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04A0C9-1536-45F6-96BC-CE45ACEF32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N222" i="1"/>
  <c r="BM222" i="1"/>
  <c r="Z222" i="1"/>
  <c r="Y222" i="1"/>
  <c r="BP222" i="1" s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92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7" i="1"/>
  <c r="Y203" i="1"/>
  <c r="Y213" i="1"/>
  <c r="BP223" i="1"/>
  <c r="BN223" i="1"/>
  <c r="Z223" i="1"/>
  <c r="BP225" i="1"/>
  <c r="BN225" i="1"/>
  <c r="Z22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Z259" i="1" s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Z451" i="1" s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H615" i="1"/>
  <c r="Z162" i="1"/>
  <c r="Z164" i="1" s="1"/>
  <c r="BN162" i="1"/>
  <c r="Y165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Z224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Z280" i="1" s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Z331" i="1" s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Z386" i="1"/>
  <c r="BP384" i="1"/>
  <c r="BN384" i="1"/>
  <c r="Z384" i="1"/>
  <c r="Y386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Z573" i="1" s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35" i="1" l="1"/>
  <c r="Z521" i="1"/>
  <c r="Z413" i="1"/>
  <c r="Z375" i="1"/>
  <c r="Z477" i="1"/>
  <c r="Z289" i="1"/>
  <c r="Z213" i="1"/>
  <c r="Z136" i="1"/>
  <c r="Z97" i="1"/>
  <c r="Z34" i="1"/>
  <c r="Y609" i="1"/>
  <c r="Y606" i="1"/>
  <c r="Z585" i="1"/>
  <c r="Z405" i="1"/>
  <c r="Z315" i="1"/>
  <c r="Z557" i="1"/>
  <c r="Z361" i="1"/>
  <c r="Z247" i="1"/>
  <c r="Y607" i="1"/>
  <c r="Z344" i="1"/>
  <c r="Z610" i="1" s="1"/>
  <c r="Y605" i="1"/>
  <c r="Y608" i="1" l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<sst xmlns="http://schemas.openxmlformats.org/spreadsheetml/2006/main" count="2540" uniqueCount="832">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</sst>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8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3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/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19</v>
      </c>
      <c r="Q8" s="532">
        <v>0.41666666666666669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20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21</v>
      </c>
      <c r="Q10" s="592"/>
      <c r="R10" s="593"/>
      <c r="U10" s="24" t="s">
        <v>22</v>
      </c>
      <c r="V10" s="438" t="s">
        <v>23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98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28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29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30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31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32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33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40" t="s">
        <v>37</v>
      </c>
      <c r="D17" s="433" t="s">
        <v>38</v>
      </c>
      <c r="E17" s="49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6"/>
      <c r="R17" s="496"/>
      <c r="S17" s="496"/>
      <c r="T17" s="497"/>
      <c r="U17" s="771" t="s">
        <v>50</v>
      </c>
      <c r="V17" s="417"/>
      <c r="W17" s="433" t="s">
        <v>51</v>
      </c>
      <c r="X17" s="433" t="s">
        <v>52</v>
      </c>
      <c r="Y17" s="772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9"/>
      <c r="BD17" s="620" t="s">
        <v>59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60</v>
      </c>
      <c r="V18" s="381" t="s">
        <v>61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62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102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3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3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3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436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7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01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7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3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400</v>
      </c>
      <c r="Y108" s="385">
        <f>IFERROR(IF(X108="",0,CEILING((X108/$H108),1)*$H108),"")</f>
        <v>403.20000000000005</v>
      </c>
      <c r="Z108" s="36">
        <f>IFERROR(IF(Y108=0,"",ROUNDUP(Y108/H108,0)*0.02175),"")</f>
        <v>1.044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426.85714285714289</v>
      </c>
      <c r="BN108" s="64">
        <f>IFERROR(Y108*I108/H108,"0")</f>
        <v>430.27200000000005</v>
      </c>
      <c r="BO108" s="64">
        <f>IFERROR(1/J108*(X108/H108),"0")</f>
        <v>0.85034013605442171</v>
      </c>
      <c r="BP108" s="64">
        <f>IFERROR(1/J108*(Y108/H108),"0")</f>
        <v>0.8571428571428571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47.61904761904762</v>
      </c>
      <c r="Y112" s="386">
        <f>IFERROR(Y107/H107,"0")+IFERROR(Y108/H108,"0")+IFERROR(Y109/H109,"0")+IFERROR(Y110/H110,"0")+IFERROR(Y111/H111,"0")</f>
        <v>48</v>
      </c>
      <c r="Z112" s="386">
        <f>IFERROR(IF(Z107="",0,Z107),"0")+IFERROR(IF(Z108="",0,Z108),"0")+IFERROR(IF(Z109="",0,Z109),"0")+IFERROR(IF(Z110="",0,Z110),"0")+IFERROR(IF(Z111="",0,Z111),"0")</f>
        <v>1.044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400</v>
      </c>
      <c r="Y113" s="386">
        <f>IFERROR(SUM(Y107:Y111),"0")</f>
        <v>403.20000000000005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36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3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1800</v>
      </c>
      <c r="Y131" s="385">
        <f t="shared" si="21"/>
        <v>1806</v>
      </c>
      <c r="Z131" s="36">
        <f>IFERROR(IF(Y131=0,"",ROUNDUP(Y131/H131,0)*0.02175),"")</f>
        <v>4.6762499999999996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1919.5714285714284</v>
      </c>
      <c r="BN131" s="64">
        <f t="shared" si="23"/>
        <v>1925.97</v>
      </c>
      <c r="BO131" s="64">
        <f t="shared" si="24"/>
        <v>3.8265306122448974</v>
      </c>
      <c r="BP131" s="64">
        <f t="shared" si="25"/>
        <v>3.839285714285714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225</v>
      </c>
      <c r="Y133" s="385">
        <f t="shared" si="21"/>
        <v>226.8</v>
      </c>
      <c r="Z133" s="36">
        <f>IFERROR(IF(Y133=0,"",ROUNDUP(Y133/H133,0)*0.00753),"")</f>
        <v>0.63251999999999997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247.66666666666666</v>
      </c>
      <c r="BN133" s="64">
        <f t="shared" si="23"/>
        <v>249.648</v>
      </c>
      <c r="BO133" s="64">
        <f t="shared" si="24"/>
        <v>0.53418803418803418</v>
      </c>
      <c r="BP133" s="64">
        <f t="shared" si="25"/>
        <v>0.53846153846153844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297.61904761904759</v>
      </c>
      <c r="Y136" s="386">
        <f>IFERROR(Y130/H130,"0")+IFERROR(Y131/H131,"0")+IFERROR(Y132/H132,"0")+IFERROR(Y133/H133,"0")+IFERROR(Y134/H134,"0")+IFERROR(Y135/H135,"0")</f>
        <v>299</v>
      </c>
      <c r="Z136" s="386">
        <f>IFERROR(IF(Z130="",0,Z130),"0")+IFERROR(IF(Z131="",0,Z131),"0")+IFERROR(IF(Z132="",0,Z132),"0")+IFERROR(IF(Z133="",0,Z133),"0")+IFERROR(IF(Z134="",0,Z134),"0")+IFERROR(IF(Z135="",0,Z135),"0")</f>
        <v>5.3087699999999991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2025</v>
      </c>
      <c r="Y137" s="386">
        <f>IFERROR(SUM(Y130:Y135),"0")</f>
        <v>2032.8</v>
      </c>
      <c r="Z137" s="37"/>
      <c r="AA137" s="387"/>
      <c r="AB137" s="387"/>
      <c r="AC137" s="387"/>
    </row>
    <row r="138" spans="1:68" ht="14.25" customHeight="1" x14ac:dyDescent="0.25">
      <c r="A138" s="403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3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3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3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1" t="s">
        <v>257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3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200</v>
      </c>
      <c r="Y217" s="385">
        <f t="shared" si="36"/>
        <v>202.79999999999998</v>
      </c>
      <c r="Z217" s="36">
        <f>IFERROR(IF(Y217=0,"",ROUNDUP(Y217/H217,0)*0.02175),"")</f>
        <v>0.5655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214.46153846153848</v>
      </c>
      <c r="BN217" s="64">
        <f t="shared" si="38"/>
        <v>217.464</v>
      </c>
      <c r="BO217" s="64">
        <f t="shared" si="39"/>
        <v>0.45787545787545786</v>
      </c>
      <c r="BP217" s="64">
        <f t="shared" si="40"/>
        <v>0.46428571428571425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250</v>
      </c>
      <c r="Y219" s="385">
        <f t="shared" si="36"/>
        <v>252.29999999999998</v>
      </c>
      <c r="Z219" s="36">
        <f>IFERROR(IF(Y219=0,"",ROUNDUP(Y219/H219,0)*0.02175),"")</f>
        <v>0.63074999999999992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266.20689655172418</v>
      </c>
      <c r="BN219" s="64">
        <f t="shared" si="38"/>
        <v>268.65600000000001</v>
      </c>
      <c r="BO219" s="64">
        <f t="shared" si="39"/>
        <v>0.51313628899835795</v>
      </c>
      <c r="BP219" s="64">
        <f t="shared" si="40"/>
        <v>0.51785714285714279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1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2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600</v>
      </c>
      <c r="Y223" s="385">
        <f t="shared" si="36"/>
        <v>600</v>
      </c>
      <c r="Z223" s="36">
        <f t="shared" si="41"/>
        <v>1.8825000000000001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668</v>
      </c>
      <c r="BN223" s="64">
        <f t="shared" si="38"/>
        <v>668</v>
      </c>
      <c r="BO223" s="64">
        <f t="shared" si="39"/>
        <v>1.6025641025641024</v>
      </c>
      <c r="BP223" s="64">
        <f t="shared" si="40"/>
        <v>1.6025641025641024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9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40</v>
      </c>
      <c r="Y225" s="385">
        <f t="shared" si="36"/>
        <v>40.799999999999997</v>
      </c>
      <c r="Z225" s="36">
        <f t="shared" si="41"/>
        <v>0.12801000000000001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44.533333333333339</v>
      </c>
      <c r="BN225" s="64">
        <f t="shared" si="38"/>
        <v>45.423999999999999</v>
      </c>
      <c r="BO225" s="64">
        <f t="shared" si="39"/>
        <v>0.10683760683760685</v>
      </c>
      <c r="BP225" s="64">
        <f t="shared" si="40"/>
        <v>0.10897435897435898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321.04332449160034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322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3.2067600000000005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1090</v>
      </c>
      <c r="Y228" s="386">
        <f>IFERROR(SUM(Y216:Y226),"0")</f>
        <v>1095.8999999999999</v>
      </c>
      <c r="Z228" s="37"/>
      <c r="AA228" s="387"/>
      <c r="AB228" s="387"/>
      <c r="AC228" s="387"/>
    </row>
    <row r="229" spans="1:68" ht="14.25" customHeight="1" x14ac:dyDescent="0.25">
      <c r="A229" s="403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1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9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80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40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7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57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50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57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7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8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9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3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60</v>
      </c>
      <c r="Y285" s="385">
        <f>IFERROR(IF(X285="",0,CEILING((X285/$H285),1)*$H285),"")</f>
        <v>60</v>
      </c>
      <c r="Z285" s="36">
        <f>IFERROR(IF(Y285=0,"",ROUNDUP(Y285/H285,0)*0.00753),"")</f>
        <v>0.18825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66.800000000000011</v>
      </c>
      <c r="BN285" s="64">
        <f>IFERROR(Y285*I285/H285,"0")</f>
        <v>66.800000000000011</v>
      </c>
      <c r="BO285" s="64">
        <f>IFERROR(1/J285*(X285/H285),"0")</f>
        <v>0.16025641025641024</v>
      </c>
      <c r="BP285" s="64">
        <f>IFERROR(1/J285*(Y285/H285),"0")</f>
        <v>0.16025641025641024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60</v>
      </c>
      <c r="Y287" s="385">
        <f>IFERROR(IF(X287="",0,CEILING((X287/$H287),1)*$H287),"")</f>
        <v>60</v>
      </c>
      <c r="Z287" s="36">
        <f>IFERROR(IF(Y287=0,"",ROUNDUP(Y287/H287,0)*0.00753),"")</f>
        <v>0.18825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65</v>
      </c>
      <c r="BN287" s="64">
        <f>IFERROR(Y287*I287/H287,"0")</f>
        <v>65</v>
      </c>
      <c r="BO287" s="64">
        <f>IFERROR(1/J287*(X287/H287),"0")</f>
        <v>0.16025641025641024</v>
      </c>
      <c r="BP287" s="64">
        <f>IFERROR(1/J287*(Y287/H287),"0")</f>
        <v>0.16025641025641024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50</v>
      </c>
      <c r="Y289" s="386">
        <f>IFERROR(Y284/H284,"0")+IFERROR(Y285/H285,"0")+IFERROR(Y286/H286,"0")+IFERROR(Y287/H287,"0")+IFERROR(Y288/H288,"0")</f>
        <v>50</v>
      </c>
      <c r="Z289" s="386">
        <f>IFERROR(IF(Z284="",0,Z284),"0")+IFERROR(IF(Z285="",0,Z285),"0")+IFERROR(IF(Z286="",0,Z286),"0")+IFERROR(IF(Z287="",0,Z287),"0")+IFERROR(IF(Z288="",0,Z288),"0")</f>
        <v>0.3765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120</v>
      </c>
      <c r="Y290" s="386">
        <f>IFERROR(SUM(Y284:Y288),"0")</f>
        <v>120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6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7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19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50</v>
      </c>
      <c r="Y319" s="385">
        <f>IFERROR(IF(X319="",0,CEILING((X319/$H319),1)*$H319),"")</f>
        <v>50.400000000000006</v>
      </c>
      <c r="Z319" s="36">
        <f>IFERROR(IF(Y319=0,"",ROUNDUP(Y319/H319,0)*0.00753),"")</f>
        <v>9.0359999999999996E-2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53.095238095238095</v>
      </c>
      <c r="BN319" s="64">
        <f>IFERROR(Y319*I319/H319,"0")</f>
        <v>53.52</v>
      </c>
      <c r="BO319" s="64">
        <f>IFERROR(1/J319*(X319/H319),"0")</f>
        <v>7.6312576312576319E-2</v>
      </c>
      <c r="BP319" s="64">
        <f>IFERROR(1/J319*(Y319/H319),"0")</f>
        <v>7.6923076923076927E-2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17.5</v>
      </c>
      <c r="Y321" s="385">
        <f>IFERROR(IF(X321="",0,CEILING((X321/$H321),1)*$H321),"")</f>
        <v>18.900000000000002</v>
      </c>
      <c r="Z321" s="36">
        <f>IFERROR(IF(Y321=0,"",ROUNDUP(Y321/H321,0)*0.00502),"")</f>
        <v>4.5179999999999998E-2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18.583333333333332</v>
      </c>
      <c r="BN321" s="64">
        <f>IFERROR(Y321*I321/H321,"0")</f>
        <v>20.07</v>
      </c>
      <c r="BO321" s="64">
        <f>IFERROR(1/J321*(X321/H321),"0")</f>
        <v>3.5612535612535613E-2</v>
      </c>
      <c r="BP321" s="64">
        <f>IFERROR(1/J321*(Y321/H321),"0")</f>
        <v>3.8461538461538464E-2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20.238095238095237</v>
      </c>
      <c r="Y322" s="386">
        <f>IFERROR(Y318/H318,"0")+IFERROR(Y319/H319,"0")+IFERROR(Y320/H320,"0")+IFERROR(Y321/H321,"0")</f>
        <v>21</v>
      </c>
      <c r="Z322" s="386">
        <f>IFERROR(IF(Z318="",0,Z318),"0")+IFERROR(IF(Z319="",0,Z319),"0")+IFERROR(IF(Z320="",0,Z320),"0")+IFERROR(IF(Z321="",0,Z321),"0")</f>
        <v>0.13553999999999999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67.5</v>
      </c>
      <c r="Y323" s="386">
        <f>IFERROR(SUM(Y318:Y321),"0")</f>
        <v>69.300000000000011</v>
      </c>
      <c r="Z323" s="37"/>
      <c r="AA323" s="387"/>
      <c r="AB323" s="387"/>
      <c r="AC323" s="387"/>
    </row>
    <row r="324" spans="1:68" ht="14.25" customHeight="1" x14ac:dyDescent="0.25">
      <c r="A324" s="403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50</v>
      </c>
      <c r="Y325" s="385">
        <f t="shared" ref="Y325:Y330" si="57">IFERROR(IF(X325="",0,CEILING((X325/$H325),1)*$H325),"")</f>
        <v>54.6</v>
      </c>
      <c r="Z325" s="36">
        <f>IFERROR(IF(Y325=0,"",ROUNDUP(Y325/H325,0)*0.02175),"")</f>
        <v>0.15225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53.57692307692308</v>
      </c>
      <c r="BN325" s="64">
        <f t="shared" ref="BN325:BN330" si="59">IFERROR(Y325*I325/H325,"0")</f>
        <v>58.506000000000007</v>
      </c>
      <c r="BO325" s="64">
        <f t="shared" ref="BO325:BO330" si="60">IFERROR(1/J325*(X325/H325),"0")</f>
        <v>0.11446886446886446</v>
      </c>
      <c r="BP325" s="64">
        <f t="shared" ref="BP325:BP330" si="61">IFERROR(1/J325*(Y325/H325),"0")</f>
        <v>0.125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6.4102564102564106</v>
      </c>
      <c r="Y331" s="386">
        <f>IFERROR(Y325/H325,"0")+IFERROR(Y326/H326,"0")+IFERROR(Y327/H327,"0")+IFERROR(Y328/H328,"0")+IFERROR(Y329/H329,"0")+IFERROR(Y330/H330,"0")</f>
        <v>7</v>
      </c>
      <c r="Z331" s="386">
        <f>IFERROR(IF(Z325="",0,Z325),"0")+IFERROR(IF(Z326="",0,Z326),"0")+IFERROR(IF(Z327="",0,Z327),"0")+IFERROR(IF(Z328="",0,Z328),"0")+IFERROR(IF(Z329="",0,Z329),"0")+IFERROR(IF(Z330="",0,Z330),"0")</f>
        <v>0.15225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50</v>
      </c>
      <c r="Y332" s="386">
        <f>IFERROR(SUM(Y325:Y330),"0")</f>
        <v>54.6</v>
      </c>
      <c r="Z332" s="37"/>
      <c r="AA332" s="387"/>
      <c r="AB332" s="387"/>
      <c r="AC332" s="387"/>
    </row>
    <row r="333" spans="1:68" ht="14.25" customHeight="1" x14ac:dyDescent="0.25">
      <c r="A333" s="403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53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3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8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42.5</v>
      </c>
      <c r="Y343" s="385">
        <f>IFERROR(IF(X343="",0,CEILING((X343/$H343),1)*$H343),"")</f>
        <v>43.349999999999994</v>
      </c>
      <c r="Z343" s="36">
        <f>IFERROR(IF(Y343=0,"",ROUNDUP(Y343/H343,0)*0.00753),"")</f>
        <v>0.12801000000000001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48.333333333333336</v>
      </c>
      <c r="BN343" s="64">
        <f>IFERROR(Y343*I343/H343,"0")</f>
        <v>49.3</v>
      </c>
      <c r="BO343" s="64">
        <f>IFERROR(1/J343*(X343/H343),"0")</f>
        <v>0.10683760683760685</v>
      </c>
      <c r="BP343" s="64">
        <f>IFERROR(1/J343*(Y343/H343),"0")</f>
        <v>0.10897435897435898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16.666666666666668</v>
      </c>
      <c r="Y344" s="386">
        <f>IFERROR(Y340/H340,"0")+IFERROR(Y341/H341,"0")+IFERROR(Y342/H342,"0")+IFERROR(Y343/H343,"0")</f>
        <v>17</v>
      </c>
      <c r="Z344" s="386">
        <f>IFERROR(IF(Z340="",0,Z340),"0")+IFERROR(IF(Z341="",0,Z341),"0")+IFERROR(IF(Z342="",0,Z342),"0")+IFERROR(IF(Z343="",0,Z343),"0")</f>
        <v>0.12801000000000001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42.5</v>
      </c>
      <c r="Y345" s="386">
        <f>IFERROR(SUM(Y340:Y343),"0")</f>
        <v>43.349999999999994</v>
      </c>
      <c r="Z345" s="37"/>
      <c r="AA345" s="387"/>
      <c r="AB345" s="387"/>
      <c r="AC345" s="387"/>
    </row>
    <row r="346" spans="1:68" ht="14.25" customHeight="1" x14ac:dyDescent="0.25">
      <c r="A346" s="403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3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420</v>
      </c>
      <c r="Y359" s="385">
        <f>IFERROR(IF(X359="",0,CEILING((X359/$H359),1)*$H359),"")</f>
        <v>420</v>
      </c>
      <c r="Z359" s="36">
        <f>IFERROR(IF(Y359=0,"",ROUNDUP(Y359/H359,0)*0.00753),"")</f>
        <v>1.506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474.4</v>
      </c>
      <c r="BN359" s="64">
        <f>IFERROR(Y359*I359/H359,"0")</f>
        <v>474.4</v>
      </c>
      <c r="BO359" s="64">
        <f>IFERROR(1/J359*(X359/H359),"0")</f>
        <v>1.2820512820512819</v>
      </c>
      <c r="BP359" s="64">
        <f>IFERROR(1/J359*(Y359/H359),"0")</f>
        <v>1.2820512820512819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210</v>
      </c>
      <c r="Y360" s="385">
        <f>IFERROR(IF(X360="",0,CEILING((X360/$H360),1)*$H360),"")</f>
        <v>210</v>
      </c>
      <c r="Z360" s="36">
        <f>IFERROR(IF(Y360=0,"",ROUNDUP(Y360/H360,0)*0.00753),"")</f>
        <v>0.753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235.99999999999997</v>
      </c>
      <c r="BN360" s="64">
        <f>IFERROR(Y360*I360/H360,"0")</f>
        <v>235.99999999999997</v>
      </c>
      <c r="BO360" s="64">
        <f>IFERROR(1/J360*(X360/H360),"0")</f>
        <v>0.64102564102564097</v>
      </c>
      <c r="BP360" s="64">
        <f>IFERROR(1/J360*(Y360/H360),"0")</f>
        <v>0.64102564102564097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300</v>
      </c>
      <c r="Y361" s="386">
        <f>IFERROR(Y358/H358,"0")+IFERROR(Y359/H359,"0")+IFERROR(Y360/H360,"0")</f>
        <v>300</v>
      </c>
      <c r="Z361" s="386">
        <f>IFERROR(IF(Z358="",0,Z358),"0")+IFERROR(IF(Z359="",0,Z359),"0")+IFERROR(IF(Z360="",0,Z360),"0")</f>
        <v>2.2589999999999999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630</v>
      </c>
      <c r="Y362" s="386">
        <f>IFERROR(SUM(Y358:Y360),"0")</f>
        <v>630</v>
      </c>
      <c r="Z362" s="37"/>
      <c r="AA362" s="387"/>
      <c r="AB362" s="387"/>
      <c r="AC362" s="387"/>
    </row>
    <row r="363" spans="1:68" ht="27.75" customHeight="1" x14ac:dyDescent="0.2">
      <c r="A363" s="411" t="s">
        <v>501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4000</v>
      </c>
      <c r="Y367" s="385">
        <f t="shared" si="62"/>
        <v>4005</v>
      </c>
      <c r="Z367" s="36">
        <f>IFERROR(IF(Y367=0,"",ROUNDUP(Y367/H367,0)*0.02175),"")</f>
        <v>5.8072499999999998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4128</v>
      </c>
      <c r="BN367" s="64">
        <f t="shared" si="64"/>
        <v>4133.16</v>
      </c>
      <c r="BO367" s="64">
        <f t="shared" si="65"/>
        <v>5.5555555555555554</v>
      </c>
      <c r="BP367" s="64">
        <f t="shared" si="66"/>
        <v>5.5625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2000</v>
      </c>
      <c r="Y371" s="385">
        <f t="shared" si="62"/>
        <v>2010</v>
      </c>
      <c r="Z371" s="36">
        <f>IFERROR(IF(Y371=0,"",ROUNDUP(Y371/H371,0)*0.02175),"")</f>
        <v>2.9144999999999999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2064</v>
      </c>
      <c r="BN371" s="64">
        <f t="shared" si="64"/>
        <v>2074.3200000000002</v>
      </c>
      <c r="BO371" s="64">
        <f t="shared" si="65"/>
        <v>2.7777777777777777</v>
      </c>
      <c r="BP371" s="64">
        <f t="shared" si="66"/>
        <v>2.7916666666666665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400</v>
      </c>
      <c r="Y375" s="386">
        <f>IFERROR(Y366/H366,"0")+IFERROR(Y367/H367,"0")+IFERROR(Y368/H368,"0")+IFERROR(Y369/H369,"0")+IFERROR(Y370/H370,"0")+IFERROR(Y371/H371,"0")+IFERROR(Y372/H372,"0")+IFERROR(Y373/H373,"0")+IFERROR(Y374/H374,"0")</f>
        <v>401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8.7217500000000001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6000</v>
      </c>
      <c r="Y376" s="386">
        <f>IFERROR(SUM(Y366:Y374),"0")</f>
        <v>6015</v>
      </c>
      <c r="Z376" s="37"/>
      <c r="AA376" s="387"/>
      <c r="AB376" s="387"/>
      <c r="AC376" s="387"/>
    </row>
    <row r="377" spans="1:68" ht="14.25" customHeight="1" x14ac:dyDescent="0.25">
      <c r="A377" s="403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5000</v>
      </c>
      <c r="Y378" s="385">
        <f>IFERROR(IF(X378="",0,CEILING((X378/$H378),1)*$H378),"")</f>
        <v>5010</v>
      </c>
      <c r="Z378" s="36">
        <f>IFERROR(IF(Y378=0,"",ROUNDUP(Y378/H378,0)*0.02175),"")</f>
        <v>7.2644999999999991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5160</v>
      </c>
      <c r="BN378" s="64">
        <f>IFERROR(Y378*I378/H378,"0")</f>
        <v>5170.3200000000006</v>
      </c>
      <c r="BO378" s="64">
        <f>IFERROR(1/J378*(X378/H378),"0")</f>
        <v>6.9444444444444438</v>
      </c>
      <c r="BP378" s="64">
        <f>IFERROR(1/J378*(Y378/H378),"0")</f>
        <v>6.958333333333333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333.33333333333331</v>
      </c>
      <c r="Y380" s="386">
        <f>IFERROR(Y378/H378,"0")+IFERROR(Y379/H379,"0")</f>
        <v>334</v>
      </c>
      <c r="Z380" s="386">
        <f>IFERROR(IF(Z378="",0,Z378),"0")+IFERROR(IF(Z379="",0,Z379),"0")</f>
        <v>7.2644999999999991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5000</v>
      </c>
      <c r="Y381" s="386">
        <f>IFERROR(SUM(Y378:Y379),"0")</f>
        <v>5010</v>
      </c>
      <c r="Z381" s="37"/>
      <c r="AA381" s="387"/>
      <c r="AB381" s="387"/>
      <c r="AC381" s="387"/>
    </row>
    <row r="382" spans="1:68" ht="14.25" customHeight="1" x14ac:dyDescent="0.25">
      <c r="A382" s="403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3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220</v>
      </c>
      <c r="Y410" s="385">
        <f>IFERROR(IF(X410="",0,CEILING((X410/$H410),1)*$H410),"")</f>
        <v>220.79999999999998</v>
      </c>
      <c r="Z410" s="36">
        <f>IFERROR(IF(Y410=0,"",ROUNDUP(Y410/H410,0)*0.00753),"")</f>
        <v>0.69276000000000004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246.03333333333336</v>
      </c>
      <c r="BN410" s="64">
        <f>IFERROR(Y410*I410/H410,"0")</f>
        <v>246.92800000000003</v>
      </c>
      <c r="BO410" s="64">
        <f>IFERROR(1/J410*(X410/H410),"0")</f>
        <v>0.58760683760683763</v>
      </c>
      <c r="BP410" s="64">
        <f>IFERROR(1/J410*(Y410/H410),"0")</f>
        <v>0.58974358974358976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91.666666666666671</v>
      </c>
      <c r="Y413" s="386">
        <f>IFERROR(Y408/H408,"0")+IFERROR(Y409/H409,"0")+IFERROR(Y410/H410,"0")+IFERROR(Y411/H411,"0")+IFERROR(Y412/H412,"0")</f>
        <v>92</v>
      </c>
      <c r="Z413" s="386">
        <f>IFERROR(IF(Z408="",0,Z408),"0")+IFERROR(IF(Z409="",0,Z409),"0")+IFERROR(IF(Z410="",0,Z410),"0")+IFERROR(IF(Z411="",0,Z411),"0")+IFERROR(IF(Z412="",0,Z412),"0")</f>
        <v>0.69276000000000004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220</v>
      </c>
      <c r="Y414" s="386">
        <f>IFERROR(SUM(Y408:Y412),"0")</f>
        <v>220.79999999999998</v>
      </c>
      <c r="Z414" s="37"/>
      <c r="AA414" s="387"/>
      <c r="AB414" s="387"/>
      <c r="AC414" s="387"/>
    </row>
    <row r="415" spans="1:68" ht="14.25" customHeight="1" x14ac:dyDescent="0.25">
      <c r="A415" s="403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557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4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6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2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150</v>
      </c>
      <c r="Y433" s="385">
        <f t="shared" si="67"/>
        <v>151.20000000000002</v>
      </c>
      <c r="Z433" s="36">
        <f t="shared" si="68"/>
        <v>0.27107999999999999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158.21428571428569</v>
      </c>
      <c r="BN433" s="64">
        <f t="shared" si="70"/>
        <v>159.47999999999999</v>
      </c>
      <c r="BO433" s="64">
        <f t="shared" si="71"/>
        <v>0.22893772893772893</v>
      </c>
      <c r="BP433" s="64">
        <f t="shared" si="72"/>
        <v>0.23076923076923075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9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5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8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3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0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35.714285714285715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36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0.27107999999999999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150</v>
      </c>
      <c r="Y452" s="386">
        <f>IFERROR(SUM(Y427:Y450),"0")</f>
        <v>151.20000000000002</v>
      </c>
      <c r="Z452" s="37"/>
      <c r="AA452" s="387"/>
      <c r="AB452" s="387"/>
      <c r="AC452" s="387"/>
    </row>
    <row r="453" spans="1:68" ht="14.25" customHeight="1" x14ac:dyDescent="0.25">
      <c r="A453" s="403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2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9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50</v>
      </c>
      <c r="Y471" s="385">
        <f t="shared" si="74"/>
        <v>50.400000000000006</v>
      </c>
      <c r="Z471" s="36">
        <f>IFERROR(IF(Y471=0,"",ROUNDUP(Y471/H471,0)*0.00753),"")</f>
        <v>9.0359999999999996E-2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52.738095238095234</v>
      </c>
      <c r="BN471" s="64">
        <f t="shared" si="76"/>
        <v>53.160000000000004</v>
      </c>
      <c r="BO471" s="64">
        <f t="shared" si="77"/>
        <v>7.6312576312576319E-2</v>
      </c>
      <c r="BP471" s="64">
        <f t="shared" si="78"/>
        <v>7.6923076923076927E-2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8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2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11.904761904761905</v>
      </c>
      <c r="Y477" s="386">
        <f>IFERROR(Y470/H470,"0")+IFERROR(Y471/H471,"0")+IFERROR(Y472/H472,"0")+IFERROR(Y473/H473,"0")+IFERROR(Y474/H474,"0")+IFERROR(Y475/H475,"0")+IFERROR(Y476/H476,"0")</f>
        <v>12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9.0359999999999996E-2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50</v>
      </c>
      <c r="Y478" s="386">
        <f>IFERROR(SUM(Y470:Y476),"0")</f>
        <v>50.400000000000006</v>
      </c>
      <c r="Z478" s="37"/>
      <c r="AA478" s="387"/>
      <c r="AB478" s="387"/>
      <c r="AC478" s="387"/>
    </row>
    <row r="479" spans="1:68" ht="14.25" customHeight="1" x14ac:dyDescent="0.25">
      <c r="A479" s="403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3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5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665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200</v>
      </c>
      <c r="Y512" s="385">
        <f t="shared" ref="Y512:Y520" si="79">IFERROR(IF(X512="",0,CEILING((X512/$H512),1)*$H512),"")</f>
        <v>200.64000000000001</v>
      </c>
      <c r="Z512" s="36">
        <f t="shared" ref="Z512:Z517" si="80">IFERROR(IF(Y512=0,"",ROUNDUP(Y512/H512,0)*0.01196),"")</f>
        <v>0.45448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213.63636363636363</v>
      </c>
      <c r="BN512" s="64">
        <f t="shared" ref="BN512:BN520" si="82">IFERROR(Y512*I512/H512,"0")</f>
        <v>214.32</v>
      </c>
      <c r="BO512" s="64">
        <f t="shared" ref="BO512:BO520" si="83">IFERROR(1/J512*(X512/H512),"0")</f>
        <v>0.36421911421911418</v>
      </c>
      <c r="BP512" s="64">
        <f t="shared" ref="BP512:BP520" si="84">IFERROR(1/J512*(Y512/H512),"0")</f>
        <v>0.36538461538461542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37.878787878787875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0.45448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200</v>
      </c>
      <c r="Y522" s="386">
        <f>IFERROR(SUM(Y512:Y520),"0")</f>
        <v>200.64000000000001</v>
      </c>
      <c r="Z522" s="37"/>
      <c r="AA522" s="387"/>
      <c r="AB522" s="387"/>
      <c r="AC522" s="387"/>
    </row>
    <row r="523" spans="1:68" ht="14.25" customHeight="1" x14ac:dyDescent="0.25">
      <c r="A523" s="403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3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500</v>
      </c>
      <c r="Y529" s="385">
        <f t="shared" ref="Y529:Y534" si="8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534.09090909090912</v>
      </c>
      <c r="BN529" s="64">
        <f t="shared" ref="BN529:BN534" si="87">IFERROR(Y529*I529/H529,"0")</f>
        <v>535.79999999999995</v>
      </c>
      <c r="BO529" s="64">
        <f t="shared" ref="BO529:BO534" si="88">IFERROR(1/J529*(X529/H529),"0")</f>
        <v>0.91054778554778548</v>
      </c>
      <c r="BP529" s="64">
        <f t="shared" ref="BP529:BP534" si="89">IFERROR(1/J529*(Y529/H529),"0")</f>
        <v>0.91346153846153855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500</v>
      </c>
      <c r="Y530" s="385">
        <f t="shared" si="85"/>
        <v>501.6</v>
      </c>
      <c r="Z530" s="36">
        <f>IFERROR(IF(Y530=0,"",ROUNDUP(Y530/H530,0)*0.01196),"")</f>
        <v>1.1362000000000001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534.09090909090912</v>
      </c>
      <c r="BN530" s="64">
        <f t="shared" si="87"/>
        <v>535.79999999999995</v>
      </c>
      <c r="BO530" s="64">
        <f t="shared" si="88"/>
        <v>0.91054778554778548</v>
      </c>
      <c r="BP530" s="64">
        <f t="shared" si="89"/>
        <v>0.91346153846153855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189.39393939393938</v>
      </c>
      <c r="Y535" s="386">
        <f>IFERROR(Y529/H529,"0")+IFERROR(Y530/H530,"0")+IFERROR(Y531/H531,"0")+IFERROR(Y532/H532,"0")+IFERROR(Y533/H533,"0")+IFERROR(Y534/H534,"0")</f>
        <v>190</v>
      </c>
      <c r="Z535" s="386">
        <f>IFERROR(IF(Z529="",0,Z529),"0")+IFERROR(IF(Z530="",0,Z530),"0")+IFERROR(IF(Z531="",0,Z531),"0")+IFERROR(IF(Z532="",0,Z532),"0")+IFERROR(IF(Z533="",0,Z533),"0")+IFERROR(IF(Z534="",0,Z534),"0")</f>
        <v>2.2724000000000002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1000</v>
      </c>
      <c r="Y536" s="386">
        <f>IFERROR(SUM(Y529:Y534),"0")</f>
        <v>1003.2</v>
      </c>
      <c r="Z536" s="37"/>
      <c r="AA536" s="387"/>
      <c r="AB536" s="387"/>
      <c r="AC536" s="387"/>
    </row>
    <row r="537" spans="1:68" ht="14.25" customHeight="1" x14ac:dyDescent="0.25">
      <c r="A537" s="403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709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46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78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13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2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4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4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61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4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9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4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81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90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11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300</v>
      </c>
      <c r="Y576" s="385">
        <f>IFERROR(IF(X576="",0,CEILING((X576/$H576),1)*$H576),"")</f>
        <v>304.2</v>
      </c>
      <c r="Z576" s="36">
        <f>IFERROR(IF(Y576=0,"",ROUNDUP(Y576/H576,0)*0.02175),"")</f>
        <v>0.84824999999999995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321.69230769230774</v>
      </c>
      <c r="BN576" s="64">
        <f>IFERROR(Y576*I576/H576,"0")</f>
        <v>326.19600000000003</v>
      </c>
      <c r="BO576" s="64">
        <f>IFERROR(1/J576*(X576/H576),"0")</f>
        <v>0.6868131868131867</v>
      </c>
      <c r="BP576" s="64">
        <f>IFERROR(1/J576*(Y576/H576),"0")</f>
        <v>0.6964285714285714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38.46153846153846</v>
      </c>
      <c r="Y578" s="386">
        <f>IFERROR(Y576/H576,"0")+IFERROR(Y577/H577,"0")</f>
        <v>39</v>
      </c>
      <c r="Z578" s="386">
        <f>IFERROR(IF(Z576="",0,Z576),"0")+IFERROR(IF(Z577="",0,Z577),"0")</f>
        <v>0.84824999999999995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300</v>
      </c>
      <c r="Y579" s="386">
        <f>IFERROR(SUM(Y576:Y577),"0")</f>
        <v>304.2</v>
      </c>
      <c r="Z579" s="37"/>
      <c r="AA579" s="387"/>
      <c r="AB579" s="387"/>
      <c r="AC579" s="387"/>
    </row>
    <row r="580" spans="1:68" ht="14.25" customHeight="1" x14ac:dyDescent="0.25">
      <c r="A580" s="403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2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6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2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55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91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4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793</v>
      </c>
      <c r="Q605" s="416"/>
      <c r="R605" s="416"/>
      <c r="S605" s="416"/>
      <c r="T605" s="416"/>
      <c r="U605" s="416"/>
      <c r="V605" s="417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17345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17404.59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794</v>
      </c>
      <c r="Q606" s="416"/>
      <c r="R606" s="416"/>
      <c r="S606" s="416"/>
      <c r="T606" s="416"/>
      <c r="U606" s="416"/>
      <c r="V606" s="417"/>
      <c r="W606" s="37" t="s">
        <v>68</v>
      </c>
      <c r="X606" s="386">
        <f>IFERROR(SUM(BM22:BM602),"0")</f>
        <v>18215.582038076867</v>
      </c>
      <c r="Y606" s="386">
        <f>IFERROR(SUM(BN22:BN602),"0")</f>
        <v>18278.513999999996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795</v>
      </c>
      <c r="Q607" s="416"/>
      <c r="R607" s="416"/>
      <c r="S607" s="416"/>
      <c r="T607" s="416"/>
      <c r="U607" s="416"/>
      <c r="V607" s="417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797</v>
      </c>
      <c r="Q608" s="416"/>
      <c r="R608" s="416"/>
      <c r="S608" s="416"/>
      <c r="T608" s="416"/>
      <c r="U608" s="416"/>
      <c r="V608" s="417"/>
      <c r="W608" s="37" t="s">
        <v>68</v>
      </c>
      <c r="X608" s="386">
        <f>GrossWeightTotal+PalletQtyTotal*25</f>
        <v>18965.582038076867</v>
      </c>
      <c r="Y608" s="386">
        <f>GrossWeightTotalR+PalletQtyTotalR*25</f>
        <v>19028.513999999996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798</v>
      </c>
      <c r="Q609" s="416"/>
      <c r="R609" s="416"/>
      <c r="S609" s="416"/>
      <c r="T609" s="416"/>
      <c r="U609" s="416"/>
      <c r="V609" s="417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2197.9497513980273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2206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799</v>
      </c>
      <c r="Q610" s="416"/>
      <c r="R610" s="416"/>
      <c r="S610" s="416"/>
      <c r="T610" s="416"/>
      <c r="U610" s="416"/>
      <c r="V610" s="417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33.226410000000001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75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75" t="s">
        <v>665</v>
      </c>
      <c r="AD612" s="430" t="s">
        <v>709</v>
      </c>
      <c r="AE612" s="562"/>
      <c r="AF612" s="376"/>
    </row>
    <row r="613" spans="1:32" ht="14.25" customHeight="1" thickTop="1" x14ac:dyDescent="0.2">
      <c r="A613" s="739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76"/>
      <c r="M613" s="430" t="s">
        <v>358</v>
      </c>
      <c r="N613" s="376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403.20000000000005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2032.8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1095.8999999999999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120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167.25</v>
      </c>
      <c r="V615" s="46">
        <f>IFERROR(Y354*1,"0")+IFERROR(Y358*1,"0")+IFERROR(Y359*1,"0")+IFERROR(Y360*1,"0")</f>
        <v>630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11025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220.79999999999998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151.20000000000002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50.400000000000006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1203.8400000000001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304.2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2024-08-08T07:21:54Z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