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3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43В, лит В, офис 4,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0" t="n"/>
      <c r="Y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0" t="n"/>
      <c r="Y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0" t="n"/>
      <c r="Y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30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30" t="n"/>
      <c r="Y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30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30" t="n"/>
      <c r="Y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38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38" t="n"/>
      <c r="Y47" s="338" t="n"/>
    </row>
    <row r="48" ht="14.25" customHeight="1">
      <c r="A48" s="330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0" t="n"/>
      <c r="Y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130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39.825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2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38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38" t="n"/>
      <c r="Y53" s="338" t="n"/>
    </row>
    <row r="54" ht="14.25" customHeight="1">
      <c r="A54" s="330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0" t="n"/>
      <c r="Y54" s="330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31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31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337.5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292.5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2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0" t="n"/>
      <c r="Y62" s="33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22.5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31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123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1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180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31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1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117.75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31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31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268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1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1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1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1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146.25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1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31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31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31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234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31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25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3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30" t="n"/>
      <c r="Y81" s="330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31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31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31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31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31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31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25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3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30" t="n"/>
      <c r="Y90" s="330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31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31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1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1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1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31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1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1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25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30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30" t="n"/>
      <c r="Y104" s="330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31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1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258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31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108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31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31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0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31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101.25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31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31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31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45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31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5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30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0" t="n"/>
      <c r="Y117" s="330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31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31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45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31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31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31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25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38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8" t="n"/>
      <c r="Y125" s="338" t="n"/>
    </row>
    <row r="126" ht="14.25" customHeight="1">
      <c r="A126" s="330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0" t="n"/>
      <c r="Y126" s="330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31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390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31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31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101.25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31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25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38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8" t="n"/>
      <c r="Y134" s="338" t="n"/>
    </row>
    <row r="135" ht="14.25" customHeight="1">
      <c r="A135" s="330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0" t="n"/>
      <c r="Y135" s="330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2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38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38" t="n"/>
      <c r="Y141" s="338" t="n"/>
    </row>
    <row r="142" ht="14.25" customHeight="1">
      <c r="A142" s="330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30" t="n"/>
      <c r="Y142" s="330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45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55.125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80.5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88.375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25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38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38" t="n"/>
      <c r="Y153" s="338" t="n"/>
    </row>
    <row r="154" ht="14.25" customHeight="1">
      <c r="A154" s="330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0" t="n"/>
      <c r="Y154" s="330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31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31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25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30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0" t="n"/>
      <c r="Y159" s="330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31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31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5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30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0" t="n"/>
      <c r="Y164" s="330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31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156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31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180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31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180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31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168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2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30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30" t="n"/>
      <c r="Y171" s="330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31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30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31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120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31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31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7.5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272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31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31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31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364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31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31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214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224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181.8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222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25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30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0" t="n"/>
      <c r="Y192" s="330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31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31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31.8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25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38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38" t="n"/>
      <c r="Y197" s="338" t="n"/>
    </row>
    <row r="198" ht="14.25" customHeight="1">
      <c r="A198" s="330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30" t="n"/>
      <c r="Y198" s="330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31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31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31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31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31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48</v>
      </c>
      <c r="K203" s="39" t="inlineStr">
        <is>
          <t>ВЗ</t>
        </is>
      </c>
      <c r="L203" s="38" t="n">
        <v>55</v>
      </c>
      <c r="M203" s="79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IFERROR(IF(V203=0,"",ROUNDUP(V203/H203,0)*0.02039),"")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31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31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31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31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31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31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31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31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31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31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25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30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30" t="n"/>
      <c r="Y216" s="330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31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25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30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30" t="n"/>
      <c r="Y220" s="330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31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90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31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31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7.874999999999999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31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162.75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5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30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30" t="n"/>
      <c r="Y227" s="330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31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31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31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31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31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31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25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30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30" t="n"/>
      <c r="Y236" s="330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31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90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31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135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31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37.5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25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30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30" t="n"/>
      <c r="Y242" s="330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31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31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31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25.5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25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30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0" t="n"/>
      <c r="Y248" s="330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31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31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31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2.4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25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38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38" t="n"/>
      <c r="Y254" s="338" t="n"/>
    </row>
    <row r="255" ht="14.25" customHeight="1">
      <c r="A255" s="330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30" t="n"/>
      <c r="Y255" s="330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31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111.25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31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31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31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31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31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31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25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30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0" t="n"/>
      <c r="Y265" s="330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31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31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25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38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38" t="n"/>
      <c r="Y270" s="338" t="n"/>
    </row>
    <row r="271" ht="14.25" customHeight="1">
      <c r="A271" s="330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0" t="n"/>
      <c r="Y271" s="330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31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12.15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25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30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30" t="n"/>
      <c r="Y275" s="330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31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31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1008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31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693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25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30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0" t="n"/>
      <c r="Y281" s="330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31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28.5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25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30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30" t="n"/>
      <c r="Y285" s="330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31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6.375000000000001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25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38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38" t="n"/>
      <c r="Y290" s="338" t="n"/>
    </row>
    <row r="291" ht="14.25" customHeight="1">
      <c r="A291" s="330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30" t="n"/>
      <c r="Y291" s="330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31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31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2400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31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930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31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31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1440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31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31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48.75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31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48.75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25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30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30" t="n"/>
      <c r="Y302" s="330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31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1260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31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15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25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3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0" t="n"/>
      <c r="Y307" s="330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31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75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25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30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31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85.5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25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0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0" t="n"/>
      <c r="Y316" s="330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31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51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31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31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31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25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30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0" t="n"/>
      <c r="Y323" s="330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31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31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5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30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0" t="n"/>
      <c r="Y328" s="330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31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75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31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31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31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56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25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30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0" t="n"/>
      <c r="Y335" s="330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31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25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0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0" t="n"/>
      <c r="Y341" s="330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31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31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27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25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30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0" t="n"/>
      <c r="Y346" s="330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31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30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31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31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45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31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302.4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31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31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40.25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31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31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31.5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31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31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31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31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31.5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31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5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30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0" t="n"/>
      <c r="Y362" s="330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31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31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31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31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25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30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0" t="n"/>
      <c r="Y369" s="330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31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25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30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0" t="n"/>
      <c r="Y373" s="330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31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31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31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25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30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31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25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38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8" t="n"/>
      <c r="Y383" s="338" t="n"/>
    </row>
    <row r="384" ht="14.25" customHeight="1">
      <c r="A384" s="330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0" t="n"/>
      <c r="Y384" s="330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31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31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25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30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0" t="n"/>
      <c r="Y389" s="330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31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7.5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31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31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31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31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31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31.5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31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25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30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0" t="n"/>
      <c r="Y399" s="330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31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25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30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0" t="n"/>
      <c r="Y403" s="330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31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25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38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8" t="n"/>
      <c r="Y408" s="338" t="n"/>
    </row>
    <row r="409" ht="14.25" customHeight="1">
      <c r="A409" s="330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0" t="n"/>
      <c r="Y409" s="330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31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70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31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270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31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31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148.75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31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31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31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31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31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25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30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0" t="n"/>
      <c r="Y421" s="330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31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82.5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31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25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30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0" t="n"/>
      <c r="Y426" s="330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31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75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31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99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31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145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31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31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31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25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30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0" t="n"/>
      <c r="Y435" s="330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31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31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25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0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0" t="n"/>
      <c r="Y442" s="330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31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31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60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25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30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0" t="n"/>
      <c r="Y447" s="330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31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31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31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25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30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0" t="n"/>
      <c r="Y453" s="330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31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31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>
      <c r="A456" s="325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5" t="n"/>
      <c r="M456" s="686" t="inlineStr">
        <is>
          <t>Итого</t>
        </is>
      </c>
      <c r="N456" s="656" t="n"/>
      <c r="O456" s="656" t="n"/>
      <c r="P456" s="656" t="n"/>
      <c r="Q456" s="656" t="n"/>
      <c r="R456" s="656" t="n"/>
      <c r="S456" s="657" t="n"/>
      <c r="T456" s="43" t="inlineStr">
        <is>
          <t>кор</t>
        </is>
      </c>
      <c r="U456" s="687">
        <f>IFERROR(U454/H454,"0")+IFERROR(U455/H455,"0")</f>
        <v/>
      </c>
      <c r="V456" s="687">
        <f>IFERROR(V454/H454,"0")+IFERROR(V455/H455,"0")</f>
        <v/>
      </c>
      <c r="W456" s="687">
        <f>IFERROR(IF(W454="",0,W454),"0")+IFERROR(IF(W455="",0,W455),"0")</f>
        <v/>
      </c>
      <c r="X456" s="688" t="n"/>
      <c r="Y456" s="688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кг</t>
        </is>
      </c>
      <c r="U457" s="687">
        <f>IFERROR(SUM(U454:U455),"0")</f>
        <v/>
      </c>
      <c r="V457" s="687">
        <f>IFERROR(SUM(V454:V455),"0")</f>
        <v/>
      </c>
      <c r="W457" s="43" t="n"/>
      <c r="X457" s="688" t="n"/>
      <c r="Y457" s="688" t="n"/>
    </row>
    <row r="458" ht="14.25" customHeight="1">
      <c r="A458" s="330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31" t="n">
        <v>4680115881068</v>
      </c>
      <c r="E459" s="648" t="n"/>
      <c r="F459" s="680" t="n">
        <v>1.3</v>
      </c>
      <c r="G459" s="38" t="n">
        <v>6</v>
      </c>
      <c r="H459" s="680" t="n">
        <v>7.8</v>
      </c>
      <c r="I459" s="68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9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82" t="n"/>
      <c r="O459" s="682" t="n"/>
      <c r="P459" s="682" t="n"/>
      <c r="Q459" s="648" t="n"/>
      <c r="R459" s="40" t="inlineStr"/>
      <c r="S459" s="40" t="inlineStr"/>
      <c r="T459" s="41" t="inlineStr">
        <is>
          <t>кг</t>
        </is>
      </c>
      <c r="U459" s="683" t="n">
        <v>0</v>
      </c>
      <c r="V459" s="68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4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31" t="n">
        <v>4680115881075</v>
      </c>
      <c r="E460" s="648" t="n"/>
      <c r="F460" s="680" t="n">
        <v>0.5</v>
      </c>
      <c r="G460" s="38" t="n">
        <v>6</v>
      </c>
      <c r="H460" s="680" t="n">
        <v>3</v>
      </c>
      <c r="I460" s="68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5" t="inlineStr">
        <is>
          <t>КИ</t>
        </is>
      </c>
    </row>
    <row r="461">
      <c r="A461" s="325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5" t="n"/>
      <c r="M461" s="686" t="inlineStr">
        <is>
          <t>Итого</t>
        </is>
      </c>
      <c r="N461" s="656" t="n"/>
      <c r="O461" s="656" t="n"/>
      <c r="P461" s="656" t="n"/>
      <c r="Q461" s="656" t="n"/>
      <c r="R461" s="656" t="n"/>
      <c r="S461" s="657" t="n"/>
      <c r="T461" s="43" t="inlineStr">
        <is>
          <t>кор</t>
        </is>
      </c>
      <c r="U461" s="687">
        <f>IFERROR(U459/H459,"0")+IFERROR(U460/H460,"0")</f>
        <v/>
      </c>
      <c r="V461" s="687">
        <f>IFERROR(V459/H459,"0")+IFERROR(V460/H460,"0")</f>
        <v/>
      </c>
      <c r="W461" s="687">
        <f>IFERROR(IF(W459="",0,W459),"0")+IFERROR(IF(W460="",0,W460),"0")</f>
        <v/>
      </c>
      <c r="X461" s="688" t="n"/>
      <c r="Y461" s="68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кг</t>
        </is>
      </c>
      <c r="U462" s="687">
        <f>IFERROR(SUM(U459:U460),"0")</f>
        <v/>
      </c>
      <c r="V462" s="687">
        <f>IFERROR(SUM(V459:V460),"0")</f>
        <v/>
      </c>
      <c r="W462" s="43" t="n"/>
      <c r="X462" s="688" t="n"/>
      <c r="Y462" s="688" t="n"/>
    </row>
    <row r="463" ht="16.5" customHeight="1">
      <c r="A463" s="338" t="inlineStr">
        <is>
          <t>Выгодная цена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38" t="n"/>
      <c r="Y463" s="338" t="n"/>
    </row>
    <row r="464" ht="14.25" customHeight="1">
      <c r="A464" s="330" t="inlineStr">
        <is>
          <t>Копченые колбасы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30" t="n"/>
      <c r="Y464" s="330" t="n"/>
    </row>
    <row r="465" ht="27" customHeight="1">
      <c r="A465" s="64" t="inlineStr">
        <is>
          <t>SU002654</t>
        </is>
      </c>
      <c r="B465" s="64" t="inlineStr">
        <is>
          <t>P003020</t>
        </is>
      </c>
      <c r="C465" s="37" t="n">
        <v>4301031156</v>
      </c>
      <c r="D465" s="331" t="n">
        <v>4680115880856</v>
      </c>
      <c r="E465" s="648" t="n"/>
      <c r="F465" s="680" t="n">
        <v>0.7</v>
      </c>
      <c r="G465" s="38" t="n">
        <v>6</v>
      </c>
      <c r="H465" s="680" t="n">
        <v>4.2</v>
      </c>
      <c r="I465" s="680" t="n">
        <v>4.46</v>
      </c>
      <c r="J465" s="38" t="n">
        <v>156</v>
      </c>
      <c r="K465" s="39" t="inlineStr">
        <is>
          <t>СК2</t>
        </is>
      </c>
      <c r="L465" s="38" t="n">
        <v>35</v>
      </c>
      <c r="M465" s="931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65" s="682" t="n"/>
      <c r="O465" s="682" t="n"/>
      <c r="P465" s="682" t="n"/>
      <c r="Q465" s="648" t="n"/>
      <c r="R465" s="40" t="inlineStr"/>
      <c r="S465" s="40" t="inlineStr"/>
      <c r="T465" s="41" t="inlineStr">
        <is>
          <t>кг</t>
        </is>
      </c>
      <c r="U465" s="683" t="n">
        <v>0</v>
      </c>
      <c r="V465" s="684">
        <f>IFERROR(IF(U465="",0,CEILING((U465/$H465),1)*$H465),"")</f>
        <v/>
      </c>
      <c r="W465" s="42">
        <f>IFERROR(IF(V465=0,"",ROUNDUP(V465/H465,0)*0.00753),"")</f>
        <v/>
      </c>
      <c r="X465" s="69" t="inlineStr"/>
      <c r="Y465" s="70" t="inlineStr"/>
      <c r="AC465" s="71" t="n"/>
      <c r="AZ465" s="316" t="inlineStr">
        <is>
          <t>КИ</t>
        </is>
      </c>
    </row>
    <row r="466">
      <c r="A466" s="325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5" t="n"/>
      <c r="M466" s="686" t="inlineStr">
        <is>
          <t>Итого</t>
        </is>
      </c>
      <c r="N466" s="656" t="n"/>
      <c r="O466" s="656" t="n"/>
      <c r="P466" s="656" t="n"/>
      <c r="Q466" s="656" t="n"/>
      <c r="R466" s="656" t="n"/>
      <c r="S466" s="657" t="n"/>
      <c r="T466" s="43" t="inlineStr">
        <is>
          <t>кор</t>
        </is>
      </c>
      <c r="U466" s="687">
        <f>IFERROR(U465/H465,"0")</f>
        <v/>
      </c>
      <c r="V466" s="687">
        <f>IFERROR(V465/H465,"0")</f>
        <v/>
      </c>
      <c r="W466" s="687">
        <f>IFERROR(IF(W465="",0,W465),"0")</f>
        <v/>
      </c>
      <c r="X466" s="688" t="n"/>
      <c r="Y466" s="68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кг</t>
        </is>
      </c>
      <c r="U467" s="687">
        <f>IFERROR(SUM(U465:U465),"0")</f>
        <v/>
      </c>
      <c r="V467" s="687">
        <f>IFERROR(SUM(V465:V465),"0")</f>
        <v/>
      </c>
      <c r="W467" s="43" t="n"/>
      <c r="X467" s="688" t="n"/>
      <c r="Y467" s="688" t="n"/>
    </row>
    <row r="468" ht="14.25" customHeight="1">
      <c r="A468" s="330" t="inlineStr">
        <is>
          <t>Сосиски</t>
        </is>
      </c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330" t="n"/>
      <c r="Y468" s="330" t="n"/>
    </row>
    <row r="469" ht="16.5" customHeight="1">
      <c r="A469" s="64" t="inlineStr">
        <is>
          <t>SU002655</t>
        </is>
      </c>
      <c r="B469" s="64" t="inlineStr">
        <is>
          <t>P003022</t>
        </is>
      </c>
      <c r="C469" s="37" t="n">
        <v>4301051310</v>
      </c>
      <c r="D469" s="331" t="n">
        <v>4680115880870</v>
      </c>
      <c r="E469" s="648" t="n"/>
      <c r="F469" s="680" t="n">
        <v>1.3</v>
      </c>
      <c r="G469" s="38" t="n">
        <v>6</v>
      </c>
      <c r="H469" s="680" t="n">
        <v>7.8</v>
      </c>
      <c r="I469" s="680" t="n">
        <v>8.364000000000001</v>
      </c>
      <c r="J469" s="38" t="n">
        <v>56</v>
      </c>
      <c r="K469" s="39" t="inlineStr">
        <is>
          <t>СК3</t>
        </is>
      </c>
      <c r="L469" s="38" t="n">
        <v>40</v>
      </c>
      <c r="M469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9" s="682" t="n"/>
      <c r="O469" s="682" t="n"/>
      <c r="P469" s="682" t="n"/>
      <c r="Q469" s="648" t="n"/>
      <c r="R469" s="40" t="inlineStr"/>
      <c r="S469" s="40" t="inlineStr"/>
      <c r="T469" s="41" t="inlineStr">
        <is>
          <t>кг</t>
        </is>
      </c>
      <c r="U469" s="683" t="n">
        <v>1380</v>
      </c>
      <c r="V469" s="684">
        <f>IFERROR(IF(U469="",0,CEILING((U469/$H469),1)*$H469),"")</f>
        <v/>
      </c>
      <c r="W469" s="42">
        <f>IFERROR(IF(V469=0,"",ROUNDUP(V469/H469,0)*0.02175),"")</f>
        <v/>
      </c>
      <c r="X469" s="69" t="inlineStr"/>
      <c r="Y469" s="70" t="inlineStr"/>
      <c r="AC469" s="71" t="n"/>
      <c r="AZ469" s="317" t="inlineStr">
        <is>
          <t>КИ</t>
        </is>
      </c>
    </row>
    <row r="470">
      <c r="A470" s="325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85" t="n"/>
      <c r="M470" s="686" t="inlineStr">
        <is>
          <t>Итого</t>
        </is>
      </c>
      <c r="N470" s="656" t="n"/>
      <c r="O470" s="656" t="n"/>
      <c r="P470" s="656" t="n"/>
      <c r="Q470" s="656" t="n"/>
      <c r="R470" s="656" t="n"/>
      <c r="S470" s="657" t="n"/>
      <c r="T470" s="43" t="inlineStr">
        <is>
          <t>кор</t>
        </is>
      </c>
      <c r="U470" s="687">
        <f>IFERROR(U469/H469,"0")</f>
        <v/>
      </c>
      <c r="V470" s="687">
        <f>IFERROR(V469/H469,"0")</f>
        <v/>
      </c>
      <c r="W470" s="687">
        <f>IFERROR(IF(W469="",0,W469),"0")</f>
        <v/>
      </c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85" t="n"/>
      <c r="M471" s="686" t="inlineStr">
        <is>
          <t>Итого</t>
        </is>
      </c>
      <c r="N471" s="656" t="n"/>
      <c r="O471" s="656" t="n"/>
      <c r="P471" s="656" t="n"/>
      <c r="Q471" s="656" t="n"/>
      <c r="R471" s="656" t="n"/>
      <c r="S471" s="657" t="n"/>
      <c r="T471" s="43" t="inlineStr">
        <is>
          <t>кг</t>
        </is>
      </c>
      <c r="U471" s="687">
        <f>IFERROR(SUM(U469:U469),"0")</f>
        <v/>
      </c>
      <c r="V471" s="687">
        <f>IFERROR(SUM(V469:V469),"0")</f>
        <v/>
      </c>
      <c r="W471" s="43" t="n"/>
      <c r="X471" s="688" t="n"/>
      <c r="Y471" s="688" t="n"/>
    </row>
    <row r="472" ht="15" customHeight="1">
      <c r="A472" s="329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ИТОГО НЕТТО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/>
      </c>
      <c r="V472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ИТОГО БРУТТО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кг</t>
        </is>
      </c>
      <c r="U473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/>
      </c>
      <c r="V473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/>
      </c>
      <c r="W473" s="43" t="n"/>
      <c r="X473" s="688" t="n"/>
      <c r="Y473" s="688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Кол-во паллет</t>
        </is>
      </c>
      <c r="N474" s="639" t="n"/>
      <c r="O474" s="639" t="n"/>
      <c r="P474" s="639" t="n"/>
      <c r="Q474" s="639" t="n"/>
      <c r="R474" s="639" t="n"/>
      <c r="S474" s="640" t="n"/>
      <c r="T474" s="43" t="inlineStr">
        <is>
          <t>шт</t>
        </is>
      </c>
      <c r="U474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/>
      </c>
      <c r="V47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/>
      </c>
      <c r="W474" s="43" t="n"/>
      <c r="X474" s="688" t="n"/>
      <c r="Y474" s="688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645" t="n"/>
      <c r="M475" s="933" t="inlineStr">
        <is>
          <t>Вес брутто  с паллетами</t>
        </is>
      </c>
      <c r="N475" s="639" t="n"/>
      <c r="O475" s="639" t="n"/>
      <c r="P475" s="639" t="n"/>
      <c r="Q475" s="639" t="n"/>
      <c r="R475" s="639" t="n"/>
      <c r="S475" s="640" t="n"/>
      <c r="T475" s="43" t="inlineStr">
        <is>
          <t>кг</t>
        </is>
      </c>
      <c r="U475" s="687">
        <f>GrossWeightTotal+PalletQtyTotal*25</f>
        <v/>
      </c>
      <c r="V475" s="687">
        <f>GrossWeightTotalR+PalletQtyTotalR*25</f>
        <v/>
      </c>
      <c r="W475" s="43" t="n"/>
      <c r="X475" s="688" t="n"/>
      <c r="Y475" s="688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645" t="n"/>
      <c r="M476" s="933" t="inlineStr">
        <is>
          <t>Кол-во коробок</t>
        </is>
      </c>
      <c r="N476" s="639" t="n"/>
      <c r="O476" s="639" t="n"/>
      <c r="P476" s="639" t="n"/>
      <c r="Q476" s="639" t="n"/>
      <c r="R476" s="639" t="n"/>
      <c r="S476" s="640" t="n"/>
      <c r="T476" s="43" t="inlineStr">
        <is>
          <t>шт</t>
        </is>
      </c>
      <c r="U476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/>
      </c>
      <c r="V476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/>
      </c>
      <c r="W476" s="43" t="n"/>
      <c r="X476" s="688" t="n"/>
      <c r="Y476" s="688" t="n"/>
    </row>
    <row r="477" ht="14.2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645" t="n"/>
      <c r="M477" s="933" t="inlineStr">
        <is>
          <t>Объем заказа</t>
        </is>
      </c>
      <c r="N477" s="639" t="n"/>
      <c r="O477" s="639" t="n"/>
      <c r="P477" s="639" t="n"/>
      <c r="Q477" s="639" t="n"/>
      <c r="R477" s="639" t="n"/>
      <c r="S477" s="640" t="n"/>
      <c r="T477" s="46" t="inlineStr">
        <is>
          <t>м3</t>
        </is>
      </c>
      <c r="U477" s="43" t="n"/>
      <c r="V477" s="43" t="n"/>
      <c r="W477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/>
      </c>
      <c r="X477" s="688" t="n"/>
      <c r="Y477" s="688" t="n"/>
    </row>
    <row r="478" ht="13.5" customHeight="1" thickBot="1"/>
    <row r="479" ht="27" customHeight="1" thickBot="1" thickTop="1">
      <c r="A479" s="47" t="inlineStr">
        <is>
          <t>ТОРГОВАЯ МАРКА</t>
        </is>
      </c>
      <c r="B479" s="318" t="inlineStr">
        <is>
          <t>Ядрена копоть</t>
        </is>
      </c>
      <c r="C479" s="318" t="inlineStr">
        <is>
          <t>Вязанка</t>
        </is>
      </c>
      <c r="D479" s="934" t="n"/>
      <c r="E479" s="934" t="n"/>
      <c r="F479" s="935" t="n"/>
      <c r="G479" s="318" t="inlineStr">
        <is>
          <t>Стародворье</t>
        </is>
      </c>
      <c r="H479" s="934" t="n"/>
      <c r="I479" s="934" t="n"/>
      <c r="J479" s="934" t="n"/>
      <c r="K479" s="934" t="n"/>
      <c r="L479" s="935" t="n"/>
      <c r="M479" s="318" t="inlineStr">
        <is>
          <t>Особый рецепт</t>
        </is>
      </c>
      <c r="N479" s="935" t="n"/>
      <c r="O479" s="318" t="inlineStr">
        <is>
          <t>Баварушка</t>
        </is>
      </c>
      <c r="P479" s="935" t="n"/>
      <c r="Q479" s="318" t="inlineStr">
        <is>
          <t>Дугушка</t>
        </is>
      </c>
      <c r="R479" s="318" t="inlineStr">
        <is>
          <t>Зареченские</t>
        </is>
      </c>
      <c r="S479" s="935" t="n"/>
      <c r="T479" s="1" t="n"/>
      <c r="Y479" s="61" t="n"/>
      <c r="AB479" s="1" t="n"/>
    </row>
    <row r="480" ht="14.25" customHeight="1" thickTop="1">
      <c r="A480" s="319" t="inlineStr">
        <is>
          <t>СЕРИЯ</t>
        </is>
      </c>
      <c r="B480" s="318" t="inlineStr">
        <is>
          <t>Ядрена копоть</t>
        </is>
      </c>
      <c r="C480" s="318" t="inlineStr">
        <is>
          <t>Столичная</t>
        </is>
      </c>
      <c r="D480" s="318" t="inlineStr">
        <is>
          <t>Классическая</t>
        </is>
      </c>
      <c r="E480" s="318" t="inlineStr">
        <is>
          <t>Вязанка</t>
        </is>
      </c>
      <c r="F480" s="318" t="inlineStr">
        <is>
          <t>Сливушки</t>
        </is>
      </c>
      <c r="G480" s="318" t="inlineStr">
        <is>
          <t>Золоченная в печи</t>
        </is>
      </c>
      <c r="H480" s="318" t="inlineStr">
        <is>
          <t>Мясорубская</t>
        </is>
      </c>
      <c r="I480" s="318" t="inlineStr">
        <is>
          <t>Сочинка</t>
        </is>
      </c>
      <c r="J480" s="318" t="inlineStr">
        <is>
          <t>Бордо</t>
        </is>
      </c>
      <c r="K480" s="318" t="inlineStr">
        <is>
          <t>Фирменная</t>
        </is>
      </c>
      <c r="L480" s="318" t="inlineStr">
        <is>
          <t>Бавария</t>
        </is>
      </c>
      <c r="M480" s="318" t="inlineStr">
        <is>
          <t>Особая</t>
        </is>
      </c>
      <c r="N480" s="318" t="inlineStr">
        <is>
          <t>Особая Без свинины</t>
        </is>
      </c>
      <c r="O480" s="318" t="inlineStr">
        <is>
          <t>Филейбургская</t>
        </is>
      </c>
      <c r="P480" s="318" t="inlineStr">
        <is>
          <t>Балыкбургская</t>
        </is>
      </c>
      <c r="Q480" s="318" t="inlineStr">
        <is>
          <t>Дугушка</t>
        </is>
      </c>
      <c r="R480" s="318" t="inlineStr">
        <is>
          <t>Зареченские продукты</t>
        </is>
      </c>
      <c r="S480" s="318" t="inlineStr">
        <is>
          <t>Выгодная цена</t>
        </is>
      </c>
      <c r="T480" s="1" t="n"/>
      <c r="Y480" s="61" t="n"/>
      <c r="AB480" s="1" t="n"/>
    </row>
    <row r="481" ht="13.5" customHeight="1" thickBot="1">
      <c r="A481" s="936" t="n"/>
      <c r="B481" s="937" t="n"/>
      <c r="C481" s="937" t="n"/>
      <c r="D481" s="937" t="n"/>
      <c r="E481" s="937" t="n"/>
      <c r="F481" s="937" t="n"/>
      <c r="G481" s="937" t="n"/>
      <c r="H481" s="937" t="n"/>
      <c r="I481" s="937" t="n"/>
      <c r="J481" s="937" t="n"/>
      <c r="K481" s="937" t="n"/>
      <c r="L481" s="937" t="n"/>
      <c r="M481" s="937" t="n"/>
      <c r="N481" s="937" t="n"/>
      <c r="O481" s="937" t="n"/>
      <c r="P481" s="937" t="n"/>
      <c r="Q481" s="937" t="n"/>
      <c r="R481" s="937" t="n"/>
      <c r="S481" s="937" t="n"/>
      <c r="T481" s="1" t="n"/>
      <c r="Y481" s="61" t="n"/>
      <c r="AB481" s="1" t="n"/>
    </row>
    <row r="482" ht="18" customHeight="1" thickBot="1" thickTop="1">
      <c r="A482" s="47" t="inlineStr">
        <is>
          <t>ИТОГО, кг</t>
        </is>
      </c>
      <c r="B482" s="53">
        <f>IFERROR(V22*1,"0")+IFERROR(V26*1,"0")+IFERROR(V27*1,"0")+IFERROR(V28*1,"0")+IFERROR(V29*1,"0")+IFERROR(V30*1,"0")+IFERROR(V31*1,"0")+IFERROR(V35*1,"0")+IFERROR(V39*1,"0")+IFERROR(V43*1,"0")</f>
        <v/>
      </c>
      <c r="C482" s="53">
        <f>IFERROR(V49*1,"0")+IFERROR(V50*1,"0")</f>
        <v/>
      </c>
      <c r="D482" s="53">
        <f>IFERROR(V55*1,"0")+IFERROR(V56*1,"0")+IFERROR(V57*1,"0")+IFERROR(V58*1,"0")</f>
        <v/>
      </c>
      <c r="E48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82" s="53">
        <f>IFERROR(V127*1,"0")+IFERROR(V128*1,"0")+IFERROR(V129*1,"0")+IFERROR(V130*1,"0")</f>
        <v/>
      </c>
      <c r="G482" s="53">
        <f>IFERROR(V136*1,"0")+IFERROR(V137*1,"0")+IFERROR(V138*1,"0")</f>
        <v/>
      </c>
      <c r="H482" s="53">
        <f>IFERROR(V143*1,"0")+IFERROR(V144*1,"0")+IFERROR(V145*1,"0")+IFERROR(V146*1,"0")+IFERROR(V147*1,"0")+IFERROR(V148*1,"0")+IFERROR(V149*1,"0")+IFERROR(V150*1,"0")</f>
        <v/>
      </c>
      <c r="I482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82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82" s="53">
        <f>IFERROR(V256*1,"0")+IFERROR(V257*1,"0")+IFERROR(V258*1,"0")+IFERROR(V259*1,"0")+IFERROR(V260*1,"0")+IFERROR(V261*1,"0")+IFERROR(V262*1,"0")+IFERROR(V266*1,"0")+IFERROR(V267*1,"0")</f>
        <v/>
      </c>
      <c r="L482" s="53">
        <f>IFERROR(V272*1,"0")+IFERROR(V276*1,"0")+IFERROR(V277*1,"0")+IFERROR(V278*1,"0")+IFERROR(V282*1,"0")+IFERROR(V286*1,"0")</f>
        <v/>
      </c>
      <c r="M482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82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82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82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82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82" s="53">
        <f>IFERROR(V443*1,"0")+IFERROR(V444*1,"0")+IFERROR(V448*1,"0")+IFERROR(V449*1,"0")+IFERROR(V450*1,"0")+IFERROR(V454*1,"0")+IFERROR(V455*1,"0")+IFERROR(V459*1,"0")+IFERROR(V460*1,"0")</f>
        <v/>
      </c>
      <c r="S482" s="53">
        <f>IFERROR(V465*1,"0")+IFERROR(V469*1,"0")</f>
        <v/>
      </c>
      <c r="T482" s="1" t="n"/>
      <c r="Y482" s="61" t="n"/>
      <c r="AB482" s="1" t="n"/>
    </row>
    <row r="48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zcCxD6Yaapmlp/D5v+QXQ==" formatRows="1" sort="0" spinCount="100000" hashValue="DU/x1pHGXDHyFdRs68Rt+Lf1m2EJ6j3YTuP6b/RywGCVrThsW8rnz+81946kTVv+b0eyseSKrX5dClcqh7RbI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D460:E460"/>
    <mergeCell ref="M460:Q460"/>
    <mergeCell ref="M461:S461"/>
    <mergeCell ref="A461:L462"/>
    <mergeCell ref="M462:S462"/>
    <mergeCell ref="A463:W463"/>
    <mergeCell ref="A464:W464"/>
    <mergeCell ref="D465:E465"/>
    <mergeCell ref="M465:Q465"/>
    <mergeCell ref="M466:S466"/>
    <mergeCell ref="A466:L467"/>
    <mergeCell ref="M467:S467"/>
    <mergeCell ref="A468:W468"/>
    <mergeCell ref="D469:E469"/>
    <mergeCell ref="M469:Q469"/>
    <mergeCell ref="M470:S470"/>
    <mergeCell ref="A470:L471"/>
    <mergeCell ref="M471:S471"/>
    <mergeCell ref="M472:S472"/>
    <mergeCell ref="A472:L477"/>
    <mergeCell ref="M473:S473"/>
    <mergeCell ref="M474:S474"/>
    <mergeCell ref="M475:S475"/>
    <mergeCell ref="M476:S476"/>
    <mergeCell ref="M477:S477"/>
    <mergeCell ref="C479:F479"/>
    <mergeCell ref="G479:L479"/>
    <mergeCell ref="M479:N479"/>
    <mergeCell ref="O479:P479"/>
    <mergeCell ref="R479:S479"/>
    <mergeCell ref="A480:A481"/>
    <mergeCell ref="B480:B481"/>
    <mergeCell ref="C480:C481"/>
    <mergeCell ref="D480:D481"/>
    <mergeCell ref="E480:E481"/>
    <mergeCell ref="F480:F481"/>
    <mergeCell ref="G480:G481"/>
    <mergeCell ref="H480:H481"/>
    <mergeCell ref="I480:I481"/>
    <mergeCell ref="J480:J481"/>
    <mergeCell ref="K480:K481"/>
    <mergeCell ref="L480:L481"/>
    <mergeCell ref="M480:M481"/>
    <mergeCell ref="N480:N481"/>
    <mergeCell ref="O480:O481"/>
    <mergeCell ref="P480:P481"/>
    <mergeCell ref="Q480:Q481"/>
    <mergeCell ref="R480:R481"/>
    <mergeCell ref="S480:S48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JfRbrBzSDgd4Fc47JT6Iw==" formatRows="1" sort="0" spinCount="100000" hashValue="O82BXejj8WegQNMzAlRa7e6t75JQJKiogrqDLBqTmQ9XJQYKtgpw+dKK9EllYrNXFifuRCHzHNM2/A7ufDFo4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2023-10-13T08:40:58Z</dcterms:modified>
  <cp:lastModifiedBy>Admin</cp:lastModifiedBy>
</cp:coreProperties>
</file>