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7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3" i="2" l="1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U245" i="2"/>
  <c r="U244" i="2"/>
  <c r="U242" i="2"/>
  <c r="U241" i="2"/>
  <c r="W240" i="2"/>
  <c r="W241" i="2" s="1"/>
  <c r="V240" i="2"/>
  <c r="V242" i="2" s="1"/>
  <c r="M240" i="2"/>
  <c r="U237" i="2"/>
  <c r="U236" i="2"/>
  <c r="W235" i="2"/>
  <c r="W236" i="2" s="1"/>
  <c r="V235" i="2"/>
  <c r="V237" i="2" s="1"/>
  <c r="M235" i="2"/>
  <c r="U231" i="2"/>
  <c r="U230" i="2"/>
  <c r="W229" i="2"/>
  <c r="W230" i="2" s="1"/>
  <c r="V229" i="2"/>
  <c r="V230" i="2" s="1"/>
  <c r="M229" i="2"/>
  <c r="U225" i="2"/>
  <c r="U224" i="2"/>
  <c r="W223" i="2"/>
  <c r="V223" i="2"/>
  <c r="M223" i="2"/>
  <c r="W222" i="2"/>
  <c r="V222" i="2"/>
  <c r="M222" i="2"/>
  <c r="U219" i="2"/>
  <c r="U218" i="2"/>
  <c r="W217" i="2"/>
  <c r="W218" i="2" s="1"/>
  <c r="V217" i="2"/>
  <c r="V219" i="2" s="1"/>
  <c r="U214" i="2"/>
  <c r="U213" i="2"/>
  <c r="W212" i="2"/>
  <c r="V212" i="2"/>
  <c r="M212" i="2"/>
  <c r="W211" i="2"/>
  <c r="V211" i="2"/>
  <c r="M211" i="2"/>
  <c r="W210" i="2"/>
  <c r="V210" i="2"/>
  <c r="M210" i="2"/>
  <c r="W209" i="2"/>
  <c r="V209" i="2"/>
  <c r="V213" i="2" s="1"/>
  <c r="M209" i="2"/>
  <c r="U206" i="2"/>
  <c r="U205" i="2"/>
  <c r="W204" i="2"/>
  <c r="W205" i="2" s="1"/>
  <c r="V204" i="2"/>
  <c r="V206" i="2" s="1"/>
  <c r="M204" i="2"/>
  <c r="U200" i="2"/>
  <c r="U199" i="2"/>
  <c r="W198" i="2"/>
  <c r="W199" i="2" s="1"/>
  <c r="V198" i="2"/>
  <c r="V200" i="2" s="1"/>
  <c r="U195" i="2"/>
  <c r="V194" i="2"/>
  <c r="U194" i="2"/>
  <c r="W193" i="2"/>
  <c r="W194" i="2" s="1"/>
  <c r="V193" i="2"/>
  <c r="V195" i="2" s="1"/>
  <c r="M193" i="2"/>
  <c r="U190" i="2"/>
  <c r="U189" i="2"/>
  <c r="W188" i="2"/>
  <c r="V188" i="2"/>
  <c r="V189" i="2" s="1"/>
  <c r="M188" i="2"/>
  <c r="W187" i="2"/>
  <c r="W189" i="2" s="1"/>
  <c r="V187" i="2"/>
  <c r="M187" i="2"/>
  <c r="U183" i="2"/>
  <c r="U182" i="2"/>
  <c r="W181" i="2"/>
  <c r="V181" i="2"/>
  <c r="M181" i="2"/>
  <c r="W180" i="2"/>
  <c r="W182" i="2" s="1"/>
  <c r="V180" i="2"/>
  <c r="M180" i="2"/>
  <c r="U178" i="2"/>
  <c r="U177" i="2"/>
  <c r="W176" i="2"/>
  <c r="V176" i="2"/>
  <c r="M176" i="2"/>
  <c r="W175" i="2"/>
  <c r="V175" i="2"/>
  <c r="M175" i="2"/>
  <c r="W174" i="2"/>
  <c r="V174" i="2"/>
  <c r="M174" i="2"/>
  <c r="W173" i="2"/>
  <c r="V173" i="2"/>
  <c r="M173" i="2"/>
  <c r="U170" i="2"/>
  <c r="U169" i="2"/>
  <c r="W168" i="2"/>
  <c r="W169" i="2" s="1"/>
  <c r="V168" i="2"/>
  <c r="V170" i="2" s="1"/>
  <c r="M168" i="2"/>
  <c r="U165" i="2"/>
  <c r="U164" i="2"/>
  <c r="W163" i="2"/>
  <c r="V163" i="2"/>
  <c r="W162" i="2"/>
  <c r="V162" i="2"/>
  <c r="M162" i="2"/>
  <c r="W161" i="2"/>
  <c r="V161" i="2"/>
  <c r="M161" i="2"/>
  <c r="W160" i="2"/>
  <c r="V160" i="2"/>
  <c r="M160" i="2"/>
  <c r="W159" i="2"/>
  <c r="V159" i="2"/>
  <c r="M159" i="2"/>
  <c r="W158" i="2"/>
  <c r="V158" i="2"/>
  <c r="M158" i="2"/>
  <c r="W157" i="2"/>
  <c r="V157" i="2"/>
  <c r="M157" i="2"/>
  <c r="W156" i="2"/>
  <c r="V156" i="2"/>
  <c r="M156" i="2"/>
  <c r="W155" i="2"/>
  <c r="V155" i="2"/>
  <c r="M155" i="2"/>
  <c r="W154" i="2"/>
  <c r="W164" i="2" s="1"/>
  <c r="V154" i="2"/>
  <c r="M154" i="2"/>
  <c r="U152" i="2"/>
  <c r="U151" i="2"/>
  <c r="W150" i="2"/>
  <c r="V150" i="2"/>
  <c r="W149" i="2"/>
  <c r="V149" i="2"/>
  <c r="M149" i="2"/>
  <c r="W148" i="2"/>
  <c r="W151" i="2" s="1"/>
  <c r="V148" i="2"/>
  <c r="M148" i="2"/>
  <c r="W147" i="2"/>
  <c r="V147" i="2"/>
  <c r="V152" i="2" s="1"/>
  <c r="M147" i="2"/>
  <c r="U145" i="2"/>
  <c r="U144" i="2"/>
  <c r="W143" i="2"/>
  <c r="W144" i="2" s="1"/>
  <c r="V143" i="2"/>
  <c r="V145" i="2" s="1"/>
  <c r="M143" i="2"/>
  <c r="U141" i="2"/>
  <c r="U140" i="2"/>
  <c r="W139" i="2"/>
  <c r="W140" i="2" s="1"/>
  <c r="V139" i="2"/>
  <c r="V141" i="2" s="1"/>
  <c r="M139" i="2"/>
  <c r="U135" i="2"/>
  <c r="U134" i="2"/>
  <c r="W133" i="2"/>
  <c r="W134" i="2" s="1"/>
  <c r="V133" i="2"/>
  <c r="V135" i="2" s="1"/>
  <c r="M133" i="2"/>
  <c r="U130" i="2"/>
  <c r="U129" i="2"/>
  <c r="W128" i="2"/>
  <c r="V128" i="2"/>
  <c r="M128" i="2"/>
  <c r="W127" i="2"/>
  <c r="V127" i="2"/>
  <c r="M127" i="2"/>
  <c r="U124" i="2"/>
  <c r="U123" i="2"/>
  <c r="W122" i="2"/>
  <c r="W123" i="2" s="1"/>
  <c r="V122" i="2"/>
  <c r="V123" i="2" s="1"/>
  <c r="M122" i="2"/>
  <c r="U119" i="2"/>
  <c r="U118" i="2"/>
  <c r="W117" i="2"/>
  <c r="V117" i="2"/>
  <c r="M117" i="2"/>
  <c r="W116" i="2"/>
  <c r="V116" i="2"/>
  <c r="M116" i="2"/>
  <c r="W115" i="2"/>
  <c r="V115" i="2"/>
  <c r="W114" i="2"/>
  <c r="V114" i="2"/>
  <c r="M114" i="2"/>
  <c r="U111" i="2"/>
  <c r="U110" i="2"/>
  <c r="W109" i="2"/>
  <c r="W110" i="2" s="1"/>
  <c r="V109" i="2"/>
  <c r="V110" i="2" s="1"/>
  <c r="M109" i="2"/>
  <c r="U106" i="2"/>
  <c r="U105" i="2"/>
  <c r="W104" i="2"/>
  <c r="V104" i="2"/>
  <c r="M104" i="2"/>
  <c r="W103" i="2"/>
  <c r="V103" i="2"/>
  <c r="M103" i="2"/>
  <c r="U100" i="2"/>
  <c r="U99" i="2"/>
  <c r="W98" i="2"/>
  <c r="V98" i="2"/>
  <c r="W97" i="2"/>
  <c r="V97" i="2"/>
  <c r="W96" i="2"/>
  <c r="V96" i="2"/>
  <c r="W95" i="2"/>
  <c r="W99" i="2" s="1"/>
  <c r="V95" i="2"/>
  <c r="U92" i="2"/>
  <c r="U91" i="2"/>
  <c r="W90" i="2"/>
  <c r="V90" i="2"/>
  <c r="M90" i="2"/>
  <c r="W89" i="2"/>
  <c r="V89" i="2"/>
  <c r="M89" i="2"/>
  <c r="W88" i="2"/>
  <c r="V88" i="2"/>
  <c r="M88" i="2"/>
  <c r="U85" i="2"/>
  <c r="U84" i="2"/>
  <c r="W83" i="2"/>
  <c r="V83" i="2"/>
  <c r="M83" i="2"/>
  <c r="W82" i="2"/>
  <c r="V82" i="2"/>
  <c r="M82" i="2"/>
  <c r="W81" i="2"/>
  <c r="V81" i="2"/>
  <c r="M81" i="2"/>
  <c r="W80" i="2"/>
  <c r="V80" i="2"/>
  <c r="M80" i="2"/>
  <c r="W79" i="2"/>
  <c r="V79" i="2"/>
  <c r="M79" i="2"/>
  <c r="W78" i="2"/>
  <c r="V78" i="2"/>
  <c r="M78" i="2"/>
  <c r="U75" i="2"/>
  <c r="U74" i="2"/>
  <c r="W73" i="2"/>
  <c r="V73" i="2"/>
  <c r="M73" i="2"/>
  <c r="W72" i="2"/>
  <c r="V72" i="2"/>
  <c r="M72" i="2"/>
  <c r="U69" i="2"/>
  <c r="U68" i="2"/>
  <c r="W67" i="2"/>
  <c r="W68" i="2" s="1"/>
  <c r="V67" i="2"/>
  <c r="V68" i="2" s="1"/>
  <c r="M67" i="2"/>
  <c r="U64" i="2"/>
  <c r="U63" i="2"/>
  <c r="W62" i="2"/>
  <c r="V62" i="2"/>
  <c r="W61" i="2"/>
  <c r="V61" i="2"/>
  <c r="W60" i="2"/>
  <c r="V60" i="2"/>
  <c r="V64" i="2" s="1"/>
  <c r="M60" i="2"/>
  <c r="U57" i="2"/>
  <c r="U56" i="2"/>
  <c r="W55" i="2"/>
  <c r="V55" i="2"/>
  <c r="M55" i="2"/>
  <c r="W54" i="2"/>
  <c r="V54" i="2"/>
  <c r="M54" i="2"/>
  <c r="W53" i="2"/>
  <c r="V53" i="2"/>
  <c r="M53" i="2"/>
  <c r="W52" i="2"/>
  <c r="V52" i="2"/>
  <c r="V56" i="2" s="1"/>
  <c r="M52" i="2"/>
  <c r="W51" i="2"/>
  <c r="V51" i="2"/>
  <c r="W50" i="2"/>
  <c r="V50" i="2"/>
  <c r="M50" i="2"/>
  <c r="U47" i="2"/>
  <c r="U46" i="2"/>
  <c r="W45" i="2"/>
  <c r="V45" i="2"/>
  <c r="M45" i="2"/>
  <c r="W44" i="2"/>
  <c r="W46" i="2" s="1"/>
  <c r="V44" i="2"/>
  <c r="M44" i="2"/>
  <c r="U41" i="2"/>
  <c r="U40" i="2"/>
  <c r="W39" i="2"/>
  <c r="V39" i="2"/>
  <c r="M39" i="2"/>
  <c r="W38" i="2"/>
  <c r="V38" i="2"/>
  <c r="M38" i="2"/>
  <c r="W37" i="2"/>
  <c r="V37" i="2"/>
  <c r="W36" i="2"/>
  <c r="V36" i="2"/>
  <c r="V41" i="2" s="1"/>
  <c r="M36" i="2"/>
  <c r="U33" i="2"/>
  <c r="U32" i="2"/>
  <c r="W31" i="2"/>
  <c r="V31" i="2"/>
  <c r="M31" i="2"/>
  <c r="W30" i="2"/>
  <c r="V30" i="2"/>
  <c r="M30" i="2"/>
  <c r="W29" i="2"/>
  <c r="V29" i="2"/>
  <c r="M29" i="2"/>
  <c r="W28" i="2"/>
  <c r="V28" i="2"/>
  <c r="V33" i="2" s="1"/>
  <c r="M28" i="2"/>
  <c r="U24" i="2"/>
  <c r="U23" i="2"/>
  <c r="W22" i="2"/>
  <c r="W23" i="2" s="1"/>
  <c r="V22" i="2"/>
  <c r="M22" i="2"/>
  <c r="H10" i="2"/>
  <c r="A9" i="2"/>
  <c r="H9" i="2" s="1"/>
  <c r="D7" i="2"/>
  <c r="N6" i="2"/>
  <c r="M2" i="2"/>
  <c r="W177" i="2" l="1"/>
  <c r="V99" i="2"/>
  <c r="U246" i="2"/>
  <c r="V244" i="2"/>
  <c r="U247" i="2"/>
  <c r="W74" i="2"/>
  <c r="W91" i="2"/>
  <c r="V106" i="2"/>
  <c r="W118" i="2"/>
  <c r="V134" i="2"/>
  <c r="W56" i="2"/>
  <c r="V75" i="2"/>
  <c r="W105" i="2"/>
  <c r="V119" i="2"/>
  <c r="W224" i="2"/>
  <c r="V231" i="2"/>
  <c r="V24" i="2"/>
  <c r="V69" i="2"/>
  <c r="V74" i="2"/>
  <c r="W84" i="2"/>
  <c r="V105" i="2"/>
  <c r="V23" i="2"/>
  <c r="U243" i="2"/>
  <c r="W32" i="2"/>
  <c r="W40" i="2"/>
  <c r="V47" i="2"/>
  <c r="V57" i="2"/>
  <c r="W63" i="2"/>
  <c r="V63" i="2"/>
  <c r="V85" i="2"/>
  <c r="V92" i="2"/>
  <c r="V111" i="2"/>
  <c r="V118" i="2"/>
  <c r="V124" i="2"/>
  <c r="V130" i="2"/>
  <c r="W129" i="2"/>
  <c r="V140" i="2"/>
  <c r="V151" i="2"/>
  <c r="V165" i="2"/>
  <c r="V169" i="2"/>
  <c r="V178" i="2"/>
  <c r="V183" i="2"/>
  <c r="V190" i="2"/>
  <c r="W213" i="2"/>
  <c r="V214" i="2"/>
  <c r="V225" i="2"/>
  <c r="J9" i="2"/>
  <c r="A10" i="2"/>
  <c r="V32" i="2"/>
  <c r="V245" i="2"/>
  <c r="F10" i="2"/>
  <c r="V224" i="2"/>
  <c r="V241" i="2"/>
  <c r="V46" i="2"/>
  <c r="V40" i="2"/>
  <c r="V129" i="2"/>
  <c r="V144" i="2"/>
  <c r="V205" i="2"/>
  <c r="V218" i="2"/>
  <c r="V164" i="2"/>
  <c r="V182" i="2"/>
  <c r="V84" i="2"/>
  <c r="V177" i="2"/>
  <c r="V236" i="2"/>
  <c r="V199" i="2"/>
  <c r="F9" i="2"/>
  <c r="V91" i="2"/>
  <c r="V100" i="2"/>
  <c r="V246" i="2" l="1"/>
  <c r="W248" i="2"/>
  <c r="V243" i="2"/>
  <c r="V247" i="2"/>
  <c r="C256" i="2"/>
  <c r="B256" i="2"/>
  <c r="A256" i="2"/>
</calcChain>
</file>

<file path=xl/sharedStrings.xml><?xml version="1.0" encoding="utf-8"?>
<sst xmlns="http://schemas.openxmlformats.org/spreadsheetml/2006/main" count="1190" uniqueCount="326">
  <si>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</si>
  <si>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</si>
  <si>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</si>
  <si>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</si>
  <si>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</si>
  <si>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</si>
  <si>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</si>
  <si>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</si>
  <si>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</si>
  <si>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</si>
  <si>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</si>
  <si>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</si>
  <si>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</si>
  <si>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</si>
  <si>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</si>
  <si>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</si>
  <si>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</si>
  <si>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</si>
  <si>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</si>
  <si>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</si>
  <si>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</si>
  <si>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</si>
  <si>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</si>
  <si>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</si>
  <si>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</si>
  <si>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</si>
  <si>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</si>
  <si>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</si>
  <si>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</si>
  <si>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</si>
  <si>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</si>
  <si>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</si>
  <si>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</si>
  <si>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</si>
  <si>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</si>
  <si>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</si>
  <si>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</si>
  <si>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</si>
  <si>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</si>
  <si>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</si>
  <si>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</si>
  <si>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</si>
  <si>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</si>
  <si>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</si>
  <si>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</si>
  <si>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</si>
  <si>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</si>
  <si>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</si>
  <si>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</si>
  <si>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</si>
  <si>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</si>
  <si>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</si>
  <si>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</si>
  <si>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</si>
  <si>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</si>
  <si>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</si>
  <si>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</si>
  <si>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</si>
  <si>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</si>
  <si>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</si>
  <si>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</si>
  <si>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</si>
  <si>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</si>
  <si>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</si>
  <si>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</si>
  <si>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</si>
  <si>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</si>
  <si>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</si>
  <si>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ЗПФ</t>
  </si>
  <si>
    <t>14.09.2023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</si>
  <si>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</si>
  <si>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</si>
  <si>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</si>
  <si>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</si>
  <si>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</si>
  <si>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</si>
  <si>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</si>
  <si>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</si>
  <si>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</si>
  <si>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Пельмени</t>
  </si>
  <si>
    <t>SU002224</t>
  </si>
  <si>
    <t>P002410</t>
  </si>
  <si>
    <t>МГ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</si>
  <si>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</si>
  <si>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</si>
  <si>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</si>
  <si>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</si>
  <si>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</si>
  <si>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</si>
  <si>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</si>
  <si>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</si>
  <si>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</si>
  <si>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</si>
  <si>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</si>
  <si>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</si>
  <si>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</si>
  <si>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</si>
  <si>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</si>
  <si>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</si>
  <si>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</si>
  <si>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</si>
  <si>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</si>
  <si>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</si>
  <si>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</si>
  <si>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</si>
  <si>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</si>
  <si>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</si>
  <si>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</si>
  <si>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</si>
  <si>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</si>
  <si>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</si>
  <si>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</si>
  <si>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</si>
  <si>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</si>
  <si>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</si>
  <si>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</si>
  <si>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</si>
  <si>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</si>
  <si>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</si>
  <si>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</si>
  <si>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</si>
  <si>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</si>
  <si>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</si>
  <si>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</si>
  <si>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</si>
  <si>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</si>
  <si>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</si>
  <si>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15.09.2023</t>
  </si>
  <si>
    <t>P003687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</si>
  <si>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</si>
  <si>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</si>
  <si>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</si>
  <si>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</si>
  <si>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</si>
  <si>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</si>
  <si>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</si>
  <si>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</si>
  <si>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</si>
  <si>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</si>
  <si>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</si>
  <si>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</si>
  <si>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</si>
  <si>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</si>
  <si>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</si>
  <si>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</si>
  <si>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</si>
  <si>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</si>
  <si>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</si>
  <si>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</si>
  <si>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</si>
  <si>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</si>
  <si>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</si>
  <si>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</si>
  <si>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</si>
  <si>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</si>
  <si>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</si>
  <si>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</si>
  <si>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</si>
  <si>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</si>
  <si>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</si>
  <si>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</si>
  <si>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</si>
  <si>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</si>
  <si>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</si>
  <si>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</si>
  <si>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</si>
  <si>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</si>
  <si>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</si>
  <si>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</si>
  <si>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</si>
  <si>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</si>
  <si>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</si>
  <si>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</si>
  <si>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</si>
  <si>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</si>
  <si>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</si>
  <si>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</si>
  <si>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</si>
  <si>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</si>
  <si>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</si>
  <si>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</si>
  <si>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</si>
  <si>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</si>
  <si>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</si>
  <si>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</si>
  <si>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</si>
  <si>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</si>
  <si>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</si>
  <si>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</si>
  <si>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</si>
  <si>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</si>
  <si>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</si>
  <si>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</si>
  <si>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</si>
  <si>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</si>
  <si>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</si>
  <si>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</si>
  <si>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</si>
  <si>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</si>
  <si>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</si>
  <si>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</si>
  <si>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</si>
  <si>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</si>
  <si>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</si>
  <si>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</si>
  <si>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</si>
  <si>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</si>
  <si>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</si>
  <si>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</si>
  <si>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</si>
  <si>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</si>
  <si>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</si>
  <si>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</si>
  <si>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</si>
  <si>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</si>
  <si>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</si>
  <si>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</si>
  <si>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</si>
  <si>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</si>
  <si>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</si>
  <si>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</si>
  <si>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</si>
  <si>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</si>
  <si>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</si>
  <si>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</si>
  <si>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</si>
  <si>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</si>
  <si>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</si>
  <si>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</si>
  <si>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</si>
  <si>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</si>
  <si>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</si>
  <si>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</si>
  <si>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</si>
  <si>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</si>
  <si>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</si>
  <si>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</si>
  <si>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</si>
  <si>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</si>
  <si>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</si>
  <si>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</si>
  <si>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</si>
  <si>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</si>
  <si>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</si>
  <si>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</si>
  <si>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</si>
  <si>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</si>
  <si>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</si>
  <si>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</si>
  <si>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</si>
  <si>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</si>
  <si>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</si>
  <si>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</si>
  <si>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</si>
  <si>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</si>
  <si>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</si>
  <si>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</si>
  <si>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</si>
  <si>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</si>
  <si>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</si>
  <si>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</si>
  <si>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</si>
  <si>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</si>
  <si>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</si>
  <si>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</si>
  <si>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</si>
  <si>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</si>
  <si>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</si>
  <si>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</si>
  <si>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</si>
  <si>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</si>
  <si>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</si>
  <si>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</si>
  <si>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</si>
  <si>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</si>
  <si>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</si>
  <si>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</si>
  <si>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</si>
  <si>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</si>
  <si>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</si>
  <si>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</si>
  <si>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</si>
  <si>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</si>
  <si>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</si>
  <si>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</si>
  <si>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</si>
  <si>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</si>
  <si>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</si>
  <si>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</si>
  <si>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</si>
  <si>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</si>
  <si>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</si>
  <si>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</si>
  <si>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</si>
  <si>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</si>
  <si>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</si>
  <si>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</si>
  <si>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</si>
  <si>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</si>
  <si>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</si>
  <si>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</si>
  <si>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</si>
  <si>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</si>
  <si>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</si>
  <si>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</si>
  <si>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</si>
  <si>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</si>
  <si>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</si>
  <si>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MSDAX_ЗПФ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</si>
  <si>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</si>
  <si>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</si>
  <si>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</si>
  <si>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</si>
  <si>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</si>
  <si>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</si>
  <si>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</si>
  <si>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</si>
  <si>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</si>
  <si>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</si>
  <si>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</si>
  <si>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</si>
  <si>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</si>
  <si>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</si>
  <si>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</si>
  <si>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</si>
  <si>
    <t>загрузить первым подписать мелитопль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</si>
</sst>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35" sqref="U23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161" t="s">
        <v>29</v>
      </c>
      <c r="E1" s="161"/>
      <c r="F1" s="161"/>
      <c r="G1" s="14" t="s">
        <v>68</v>
      </c>
      <c r="H1" s="161" t="s">
        <v>50</v>
      </c>
      <c r="I1" s="161"/>
      <c r="J1" s="161"/>
      <c r="K1" s="161"/>
      <c r="L1" s="161"/>
      <c r="M1" s="161"/>
      <c r="N1" s="161"/>
      <c r="O1" s="162" t="s">
        <v>69</v>
      </c>
      <c r="P1" s="163"/>
      <c r="Q1" s="16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4"/>
      <c r="O2" s="164"/>
      <c r="P2" s="164"/>
      <c r="Q2" s="164"/>
      <c r="R2" s="164"/>
      <c r="S2" s="164"/>
      <c r="T2" s="16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164"/>
      <c r="N3" s="164"/>
      <c r="O3" s="164"/>
      <c r="P3" s="164"/>
      <c r="Q3" s="164"/>
      <c r="R3" s="164"/>
      <c r="S3" s="164"/>
      <c r="T3" s="16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165" t="s">
        <v>8</v>
      </c>
      <c r="B5" s="165"/>
      <c r="C5" s="165"/>
      <c r="D5" s="166"/>
      <c r="E5" s="166"/>
      <c r="F5" s="167" t="s">
        <v>14</v>
      </c>
      <c r="G5" s="167"/>
      <c r="H5" s="166" t="s">
        <v>325</v>
      </c>
      <c r="I5" s="166"/>
      <c r="J5" s="166"/>
      <c r="K5" s="166"/>
      <c r="M5" s="27" t="s">
        <v>4</v>
      </c>
      <c r="N5" s="168">
        <v>45208</v>
      </c>
      <c r="O5" s="168"/>
      <c r="Q5" s="169" t="s">
        <v>3</v>
      </c>
      <c r="R5" s="170"/>
      <c r="S5" s="171" t="s">
        <v>310</v>
      </c>
      <c r="T5" s="172"/>
      <c r="Y5" s="60"/>
      <c r="Z5" s="60"/>
      <c r="AA5" s="60"/>
    </row>
    <row r="6" spans="1:28" s="17" customFormat="1" ht="24" customHeight="1" x14ac:dyDescent="0.2">
      <c r="A6" s="165" t="s">
        <v>1</v>
      </c>
      <c r="B6" s="165"/>
      <c r="C6" s="165"/>
      <c r="D6" s="173" t="s">
        <v>76</v>
      </c>
      <c r="E6" s="173"/>
      <c r="F6" s="173"/>
      <c r="G6" s="173"/>
      <c r="H6" s="173"/>
      <c r="I6" s="173"/>
      <c r="J6" s="173"/>
      <c r="K6" s="173"/>
      <c r="M6" s="27" t="s">
        <v>30</v>
      </c>
      <c r="N6" s="174" t="str">
        <f>IF(N5=0," ",CHOOSE(WEEKDAY(N5,2),"Понедельник","Вторник","Среда","Четверг","Пятница","Суббота","Воскресенье"))</f>
        <v>Понедельник</v>
      </c>
      <c r="O6" s="174"/>
      <c r="Q6" s="175" t="s">
        <v>5</v>
      </c>
      <c r="R6" s="176"/>
      <c r="S6" s="177" t="s">
        <v>70</v>
      </c>
      <c r="T6" s="17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183" t="str">
        <f>IFERROR(VLOOKUP(DeliveryAddress,Table,3,0),1)</f>
        <v>1</v>
      </c>
      <c r="E7" s="184"/>
      <c r="F7" s="184"/>
      <c r="G7" s="184"/>
      <c r="H7" s="184"/>
      <c r="I7" s="184"/>
      <c r="J7" s="184"/>
      <c r="K7" s="185"/>
      <c r="M7" s="29"/>
      <c r="N7" s="49"/>
      <c r="O7" s="49"/>
      <c r="Q7" s="175"/>
      <c r="R7" s="176"/>
      <c r="S7" s="179"/>
      <c r="T7" s="180"/>
      <c r="Y7" s="60"/>
      <c r="Z7" s="60"/>
      <c r="AA7" s="60"/>
    </row>
    <row r="8" spans="1:28" s="17" customFormat="1" ht="25.5" customHeight="1" x14ac:dyDescent="0.2">
      <c r="A8" s="186" t="s">
        <v>60</v>
      </c>
      <c r="B8" s="186"/>
      <c r="C8" s="186"/>
      <c r="D8" s="187" t="s">
        <v>77</v>
      </c>
      <c r="E8" s="187"/>
      <c r="F8" s="187"/>
      <c r="G8" s="187"/>
      <c r="H8" s="187"/>
      <c r="I8" s="187"/>
      <c r="J8" s="187"/>
      <c r="K8" s="187"/>
      <c r="M8" s="27" t="s">
        <v>11</v>
      </c>
      <c r="N8" s="188">
        <v>0.5</v>
      </c>
      <c r="O8" s="188"/>
      <c r="Q8" s="175"/>
      <c r="R8" s="176"/>
      <c r="S8" s="179"/>
      <c r="T8" s="180"/>
      <c r="Y8" s="60"/>
      <c r="Z8" s="60"/>
      <c r="AA8" s="60"/>
    </row>
    <row r="9" spans="1:28" s="17" customFormat="1" ht="39.950000000000003" customHeight="1" x14ac:dyDescent="0.2">
      <c r="A9" s="1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9"/>
      <c r="C9" s="189"/>
      <c r="D9" s="190" t="s">
        <v>49</v>
      </c>
      <c r="E9" s="191"/>
      <c r="F9" s="1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9"/>
      <c r="H9" s="192" t="str">
        <f>IF(AND($A$9="Тип доверенности/получателя при получении в адресе перегруза:",$D$9="Разовая доверенность"),"Введите ФИО","")</f>
        <v/>
      </c>
      <c r="I9" s="192"/>
      <c r="J9" s="1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2"/>
      <c r="M9" s="31" t="s">
        <v>15</v>
      </c>
      <c r="N9" s="168"/>
      <c r="O9" s="168"/>
      <c r="Q9" s="175"/>
      <c r="R9" s="176"/>
      <c r="S9" s="181"/>
      <c r="T9" s="18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9"/>
      <c r="C10" s="189"/>
      <c r="D10" s="190"/>
      <c r="E10" s="191"/>
      <c r="F10" s="1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9"/>
      <c r="H10" s="193" t="str">
        <f>IFERROR(VLOOKUP($D$10,Proxy,2,FALSE),"")</f>
        <v/>
      </c>
      <c r="I10" s="193"/>
      <c r="J10" s="193"/>
      <c r="K10" s="193"/>
      <c r="M10" s="31" t="s">
        <v>35</v>
      </c>
      <c r="N10" s="188"/>
      <c r="O10" s="188"/>
      <c r="R10" s="29" t="s">
        <v>12</v>
      </c>
      <c r="S10" s="194" t="s">
        <v>71</v>
      </c>
      <c r="T10" s="195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188"/>
      <c r="O11" s="188"/>
      <c r="R11" s="29" t="s">
        <v>31</v>
      </c>
      <c r="S11" s="196" t="s">
        <v>324</v>
      </c>
      <c r="T11" s="19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197" t="s">
        <v>72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M12" s="27" t="s">
        <v>33</v>
      </c>
      <c r="N12" s="198"/>
      <c r="O12" s="198"/>
      <c r="P12" s="28"/>
      <c r="Q12"/>
      <c r="R12" s="29" t="s">
        <v>49</v>
      </c>
      <c r="S12" s="199"/>
      <c r="T12" s="199"/>
      <c r="U12"/>
      <c r="Y12" s="60"/>
      <c r="Z12" s="60"/>
      <c r="AA12" s="60"/>
    </row>
    <row r="13" spans="1:28" s="17" customFormat="1" ht="23.25" customHeight="1" x14ac:dyDescent="0.2">
      <c r="A13" s="197" t="s">
        <v>73</v>
      </c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31"/>
      <c r="M13" s="31" t="s">
        <v>34</v>
      </c>
      <c r="N13" s="196"/>
      <c r="O13" s="19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197" t="s">
        <v>74</v>
      </c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200" t="s">
        <v>75</v>
      </c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/>
      <c r="M15" s="201" t="s">
        <v>63</v>
      </c>
      <c r="N15" s="201"/>
      <c r="O15" s="201"/>
      <c r="P15" s="201"/>
      <c r="Q15" s="201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2"/>
      <c r="N16" s="202"/>
      <c r="O16" s="202"/>
      <c r="P16" s="202"/>
      <c r="Q16" s="202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204" t="s">
        <v>61</v>
      </c>
      <c r="B17" s="204" t="s">
        <v>52</v>
      </c>
      <c r="C17" s="205" t="s">
        <v>51</v>
      </c>
      <c r="D17" s="204" t="s">
        <v>53</v>
      </c>
      <c r="E17" s="204"/>
      <c r="F17" s="204" t="s">
        <v>24</v>
      </c>
      <c r="G17" s="204" t="s">
        <v>27</v>
      </c>
      <c r="H17" s="204" t="s">
        <v>25</v>
      </c>
      <c r="I17" s="204" t="s">
        <v>26</v>
      </c>
      <c r="J17" s="206" t="s">
        <v>16</v>
      </c>
      <c r="K17" s="206" t="s">
        <v>2</v>
      </c>
      <c r="L17" s="204" t="s">
        <v>28</v>
      </c>
      <c r="M17" s="204" t="s">
        <v>17</v>
      </c>
      <c r="N17" s="204"/>
      <c r="O17" s="204"/>
      <c r="P17" s="204"/>
      <c r="Q17" s="204"/>
      <c r="R17" s="203" t="s">
        <v>58</v>
      </c>
      <c r="S17" s="204"/>
      <c r="T17" s="204" t="s">
        <v>6</v>
      </c>
      <c r="U17" s="204" t="s">
        <v>44</v>
      </c>
      <c r="V17" s="208" t="s">
        <v>57</v>
      </c>
      <c r="W17" s="204" t="s">
        <v>18</v>
      </c>
      <c r="X17" s="210" t="s">
        <v>62</v>
      </c>
      <c r="Y17" s="210" t="s">
        <v>19</v>
      </c>
      <c r="Z17" s="211" t="s">
        <v>59</v>
      </c>
      <c r="AA17" s="212"/>
      <c r="AB17" s="213"/>
      <c r="AC17" s="217"/>
      <c r="AZ17" s="218" t="s">
        <v>66</v>
      </c>
    </row>
    <row r="18" spans="1:52" ht="14.25" customHeight="1" x14ac:dyDescent="0.2">
      <c r="A18" s="204"/>
      <c r="B18" s="204"/>
      <c r="C18" s="205"/>
      <c r="D18" s="204"/>
      <c r="E18" s="204"/>
      <c r="F18" s="204" t="s">
        <v>20</v>
      </c>
      <c r="G18" s="204" t="s">
        <v>21</v>
      </c>
      <c r="H18" s="204" t="s">
        <v>22</v>
      </c>
      <c r="I18" s="204" t="s">
        <v>22</v>
      </c>
      <c r="J18" s="207"/>
      <c r="K18" s="207"/>
      <c r="L18" s="204"/>
      <c r="M18" s="204"/>
      <c r="N18" s="204"/>
      <c r="O18" s="204"/>
      <c r="P18" s="204"/>
      <c r="Q18" s="204"/>
      <c r="R18" s="36" t="s">
        <v>47</v>
      </c>
      <c r="S18" s="36" t="s">
        <v>46</v>
      </c>
      <c r="T18" s="204"/>
      <c r="U18" s="204"/>
      <c r="V18" s="209"/>
      <c r="W18" s="204"/>
      <c r="X18" s="210"/>
      <c r="Y18" s="210"/>
      <c r="Z18" s="214"/>
      <c r="AA18" s="215"/>
      <c r="AB18" s="216"/>
      <c r="AC18" s="217"/>
      <c r="AZ18" s="218"/>
    </row>
    <row r="19" spans="1:52" ht="27.75" customHeight="1" x14ac:dyDescent="0.2">
      <c r="A19" s="219" t="s">
        <v>78</v>
      </c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55"/>
      <c r="Y19" s="55"/>
    </row>
    <row r="20" spans="1:52" ht="16.5" customHeight="1" x14ac:dyDescent="0.25">
      <c r="A20" s="220" t="s">
        <v>78</v>
      </c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66"/>
      <c r="Y20" s="66"/>
    </row>
    <row r="21" spans="1:52" ht="14.25" customHeight="1" x14ac:dyDescent="0.25">
      <c r="A21" s="221" t="s">
        <v>79</v>
      </c>
      <c r="B21" s="221"/>
      <c r="C21" s="221"/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67"/>
      <c r="Y21" s="67"/>
    </row>
    <row r="22" spans="1:52" ht="27" customHeight="1" x14ac:dyDescent="0.25">
      <c r="A22" s="64" t="s">
        <v>80</v>
      </c>
      <c r="B22" s="64" t="s">
        <v>81</v>
      </c>
      <c r="C22" s="37">
        <v>4301070826</v>
      </c>
      <c r="D22" s="222">
        <v>4607111035752</v>
      </c>
      <c r="E22" s="222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9" t="s">
        <v>82</v>
      </c>
      <c r="L22" s="38">
        <v>90</v>
      </c>
      <c r="M22" s="22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24"/>
      <c r="O22" s="224"/>
      <c r="P22" s="224"/>
      <c r="Q22" s="225"/>
      <c r="R22" s="40" t="s">
        <v>49</v>
      </c>
      <c r="S22" s="40" t="s">
        <v>49</v>
      </c>
      <c r="T22" s="41" t="s">
        <v>42</v>
      </c>
      <c r="U22" s="59">
        <v>0</v>
      </c>
      <c r="V22" s="56">
        <f>IFERROR(IF(U22="","",U22),"")</f>
        <v>0</v>
      </c>
      <c r="W22" s="42">
        <f>IFERROR(IF(U22="","",U22*0.0155),"")</f>
        <v>0</v>
      </c>
      <c r="X22" s="69" t="s">
        <v>49</v>
      </c>
      <c r="Y22" s="70" t="s">
        <v>49</v>
      </c>
      <c r="AC22" s="74"/>
      <c r="AZ22" s="76" t="s">
        <v>68</v>
      </c>
    </row>
    <row r="23" spans="1:52" x14ac:dyDescent="0.2">
      <c r="A23" s="229"/>
      <c r="B23" s="229"/>
      <c r="C23" s="229"/>
      <c r="D23" s="229"/>
      <c r="E23" s="229"/>
      <c r="F23" s="229"/>
      <c r="G23" s="229"/>
      <c r="H23" s="229"/>
      <c r="I23" s="229"/>
      <c r="J23" s="229"/>
      <c r="K23" s="229"/>
      <c r="L23" s="230"/>
      <c r="M23" s="226" t="s">
        <v>43</v>
      </c>
      <c r="N23" s="227"/>
      <c r="O23" s="227"/>
      <c r="P23" s="227"/>
      <c r="Q23" s="227"/>
      <c r="R23" s="227"/>
      <c r="S23" s="228"/>
      <c r="T23" s="43" t="s">
        <v>42</v>
      </c>
      <c r="U23" s="44">
        <f>IFERROR(SUM(U22:U22),"0")</f>
        <v>0</v>
      </c>
      <c r="V23" s="44">
        <f>IFERROR(SUM(V22:V22),"0")</f>
        <v>0</v>
      </c>
      <c r="W23" s="44">
        <f>IFERROR(IF(W22="",0,W22),"0")</f>
        <v>0</v>
      </c>
      <c r="X23" s="68"/>
      <c r="Y23" s="68"/>
    </row>
    <row r="24" spans="1:52" x14ac:dyDescent="0.2">
      <c r="A24" s="229"/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30"/>
      <c r="M24" s="226" t="s">
        <v>43</v>
      </c>
      <c r="N24" s="227"/>
      <c r="O24" s="227"/>
      <c r="P24" s="227"/>
      <c r="Q24" s="227"/>
      <c r="R24" s="227"/>
      <c r="S24" s="228"/>
      <c r="T24" s="43" t="s">
        <v>0</v>
      </c>
      <c r="U24" s="44">
        <f>IFERROR(SUMPRODUCT(U22:U22*H22:H22),"0")</f>
        <v>0</v>
      </c>
      <c r="V24" s="44">
        <f>IFERROR(SUMPRODUCT(V22:V22*H22:H22),"0")</f>
        <v>0</v>
      </c>
      <c r="W24" s="43"/>
      <c r="X24" s="68"/>
      <c r="Y24" s="68"/>
    </row>
    <row r="25" spans="1:52" ht="27.75" customHeight="1" x14ac:dyDescent="0.2">
      <c r="A25" s="219" t="s">
        <v>48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55"/>
      <c r="Y25" s="55"/>
    </row>
    <row r="26" spans="1:52" ht="16.5" customHeight="1" x14ac:dyDescent="0.25">
      <c r="A26" s="220" t="s">
        <v>83</v>
      </c>
      <c r="B26" s="220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66"/>
      <c r="Y26" s="66"/>
    </row>
    <row r="27" spans="1:52" ht="14.25" customHeight="1" x14ac:dyDescent="0.25">
      <c r="A27" s="221" t="s">
        <v>84</v>
      </c>
      <c r="B27" s="221"/>
      <c r="C27" s="221"/>
      <c r="D27" s="221"/>
      <c r="E27" s="221"/>
      <c r="F27" s="221"/>
      <c r="G27" s="221"/>
      <c r="H27" s="221"/>
      <c r="I27" s="221"/>
      <c r="J27" s="221"/>
      <c r="K27" s="221"/>
      <c r="L27" s="221"/>
      <c r="M27" s="221"/>
      <c r="N27" s="221"/>
      <c r="O27" s="221"/>
      <c r="P27" s="221"/>
      <c r="Q27" s="221"/>
      <c r="R27" s="221"/>
      <c r="S27" s="221"/>
      <c r="T27" s="221"/>
      <c r="U27" s="221"/>
      <c r="V27" s="221"/>
      <c r="W27" s="221"/>
      <c r="X27" s="67"/>
      <c r="Y27" s="67"/>
    </row>
    <row r="28" spans="1:52" ht="27" customHeight="1" x14ac:dyDescent="0.25">
      <c r="A28" s="64" t="s">
        <v>85</v>
      </c>
      <c r="B28" s="64" t="s">
        <v>86</v>
      </c>
      <c r="C28" s="37">
        <v>4301132066</v>
      </c>
      <c r="D28" s="222">
        <v>4607111036520</v>
      </c>
      <c r="E28" s="222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9" t="s">
        <v>82</v>
      </c>
      <c r="L28" s="38">
        <v>180</v>
      </c>
      <c r="M28" s="23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24"/>
      <c r="O28" s="224"/>
      <c r="P28" s="224"/>
      <c r="Q28" s="225"/>
      <c r="R28" s="40" t="s">
        <v>49</v>
      </c>
      <c r="S28" s="40" t="s">
        <v>49</v>
      </c>
      <c r="T28" s="41" t="s">
        <v>42</v>
      </c>
      <c r="U28" s="59">
        <v>0</v>
      </c>
      <c r="V28" s="56">
        <f>IFERROR(IF(U28="","",U28),"")</f>
        <v>0</v>
      </c>
      <c r="W28" s="42">
        <f>IFERROR(IF(U28="","",U28*0.00936),"")</f>
        <v>0</v>
      </c>
      <c r="X28" s="69" t="s">
        <v>49</v>
      </c>
      <c r="Y28" s="70" t="s">
        <v>49</v>
      </c>
      <c r="AC28" s="74"/>
      <c r="AZ28" s="77" t="s">
        <v>87</v>
      </c>
    </row>
    <row r="29" spans="1:52" ht="27" customHeight="1" x14ac:dyDescent="0.25">
      <c r="A29" s="64" t="s">
        <v>88</v>
      </c>
      <c r="B29" s="64" t="s">
        <v>89</v>
      </c>
      <c r="C29" s="37">
        <v>4301132063</v>
      </c>
      <c r="D29" s="222">
        <v>4607111036605</v>
      </c>
      <c r="E29" s="222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9" t="s">
        <v>82</v>
      </c>
      <c r="L29" s="38">
        <v>180</v>
      </c>
      <c r="M29" s="23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24"/>
      <c r="O29" s="224"/>
      <c r="P29" s="224"/>
      <c r="Q29" s="225"/>
      <c r="R29" s="40" t="s">
        <v>49</v>
      </c>
      <c r="S29" s="40" t="s">
        <v>49</v>
      </c>
      <c r="T29" s="41" t="s">
        <v>42</v>
      </c>
      <c r="U29" s="59">
        <v>0</v>
      </c>
      <c r="V29" s="56">
        <f>IFERROR(IF(U29="","",U29),"")</f>
        <v>0</v>
      </c>
      <c r="W29" s="42">
        <f>IFERROR(IF(U29="","",U29*0.00936),"")</f>
        <v>0</v>
      </c>
      <c r="X29" s="69" t="s">
        <v>49</v>
      </c>
      <c r="Y29" s="70" t="s">
        <v>49</v>
      </c>
      <c r="AC29" s="74"/>
      <c r="AZ29" s="78" t="s">
        <v>87</v>
      </c>
    </row>
    <row r="30" spans="1:52" ht="27" customHeight="1" x14ac:dyDescent="0.25">
      <c r="A30" s="64" t="s">
        <v>90</v>
      </c>
      <c r="B30" s="64" t="s">
        <v>91</v>
      </c>
      <c r="C30" s="37">
        <v>4301132064</v>
      </c>
      <c r="D30" s="222">
        <v>4607111036537</v>
      </c>
      <c r="E30" s="222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9" t="s">
        <v>82</v>
      </c>
      <c r="L30" s="38">
        <v>180</v>
      </c>
      <c r="M30" s="23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24"/>
      <c r="O30" s="224"/>
      <c r="P30" s="224"/>
      <c r="Q30" s="225"/>
      <c r="R30" s="40" t="s">
        <v>49</v>
      </c>
      <c r="S30" s="40" t="s">
        <v>49</v>
      </c>
      <c r="T30" s="41" t="s">
        <v>42</v>
      </c>
      <c r="U30" s="59">
        <v>0</v>
      </c>
      <c r="V30" s="56">
        <f>IFERROR(IF(U30="","",U30),"")</f>
        <v>0</v>
      </c>
      <c r="W30" s="42">
        <f>IFERROR(IF(U30="","",U30*0.00936),"")</f>
        <v>0</v>
      </c>
      <c r="X30" s="69" t="s">
        <v>49</v>
      </c>
      <c r="Y30" s="70" t="s">
        <v>49</v>
      </c>
      <c r="AC30" s="74"/>
      <c r="AZ30" s="79" t="s">
        <v>87</v>
      </c>
    </row>
    <row r="31" spans="1:52" ht="27" customHeight="1" x14ac:dyDescent="0.25">
      <c r="A31" s="64" t="s">
        <v>92</v>
      </c>
      <c r="B31" s="64" t="s">
        <v>93</v>
      </c>
      <c r="C31" s="37">
        <v>4301132065</v>
      </c>
      <c r="D31" s="222">
        <v>4607111036599</v>
      </c>
      <c r="E31" s="222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9" t="s">
        <v>82</v>
      </c>
      <c r="L31" s="38">
        <v>180</v>
      </c>
      <c r="M31" s="23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24"/>
      <c r="O31" s="224"/>
      <c r="P31" s="224"/>
      <c r="Q31" s="225"/>
      <c r="R31" s="40" t="s">
        <v>49</v>
      </c>
      <c r="S31" s="40" t="s">
        <v>49</v>
      </c>
      <c r="T31" s="41" t="s">
        <v>42</v>
      </c>
      <c r="U31" s="59">
        <v>0</v>
      </c>
      <c r="V31" s="56">
        <f>IFERROR(IF(U31="","",U31),"")</f>
        <v>0</v>
      </c>
      <c r="W31" s="42">
        <f>IFERROR(IF(U31="","",U31*0.00936),"")</f>
        <v>0</v>
      </c>
      <c r="X31" s="69" t="s">
        <v>49</v>
      </c>
      <c r="Y31" s="70" t="s">
        <v>49</v>
      </c>
      <c r="AC31" s="74"/>
      <c r="AZ31" s="80" t="s">
        <v>87</v>
      </c>
    </row>
    <row r="32" spans="1:52" x14ac:dyDescent="0.2">
      <c r="A32" s="229"/>
      <c r="B32" s="229"/>
      <c r="C32" s="229"/>
      <c r="D32" s="229"/>
      <c r="E32" s="229"/>
      <c r="F32" s="229"/>
      <c r="G32" s="229"/>
      <c r="H32" s="229"/>
      <c r="I32" s="229"/>
      <c r="J32" s="229"/>
      <c r="K32" s="229"/>
      <c r="L32" s="230"/>
      <c r="M32" s="226" t="s">
        <v>43</v>
      </c>
      <c r="N32" s="227"/>
      <c r="O32" s="227"/>
      <c r="P32" s="227"/>
      <c r="Q32" s="227"/>
      <c r="R32" s="227"/>
      <c r="S32" s="228"/>
      <c r="T32" s="43" t="s">
        <v>42</v>
      </c>
      <c r="U32" s="44">
        <f>IFERROR(SUM(U28:U31),"0")</f>
        <v>0</v>
      </c>
      <c r="V32" s="44">
        <f>IFERROR(SUM(V28:V31),"0")</f>
        <v>0</v>
      </c>
      <c r="W32" s="44">
        <f>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229"/>
      <c r="B33" s="229"/>
      <c r="C33" s="229"/>
      <c r="D33" s="229"/>
      <c r="E33" s="229"/>
      <c r="F33" s="229"/>
      <c r="G33" s="229"/>
      <c r="H33" s="229"/>
      <c r="I33" s="229"/>
      <c r="J33" s="229"/>
      <c r="K33" s="229"/>
      <c r="L33" s="230"/>
      <c r="M33" s="226" t="s">
        <v>43</v>
      </c>
      <c r="N33" s="227"/>
      <c r="O33" s="227"/>
      <c r="P33" s="227"/>
      <c r="Q33" s="227"/>
      <c r="R33" s="227"/>
      <c r="S33" s="228"/>
      <c r="T33" s="43" t="s">
        <v>0</v>
      </c>
      <c r="U33" s="44">
        <f>IFERROR(SUMPRODUCT(U28:U31*H28:H31),"0")</f>
        <v>0</v>
      </c>
      <c r="V33" s="44">
        <f>IFERROR(SUMPRODUCT(V28:V31*H28:H31),"0")</f>
        <v>0</v>
      </c>
      <c r="W33" s="43"/>
      <c r="X33" s="68"/>
      <c r="Y33" s="68"/>
    </row>
    <row r="34" spans="1:52" ht="16.5" customHeight="1" x14ac:dyDescent="0.25">
      <c r="A34" s="220" t="s">
        <v>94</v>
      </c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66"/>
      <c r="Y34" s="66"/>
    </row>
    <row r="35" spans="1:52" ht="14.25" customHeight="1" x14ac:dyDescent="0.25">
      <c r="A35" s="221" t="s">
        <v>79</v>
      </c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67"/>
      <c r="Y35" s="67"/>
    </row>
    <row r="36" spans="1:52" ht="27" customHeight="1" x14ac:dyDescent="0.25">
      <c r="A36" s="64" t="s">
        <v>95</v>
      </c>
      <c r="B36" s="64" t="s">
        <v>96</v>
      </c>
      <c r="C36" s="37">
        <v>4301070865</v>
      </c>
      <c r="D36" s="222">
        <v>4607111036285</v>
      </c>
      <c r="E36" s="222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9" t="s">
        <v>82</v>
      </c>
      <c r="L36" s="38">
        <v>180</v>
      </c>
      <c r="M36" s="23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24"/>
      <c r="O36" s="224"/>
      <c r="P36" s="224"/>
      <c r="Q36" s="225"/>
      <c r="R36" s="40" t="s">
        <v>49</v>
      </c>
      <c r="S36" s="40" t="s">
        <v>49</v>
      </c>
      <c r="T36" s="41" t="s">
        <v>42</v>
      </c>
      <c r="U36" s="59">
        <v>0</v>
      </c>
      <c r="V36" s="56">
        <f>IFERROR(IF(U36="","",U36),"")</f>
        <v>0</v>
      </c>
      <c r="W36" s="42">
        <f>IFERROR(IF(U36="","",U36*0.0155),"")</f>
        <v>0</v>
      </c>
      <c r="X36" s="69" t="s">
        <v>49</v>
      </c>
      <c r="Y36" s="70" t="s">
        <v>49</v>
      </c>
      <c r="AC36" s="74"/>
      <c r="AZ36" s="81" t="s">
        <v>68</v>
      </c>
    </row>
    <row r="37" spans="1:52" ht="27" customHeight="1" x14ac:dyDescent="0.25">
      <c r="A37" s="64" t="s">
        <v>97</v>
      </c>
      <c r="B37" s="64" t="s">
        <v>98</v>
      </c>
      <c r="C37" s="37">
        <v>4301070861</v>
      </c>
      <c r="D37" s="222">
        <v>4607111036308</v>
      </c>
      <c r="E37" s="222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9" t="s">
        <v>82</v>
      </c>
      <c r="L37" s="38">
        <v>180</v>
      </c>
      <c r="M37" s="236" t="s">
        <v>99</v>
      </c>
      <c r="N37" s="224"/>
      <c r="O37" s="224"/>
      <c r="P37" s="224"/>
      <c r="Q37" s="225"/>
      <c r="R37" s="40" t="s">
        <v>49</v>
      </c>
      <c r="S37" s="40" t="s">
        <v>49</v>
      </c>
      <c r="T37" s="41" t="s">
        <v>42</v>
      </c>
      <c r="U37" s="59">
        <v>0</v>
      </c>
      <c r="V37" s="56">
        <f>IFERROR(IF(U37="","",U37),"")</f>
        <v>0</v>
      </c>
      <c r="W37" s="42">
        <f>IFERROR(IF(U37="","",U37*0.0155),"")</f>
        <v>0</v>
      </c>
      <c r="X37" s="69" t="s">
        <v>49</v>
      </c>
      <c r="Y37" s="70" t="s">
        <v>49</v>
      </c>
      <c r="AC37" s="74"/>
      <c r="AZ37" s="82" t="s">
        <v>68</v>
      </c>
    </row>
    <row r="38" spans="1:52" ht="27" customHeight="1" x14ac:dyDescent="0.25">
      <c r="A38" s="64" t="s">
        <v>100</v>
      </c>
      <c r="B38" s="64" t="s">
        <v>101</v>
      </c>
      <c r="C38" s="37">
        <v>4301070884</v>
      </c>
      <c r="D38" s="222">
        <v>4607111036315</v>
      </c>
      <c r="E38" s="222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9" t="s">
        <v>82</v>
      </c>
      <c r="L38" s="38">
        <v>180</v>
      </c>
      <c r="M38" s="23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24"/>
      <c r="O38" s="224"/>
      <c r="P38" s="224"/>
      <c r="Q38" s="225"/>
      <c r="R38" s="40" t="s">
        <v>49</v>
      </c>
      <c r="S38" s="40" t="s">
        <v>49</v>
      </c>
      <c r="T38" s="41" t="s">
        <v>42</v>
      </c>
      <c r="U38" s="59">
        <v>0</v>
      </c>
      <c r="V38" s="56">
        <f>IFERROR(IF(U38="","",U38),"")</f>
        <v>0</v>
      </c>
      <c r="W38" s="42">
        <f>IFERROR(IF(U38="","",U38*0.0155),"")</f>
        <v>0</v>
      </c>
      <c r="X38" s="69" t="s">
        <v>49</v>
      </c>
      <c r="Y38" s="70" t="s">
        <v>49</v>
      </c>
      <c r="AC38" s="74"/>
      <c r="AZ38" s="83" t="s">
        <v>68</v>
      </c>
    </row>
    <row r="39" spans="1:52" ht="27" customHeight="1" x14ac:dyDescent="0.25">
      <c r="A39" s="64" t="s">
        <v>102</v>
      </c>
      <c r="B39" s="64" t="s">
        <v>103</v>
      </c>
      <c r="C39" s="37">
        <v>4301070864</v>
      </c>
      <c r="D39" s="222">
        <v>4607111036292</v>
      </c>
      <c r="E39" s="222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9" t="s">
        <v>82</v>
      </c>
      <c r="L39" s="38">
        <v>180</v>
      </c>
      <c r="M39" s="23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24"/>
      <c r="O39" s="224"/>
      <c r="P39" s="224"/>
      <c r="Q39" s="225"/>
      <c r="R39" s="40" t="s">
        <v>49</v>
      </c>
      <c r="S39" s="40" t="s">
        <v>49</v>
      </c>
      <c r="T39" s="41" t="s">
        <v>42</v>
      </c>
      <c r="U39" s="59">
        <v>0</v>
      </c>
      <c r="V39" s="56">
        <f>IFERROR(IF(U39="","",U39),"")</f>
        <v>0</v>
      </c>
      <c r="W39" s="42">
        <f>IFERROR(IF(U39="","",U39*0.0155),"")</f>
        <v>0</v>
      </c>
      <c r="X39" s="69" t="s">
        <v>49</v>
      </c>
      <c r="Y39" s="70" t="s">
        <v>49</v>
      </c>
      <c r="AC39" s="74"/>
      <c r="AZ39" s="84" t="s">
        <v>68</v>
      </c>
    </row>
    <row r="40" spans="1:52" x14ac:dyDescent="0.2">
      <c r="A40" s="229"/>
      <c r="B40" s="229"/>
      <c r="C40" s="229"/>
      <c r="D40" s="229"/>
      <c r="E40" s="229"/>
      <c r="F40" s="229"/>
      <c r="G40" s="229"/>
      <c r="H40" s="229"/>
      <c r="I40" s="229"/>
      <c r="J40" s="229"/>
      <c r="K40" s="229"/>
      <c r="L40" s="230"/>
      <c r="M40" s="226" t="s">
        <v>43</v>
      </c>
      <c r="N40" s="227"/>
      <c r="O40" s="227"/>
      <c r="P40" s="227"/>
      <c r="Q40" s="227"/>
      <c r="R40" s="227"/>
      <c r="S40" s="228"/>
      <c r="T40" s="43" t="s">
        <v>42</v>
      </c>
      <c r="U40" s="44">
        <f>IFERROR(SUM(U36:U39),"0")</f>
        <v>0</v>
      </c>
      <c r="V40" s="44">
        <f>IFERROR(SUM(V36:V39),"0")</f>
        <v>0</v>
      </c>
      <c r="W40" s="44">
        <f>IFERROR(IF(W36="",0,W36),"0")+IFERROR(IF(W37="",0,W37),"0")+IFERROR(IF(W38="",0,W38),"0")+IFERROR(IF(W39="",0,W39),"0")</f>
        <v>0</v>
      </c>
      <c r="X40" s="68"/>
      <c r="Y40" s="68"/>
    </row>
    <row r="41" spans="1:52" x14ac:dyDescent="0.2">
      <c r="A41" s="229"/>
      <c r="B41" s="229"/>
      <c r="C41" s="229"/>
      <c r="D41" s="229"/>
      <c r="E41" s="229"/>
      <c r="F41" s="229"/>
      <c r="G41" s="229"/>
      <c r="H41" s="229"/>
      <c r="I41" s="229"/>
      <c r="J41" s="229"/>
      <c r="K41" s="229"/>
      <c r="L41" s="230"/>
      <c r="M41" s="226" t="s">
        <v>43</v>
      </c>
      <c r="N41" s="227"/>
      <c r="O41" s="227"/>
      <c r="P41" s="227"/>
      <c r="Q41" s="227"/>
      <c r="R41" s="227"/>
      <c r="S41" s="228"/>
      <c r="T41" s="43" t="s">
        <v>0</v>
      </c>
      <c r="U41" s="44">
        <f>IFERROR(SUMPRODUCT(U36:U39*H36:H39),"0")</f>
        <v>0</v>
      </c>
      <c r="V41" s="44">
        <f>IFERROR(SUMPRODUCT(V36:V39*H36:H39),"0")</f>
        <v>0</v>
      </c>
      <c r="W41" s="43"/>
      <c r="X41" s="68"/>
      <c r="Y41" s="68"/>
    </row>
    <row r="42" spans="1:52" ht="16.5" customHeight="1" x14ac:dyDescent="0.25">
      <c r="A42" s="220" t="s">
        <v>104</v>
      </c>
      <c r="B42" s="220"/>
      <c r="C42" s="220"/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20"/>
      <c r="O42" s="220"/>
      <c r="P42" s="220"/>
      <c r="Q42" s="220"/>
      <c r="R42" s="220"/>
      <c r="S42" s="220"/>
      <c r="T42" s="220"/>
      <c r="U42" s="220"/>
      <c r="V42" s="220"/>
      <c r="W42" s="220"/>
      <c r="X42" s="66"/>
      <c r="Y42" s="66"/>
    </row>
    <row r="43" spans="1:52" ht="14.25" customHeight="1" x14ac:dyDescent="0.25">
      <c r="A43" s="221" t="s">
        <v>105</v>
      </c>
      <c r="B43" s="221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67"/>
      <c r="Y43" s="67"/>
    </row>
    <row r="44" spans="1:52" ht="27" customHeight="1" x14ac:dyDescent="0.25">
      <c r="A44" s="64" t="s">
        <v>106</v>
      </c>
      <c r="B44" s="64" t="s">
        <v>107</v>
      </c>
      <c r="C44" s="37">
        <v>4301190014</v>
      </c>
      <c r="D44" s="222">
        <v>4607111037053</v>
      </c>
      <c r="E44" s="222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9" t="s">
        <v>82</v>
      </c>
      <c r="L44" s="38">
        <v>365</v>
      </c>
      <c r="M44" s="23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24"/>
      <c r="O44" s="224"/>
      <c r="P44" s="224"/>
      <c r="Q44" s="225"/>
      <c r="R44" s="40" t="s">
        <v>49</v>
      </c>
      <c r="S44" s="40" t="s">
        <v>49</v>
      </c>
      <c r="T44" s="41" t="s">
        <v>42</v>
      </c>
      <c r="U44" s="59">
        <v>0</v>
      </c>
      <c r="V44" s="56">
        <f>IFERROR(IF(U44="","",U44),"")</f>
        <v>0</v>
      </c>
      <c r="W44" s="42">
        <f>IFERROR(IF(U44="","",U44*0.0095),"")</f>
        <v>0</v>
      </c>
      <c r="X44" s="69" t="s">
        <v>49</v>
      </c>
      <c r="Y44" s="70" t="s">
        <v>49</v>
      </c>
      <c r="AC44" s="74"/>
      <c r="AZ44" s="85" t="s">
        <v>87</v>
      </c>
    </row>
    <row r="45" spans="1:52" ht="27" customHeight="1" x14ac:dyDescent="0.25">
      <c r="A45" s="64" t="s">
        <v>108</v>
      </c>
      <c r="B45" s="64" t="s">
        <v>109</v>
      </c>
      <c r="C45" s="37">
        <v>4301190015</v>
      </c>
      <c r="D45" s="222">
        <v>4607111037060</v>
      </c>
      <c r="E45" s="222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9" t="s">
        <v>82</v>
      </c>
      <c r="L45" s="38">
        <v>365</v>
      </c>
      <c r="M45" s="240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24"/>
      <c r="O45" s="224"/>
      <c r="P45" s="224"/>
      <c r="Q45" s="225"/>
      <c r="R45" s="40" t="s">
        <v>49</v>
      </c>
      <c r="S45" s="40" t="s">
        <v>49</v>
      </c>
      <c r="T45" s="41" t="s">
        <v>42</v>
      </c>
      <c r="U45" s="59">
        <v>0</v>
      </c>
      <c r="V45" s="56">
        <f>IFERROR(IF(U45="","",U45),"")</f>
        <v>0</v>
      </c>
      <c r="W45" s="42">
        <f>IFERROR(IF(U45="","",U45*0.0095),"")</f>
        <v>0</v>
      </c>
      <c r="X45" s="69" t="s">
        <v>49</v>
      </c>
      <c r="Y45" s="70" t="s">
        <v>49</v>
      </c>
      <c r="AC45" s="74"/>
      <c r="AZ45" s="86" t="s">
        <v>87</v>
      </c>
    </row>
    <row r="46" spans="1:52" x14ac:dyDescent="0.2">
      <c r="A46" s="229"/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230"/>
      <c r="M46" s="226" t="s">
        <v>43</v>
      </c>
      <c r="N46" s="227"/>
      <c r="O46" s="227"/>
      <c r="P46" s="227"/>
      <c r="Q46" s="227"/>
      <c r="R46" s="227"/>
      <c r="S46" s="228"/>
      <c r="T46" s="43" t="s">
        <v>42</v>
      </c>
      <c r="U46" s="44">
        <f>IFERROR(SUM(U44:U45),"0")</f>
        <v>0</v>
      </c>
      <c r="V46" s="44">
        <f>IFERROR(SUM(V44:V45),"0")</f>
        <v>0</v>
      </c>
      <c r="W46" s="44">
        <f>IFERROR(IF(W44="",0,W44),"0")+IFERROR(IF(W45="",0,W45),"0")</f>
        <v>0</v>
      </c>
      <c r="X46" s="68"/>
      <c r="Y46" s="68"/>
    </row>
    <row r="47" spans="1:52" x14ac:dyDescent="0.2">
      <c r="A47" s="229"/>
      <c r="B47" s="229"/>
      <c r="C47" s="229"/>
      <c r="D47" s="229"/>
      <c r="E47" s="229"/>
      <c r="F47" s="229"/>
      <c r="G47" s="229"/>
      <c r="H47" s="229"/>
      <c r="I47" s="229"/>
      <c r="J47" s="229"/>
      <c r="K47" s="229"/>
      <c r="L47" s="230"/>
      <c r="M47" s="226" t="s">
        <v>43</v>
      </c>
      <c r="N47" s="227"/>
      <c r="O47" s="227"/>
      <c r="P47" s="227"/>
      <c r="Q47" s="227"/>
      <c r="R47" s="227"/>
      <c r="S47" s="228"/>
      <c r="T47" s="43" t="s">
        <v>0</v>
      </c>
      <c r="U47" s="44">
        <f>IFERROR(SUMPRODUCT(U44:U45*H44:H45),"0")</f>
        <v>0</v>
      </c>
      <c r="V47" s="44">
        <f>IFERROR(SUMPRODUCT(V44:V45*H44:H45),"0")</f>
        <v>0</v>
      </c>
      <c r="W47" s="43"/>
      <c r="X47" s="68"/>
      <c r="Y47" s="68"/>
    </row>
    <row r="48" spans="1:52" ht="16.5" customHeight="1" x14ac:dyDescent="0.25">
      <c r="A48" s="220" t="s">
        <v>110</v>
      </c>
      <c r="B48" s="220"/>
      <c r="C48" s="220"/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0"/>
      <c r="X48" s="66"/>
      <c r="Y48" s="66"/>
    </row>
    <row r="49" spans="1:52" ht="14.25" customHeight="1" x14ac:dyDescent="0.25">
      <c r="A49" s="221" t="s">
        <v>79</v>
      </c>
      <c r="B49" s="221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21"/>
      <c r="X49" s="67"/>
      <c r="Y49" s="67"/>
    </row>
    <row r="50" spans="1:52" ht="27" customHeight="1" x14ac:dyDescent="0.25">
      <c r="A50" s="64" t="s">
        <v>111</v>
      </c>
      <c r="B50" s="64" t="s">
        <v>112</v>
      </c>
      <c r="C50" s="37">
        <v>4301070935</v>
      </c>
      <c r="D50" s="222">
        <v>4607111037190</v>
      </c>
      <c r="E50" s="222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9" t="s">
        <v>82</v>
      </c>
      <c r="L50" s="38">
        <v>150</v>
      </c>
      <c r="M50" s="24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24"/>
      <c r="O50" s="224"/>
      <c r="P50" s="224"/>
      <c r="Q50" s="225"/>
      <c r="R50" s="40" t="s">
        <v>49</v>
      </c>
      <c r="S50" s="40" t="s">
        <v>49</v>
      </c>
      <c r="T50" s="41" t="s">
        <v>42</v>
      </c>
      <c r="U50" s="59">
        <v>0</v>
      </c>
      <c r="V50" s="56">
        <f t="shared" ref="V50:V55" si="0">IFERROR(IF(U50="","",U50),"")</f>
        <v>0</v>
      </c>
      <c r="W50" s="42">
        <f t="shared" ref="W50:W55" si="1">IFERROR(IF(U50="","",U50*0.0155),"")</f>
        <v>0</v>
      </c>
      <c r="X50" s="69" t="s">
        <v>49</v>
      </c>
      <c r="Y50" s="70" t="s">
        <v>49</v>
      </c>
      <c r="AC50" s="74"/>
      <c r="AZ50" s="87" t="s">
        <v>68</v>
      </c>
    </row>
    <row r="51" spans="1:52" ht="27" customHeight="1" x14ac:dyDescent="0.25">
      <c r="A51" s="64" t="s">
        <v>113</v>
      </c>
      <c r="B51" s="64" t="s">
        <v>114</v>
      </c>
      <c r="C51" s="37">
        <v>4301070972</v>
      </c>
      <c r="D51" s="222">
        <v>4607111037183</v>
      </c>
      <c r="E51" s="222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9" t="s">
        <v>82</v>
      </c>
      <c r="L51" s="38">
        <v>180</v>
      </c>
      <c r="M51" s="242" t="s">
        <v>115</v>
      </c>
      <c r="N51" s="224"/>
      <c r="O51" s="224"/>
      <c r="P51" s="224"/>
      <c r="Q51" s="225"/>
      <c r="R51" s="40" t="s">
        <v>49</v>
      </c>
      <c r="S51" s="40" t="s">
        <v>49</v>
      </c>
      <c r="T51" s="41" t="s">
        <v>42</v>
      </c>
      <c r="U51" s="59">
        <v>0</v>
      </c>
      <c r="V51" s="56">
        <f t="shared" si="0"/>
        <v>0</v>
      </c>
      <c r="W51" s="42">
        <f t="shared" si="1"/>
        <v>0</v>
      </c>
      <c r="X51" s="69" t="s">
        <v>49</v>
      </c>
      <c r="Y51" s="70" t="s">
        <v>49</v>
      </c>
      <c r="AC51" s="74"/>
      <c r="AZ51" s="88" t="s">
        <v>68</v>
      </c>
    </row>
    <row r="52" spans="1:52" ht="27" customHeight="1" x14ac:dyDescent="0.25">
      <c r="A52" s="64" t="s">
        <v>116</v>
      </c>
      <c r="B52" s="64" t="s">
        <v>117</v>
      </c>
      <c r="C52" s="37">
        <v>4301070928</v>
      </c>
      <c r="D52" s="222">
        <v>4607111037091</v>
      </c>
      <c r="E52" s="222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9" t="s">
        <v>82</v>
      </c>
      <c r="L52" s="38">
        <v>150</v>
      </c>
      <c r="M52" s="243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24"/>
      <c r="O52" s="224"/>
      <c r="P52" s="224"/>
      <c r="Q52" s="225"/>
      <c r="R52" s="40" t="s">
        <v>49</v>
      </c>
      <c r="S52" s="40" t="s">
        <v>49</v>
      </c>
      <c r="T52" s="41" t="s">
        <v>42</v>
      </c>
      <c r="U52" s="59">
        <v>0</v>
      </c>
      <c r="V52" s="56">
        <f t="shared" si="0"/>
        <v>0</v>
      </c>
      <c r="W52" s="42">
        <f t="shared" si="1"/>
        <v>0</v>
      </c>
      <c r="X52" s="69" t="s">
        <v>49</v>
      </c>
      <c r="Y52" s="70" t="s">
        <v>49</v>
      </c>
      <c r="AC52" s="74"/>
      <c r="AZ52" s="89" t="s">
        <v>68</v>
      </c>
    </row>
    <row r="53" spans="1:52" ht="27" customHeight="1" x14ac:dyDescent="0.25">
      <c r="A53" s="64" t="s">
        <v>118</v>
      </c>
      <c r="B53" s="64" t="s">
        <v>119</v>
      </c>
      <c r="C53" s="37">
        <v>4301070944</v>
      </c>
      <c r="D53" s="222">
        <v>4607111036902</v>
      </c>
      <c r="E53" s="222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9" t="s">
        <v>82</v>
      </c>
      <c r="L53" s="38">
        <v>150</v>
      </c>
      <c r="M53" s="24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24"/>
      <c r="O53" s="224"/>
      <c r="P53" s="224"/>
      <c r="Q53" s="225"/>
      <c r="R53" s="40" t="s">
        <v>49</v>
      </c>
      <c r="S53" s="40" t="s">
        <v>49</v>
      </c>
      <c r="T53" s="41" t="s">
        <v>42</v>
      </c>
      <c r="U53" s="59">
        <v>0</v>
      </c>
      <c r="V53" s="56">
        <f t="shared" si="0"/>
        <v>0</v>
      </c>
      <c r="W53" s="42">
        <f t="shared" si="1"/>
        <v>0</v>
      </c>
      <c r="X53" s="69" t="s">
        <v>49</v>
      </c>
      <c r="Y53" s="70" t="s">
        <v>49</v>
      </c>
      <c r="AC53" s="74"/>
      <c r="AZ53" s="90" t="s">
        <v>68</v>
      </c>
    </row>
    <row r="54" spans="1:52" ht="27" customHeight="1" x14ac:dyDescent="0.25">
      <c r="A54" s="64" t="s">
        <v>120</v>
      </c>
      <c r="B54" s="64" t="s">
        <v>121</v>
      </c>
      <c r="C54" s="37">
        <v>4301070938</v>
      </c>
      <c r="D54" s="222">
        <v>4607111036858</v>
      </c>
      <c r="E54" s="222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9" t="s">
        <v>82</v>
      </c>
      <c r="L54" s="38">
        <v>150</v>
      </c>
      <c r="M54" s="245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24"/>
      <c r="O54" s="224"/>
      <c r="P54" s="224"/>
      <c r="Q54" s="225"/>
      <c r="R54" s="40" t="s">
        <v>49</v>
      </c>
      <c r="S54" s="40" t="s">
        <v>49</v>
      </c>
      <c r="T54" s="41" t="s">
        <v>42</v>
      </c>
      <c r="U54" s="59">
        <v>0</v>
      </c>
      <c r="V54" s="56">
        <f t="shared" si="0"/>
        <v>0</v>
      </c>
      <c r="W54" s="42">
        <f t="shared" si="1"/>
        <v>0</v>
      </c>
      <c r="X54" s="69" t="s">
        <v>49</v>
      </c>
      <c r="Y54" s="70" t="s">
        <v>49</v>
      </c>
      <c r="AC54" s="74"/>
      <c r="AZ54" s="91" t="s">
        <v>68</v>
      </c>
    </row>
    <row r="55" spans="1:52" ht="27" customHeight="1" x14ac:dyDescent="0.25">
      <c r="A55" s="64" t="s">
        <v>122</v>
      </c>
      <c r="B55" s="64" t="s">
        <v>123</v>
      </c>
      <c r="C55" s="37">
        <v>4301070909</v>
      </c>
      <c r="D55" s="222">
        <v>4607111036889</v>
      </c>
      <c r="E55" s="222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9" t="s">
        <v>82</v>
      </c>
      <c r="L55" s="38">
        <v>150</v>
      </c>
      <c r="M55" s="246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24"/>
      <c r="O55" s="224"/>
      <c r="P55" s="224"/>
      <c r="Q55" s="225"/>
      <c r="R55" s="40" t="s">
        <v>49</v>
      </c>
      <c r="S55" s="40" t="s">
        <v>49</v>
      </c>
      <c r="T55" s="41" t="s">
        <v>42</v>
      </c>
      <c r="U55" s="59">
        <v>0</v>
      </c>
      <c r="V55" s="56">
        <f t="shared" si="0"/>
        <v>0</v>
      </c>
      <c r="W55" s="42">
        <f t="shared" si="1"/>
        <v>0</v>
      </c>
      <c r="X55" s="69" t="s">
        <v>49</v>
      </c>
      <c r="Y55" s="70" t="s">
        <v>49</v>
      </c>
      <c r="AC55" s="74"/>
      <c r="AZ55" s="92" t="s">
        <v>68</v>
      </c>
    </row>
    <row r="56" spans="1:52" x14ac:dyDescent="0.2">
      <c r="A56" s="229"/>
      <c r="B56" s="229"/>
      <c r="C56" s="229"/>
      <c r="D56" s="229"/>
      <c r="E56" s="229"/>
      <c r="F56" s="229"/>
      <c r="G56" s="229"/>
      <c r="H56" s="229"/>
      <c r="I56" s="229"/>
      <c r="J56" s="229"/>
      <c r="K56" s="229"/>
      <c r="L56" s="230"/>
      <c r="M56" s="226" t="s">
        <v>43</v>
      </c>
      <c r="N56" s="227"/>
      <c r="O56" s="227"/>
      <c r="P56" s="227"/>
      <c r="Q56" s="227"/>
      <c r="R56" s="227"/>
      <c r="S56" s="228"/>
      <c r="T56" s="43" t="s">
        <v>42</v>
      </c>
      <c r="U56" s="44">
        <f>IFERROR(SUM(U50:U55),"0")</f>
        <v>0</v>
      </c>
      <c r="V56" s="44">
        <f>IFERROR(SUM(V50:V55),"0")</f>
        <v>0</v>
      </c>
      <c r="W56" s="44">
        <f>IFERROR(IF(W50="",0,W50),"0")+IFERROR(IF(W51="",0,W51),"0")+IFERROR(IF(W52="",0,W52),"0")+IFERROR(IF(W53="",0,W53),"0")+IFERROR(IF(W54="",0,W54),"0")+IFERROR(IF(W55="",0,W55),"0")</f>
        <v>0</v>
      </c>
      <c r="X56" s="68"/>
      <c r="Y56" s="68"/>
    </row>
    <row r="57" spans="1:52" x14ac:dyDescent="0.2">
      <c r="A57" s="229"/>
      <c r="B57" s="229"/>
      <c r="C57" s="229"/>
      <c r="D57" s="229"/>
      <c r="E57" s="229"/>
      <c r="F57" s="229"/>
      <c r="G57" s="229"/>
      <c r="H57" s="229"/>
      <c r="I57" s="229"/>
      <c r="J57" s="229"/>
      <c r="K57" s="229"/>
      <c r="L57" s="230"/>
      <c r="M57" s="226" t="s">
        <v>43</v>
      </c>
      <c r="N57" s="227"/>
      <c r="O57" s="227"/>
      <c r="P57" s="227"/>
      <c r="Q57" s="227"/>
      <c r="R57" s="227"/>
      <c r="S57" s="228"/>
      <c r="T57" s="43" t="s">
        <v>0</v>
      </c>
      <c r="U57" s="44">
        <f>IFERROR(SUMPRODUCT(U50:U55*H50:H55),"0")</f>
        <v>0</v>
      </c>
      <c r="V57" s="44">
        <f>IFERROR(SUMPRODUCT(V50:V55*H50:H55),"0")</f>
        <v>0</v>
      </c>
      <c r="W57" s="43"/>
      <c r="X57" s="68"/>
      <c r="Y57" s="68"/>
    </row>
    <row r="58" spans="1:52" ht="16.5" customHeight="1" x14ac:dyDescent="0.25">
      <c r="A58" s="220" t="s">
        <v>124</v>
      </c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  <c r="X58" s="66"/>
      <c r="Y58" s="66"/>
    </row>
    <row r="59" spans="1:52" ht="14.25" customHeight="1" x14ac:dyDescent="0.25">
      <c r="A59" s="221" t="s">
        <v>79</v>
      </c>
      <c r="B59" s="221"/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21"/>
      <c r="R59" s="221"/>
      <c r="S59" s="221"/>
      <c r="T59" s="221"/>
      <c r="U59" s="221"/>
      <c r="V59" s="221"/>
      <c r="W59" s="221"/>
      <c r="X59" s="67"/>
      <c r="Y59" s="67"/>
    </row>
    <row r="60" spans="1:52" ht="27" customHeight="1" x14ac:dyDescent="0.25">
      <c r="A60" s="64" t="s">
        <v>125</v>
      </c>
      <c r="B60" s="64" t="s">
        <v>126</v>
      </c>
      <c r="C60" s="37">
        <v>4301070939</v>
      </c>
      <c r="D60" s="222">
        <v>4607111037411</v>
      </c>
      <c r="E60" s="222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9" t="s">
        <v>82</v>
      </c>
      <c r="L60" s="38">
        <v>150</v>
      </c>
      <c r="M60" s="247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24"/>
      <c r="O60" s="224"/>
      <c r="P60" s="224"/>
      <c r="Q60" s="225"/>
      <c r="R60" s="40" t="s">
        <v>49</v>
      </c>
      <c r="S60" s="40" t="s">
        <v>49</v>
      </c>
      <c r="T60" s="41" t="s">
        <v>42</v>
      </c>
      <c r="U60" s="59">
        <v>0</v>
      </c>
      <c r="V60" s="56">
        <f>IFERROR(IF(U60="","",U60),"")</f>
        <v>0</v>
      </c>
      <c r="W60" s="42">
        <f>IFERROR(IF(U60="","",U60*0.00502),"")</f>
        <v>0</v>
      </c>
      <c r="X60" s="69" t="s">
        <v>49</v>
      </c>
      <c r="Y60" s="70" t="s">
        <v>49</v>
      </c>
      <c r="AC60" s="74"/>
      <c r="AZ60" s="93" t="s">
        <v>68</v>
      </c>
    </row>
    <row r="61" spans="1:52" ht="27" customHeight="1" x14ac:dyDescent="0.25">
      <c r="A61" s="64" t="s">
        <v>125</v>
      </c>
      <c r="B61" s="64" t="s">
        <v>128</v>
      </c>
      <c r="C61" s="37">
        <v>4301070977</v>
      </c>
      <c r="D61" s="222">
        <v>4607111037411</v>
      </c>
      <c r="E61" s="222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9" t="s">
        <v>82</v>
      </c>
      <c r="L61" s="38">
        <v>180</v>
      </c>
      <c r="M61" s="248" t="s">
        <v>129</v>
      </c>
      <c r="N61" s="224"/>
      <c r="O61" s="224"/>
      <c r="P61" s="224"/>
      <c r="Q61" s="225"/>
      <c r="R61" s="40" t="s">
        <v>127</v>
      </c>
      <c r="S61" s="40" t="s">
        <v>49</v>
      </c>
      <c r="T61" s="41" t="s">
        <v>42</v>
      </c>
      <c r="U61" s="59">
        <v>0</v>
      </c>
      <c r="V61" s="56">
        <f>IFERROR(IF(U61="","",U61),"")</f>
        <v>0</v>
      </c>
      <c r="W61" s="42">
        <f>IFERROR(IF(U61="","",U61*0.00502),"")</f>
        <v>0</v>
      </c>
      <c r="X61" s="69" t="s">
        <v>49</v>
      </c>
      <c r="Y61" s="70" t="s">
        <v>49</v>
      </c>
      <c r="AC61" s="74"/>
      <c r="AZ61" s="94" t="s">
        <v>68</v>
      </c>
    </row>
    <row r="62" spans="1:52" ht="27" customHeight="1" x14ac:dyDescent="0.25">
      <c r="A62" s="64" t="s">
        <v>130</v>
      </c>
      <c r="B62" s="64" t="s">
        <v>131</v>
      </c>
      <c r="C62" s="37">
        <v>4301070981</v>
      </c>
      <c r="D62" s="222">
        <v>4607111036728</v>
      </c>
      <c r="E62" s="222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9" t="s">
        <v>82</v>
      </c>
      <c r="L62" s="38">
        <v>180</v>
      </c>
      <c r="M62" s="249" t="s">
        <v>132</v>
      </c>
      <c r="N62" s="224"/>
      <c r="O62" s="224"/>
      <c r="P62" s="224"/>
      <c r="Q62" s="225"/>
      <c r="R62" s="40" t="s">
        <v>49</v>
      </c>
      <c r="S62" s="40" t="s">
        <v>49</v>
      </c>
      <c r="T62" s="41" t="s">
        <v>42</v>
      </c>
      <c r="U62" s="59">
        <v>400</v>
      </c>
      <c r="V62" s="56">
        <f>IFERROR(IF(U62="","",U62),"")</f>
        <v>400</v>
      </c>
      <c r="W62" s="42">
        <f>IFERROR(IF(U62="","",U62*0.00866),"")</f>
        <v>3.4639999999999995</v>
      </c>
      <c r="X62" s="69" t="s">
        <v>49</v>
      </c>
      <c r="Y62" s="70" t="s">
        <v>49</v>
      </c>
      <c r="AC62" s="74"/>
      <c r="AZ62" s="95" t="s">
        <v>68</v>
      </c>
    </row>
    <row r="63" spans="1:52" x14ac:dyDescent="0.2">
      <c r="A63" s="229"/>
      <c r="B63" s="229"/>
      <c r="C63" s="229"/>
      <c r="D63" s="229"/>
      <c r="E63" s="229"/>
      <c r="F63" s="229"/>
      <c r="G63" s="229"/>
      <c r="H63" s="229"/>
      <c r="I63" s="229"/>
      <c r="J63" s="229"/>
      <c r="K63" s="229"/>
      <c r="L63" s="230"/>
      <c r="M63" s="226" t="s">
        <v>43</v>
      </c>
      <c r="N63" s="227"/>
      <c r="O63" s="227"/>
      <c r="P63" s="227"/>
      <c r="Q63" s="227"/>
      <c r="R63" s="227"/>
      <c r="S63" s="228"/>
      <c r="T63" s="43" t="s">
        <v>42</v>
      </c>
      <c r="U63" s="44">
        <f>IFERROR(SUM(U60:U62),"0")</f>
        <v>400</v>
      </c>
      <c r="V63" s="44">
        <f>IFERROR(SUM(V60:V62),"0")</f>
        <v>400</v>
      </c>
      <c r="W63" s="44">
        <f>IFERROR(IF(W60="",0,W60),"0")+IFERROR(IF(W61="",0,W61),"0")+IFERROR(IF(W62="",0,W62),"0")</f>
        <v>3.4639999999999995</v>
      </c>
      <c r="X63" s="68"/>
      <c r="Y63" s="68"/>
    </row>
    <row r="64" spans="1:52" x14ac:dyDescent="0.2">
      <c r="A64" s="229"/>
      <c r="B64" s="229"/>
      <c r="C64" s="229"/>
      <c r="D64" s="229"/>
      <c r="E64" s="229"/>
      <c r="F64" s="229"/>
      <c r="G64" s="229"/>
      <c r="H64" s="229"/>
      <c r="I64" s="229"/>
      <c r="J64" s="229"/>
      <c r="K64" s="229"/>
      <c r="L64" s="230"/>
      <c r="M64" s="226" t="s">
        <v>43</v>
      </c>
      <c r="N64" s="227"/>
      <c r="O64" s="227"/>
      <c r="P64" s="227"/>
      <c r="Q64" s="227"/>
      <c r="R64" s="227"/>
      <c r="S64" s="228"/>
      <c r="T64" s="43" t="s">
        <v>0</v>
      </c>
      <c r="U64" s="44">
        <f>IFERROR(SUMPRODUCT(U60:U62*H60:H62),"0")</f>
        <v>2000</v>
      </c>
      <c r="V64" s="44">
        <f>IFERROR(SUMPRODUCT(V60:V62*H60:H62),"0")</f>
        <v>2000</v>
      </c>
      <c r="W64" s="43"/>
      <c r="X64" s="68"/>
      <c r="Y64" s="68"/>
    </row>
    <row r="65" spans="1:52" ht="16.5" customHeight="1" x14ac:dyDescent="0.25">
      <c r="A65" s="220" t="s">
        <v>133</v>
      </c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66"/>
      <c r="Y65" s="66"/>
    </row>
    <row r="66" spans="1:52" ht="14.25" customHeight="1" x14ac:dyDescent="0.25">
      <c r="A66" s="221" t="s">
        <v>134</v>
      </c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  <c r="N66" s="221"/>
      <c r="O66" s="221"/>
      <c r="P66" s="221"/>
      <c r="Q66" s="221"/>
      <c r="R66" s="221"/>
      <c r="S66" s="221"/>
      <c r="T66" s="221"/>
      <c r="U66" s="221"/>
      <c r="V66" s="221"/>
      <c r="W66" s="221"/>
      <c r="X66" s="67"/>
      <c r="Y66" s="67"/>
    </row>
    <row r="67" spans="1:52" ht="27" customHeight="1" x14ac:dyDescent="0.25">
      <c r="A67" s="64" t="s">
        <v>135</v>
      </c>
      <c r="B67" s="64" t="s">
        <v>136</v>
      </c>
      <c r="C67" s="37">
        <v>4301135113</v>
      </c>
      <c r="D67" s="222">
        <v>4607111033659</v>
      </c>
      <c r="E67" s="222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9" t="s">
        <v>82</v>
      </c>
      <c r="L67" s="38">
        <v>180</v>
      </c>
      <c r="M67" s="25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224"/>
      <c r="O67" s="224"/>
      <c r="P67" s="224"/>
      <c r="Q67" s="225"/>
      <c r="R67" s="40" t="s">
        <v>49</v>
      </c>
      <c r="S67" s="40" t="s">
        <v>49</v>
      </c>
      <c r="T67" s="41" t="s">
        <v>42</v>
      </c>
      <c r="U67" s="59">
        <v>0</v>
      </c>
      <c r="V67" s="56">
        <f>IFERROR(IF(U67="","",U67),"")</f>
        <v>0</v>
      </c>
      <c r="W67" s="42">
        <f>IFERROR(IF(U67="","",U67*0.01788),"")</f>
        <v>0</v>
      </c>
      <c r="X67" s="69" t="s">
        <v>49</v>
      </c>
      <c r="Y67" s="70" t="s">
        <v>49</v>
      </c>
      <c r="AC67" s="74"/>
      <c r="AZ67" s="96" t="s">
        <v>87</v>
      </c>
    </row>
    <row r="68" spans="1:52" x14ac:dyDescent="0.2">
      <c r="A68" s="229"/>
      <c r="B68" s="229"/>
      <c r="C68" s="229"/>
      <c r="D68" s="229"/>
      <c r="E68" s="229"/>
      <c r="F68" s="229"/>
      <c r="G68" s="229"/>
      <c r="H68" s="229"/>
      <c r="I68" s="229"/>
      <c r="J68" s="229"/>
      <c r="K68" s="229"/>
      <c r="L68" s="230"/>
      <c r="M68" s="226" t="s">
        <v>43</v>
      </c>
      <c r="N68" s="227"/>
      <c r="O68" s="227"/>
      <c r="P68" s="227"/>
      <c r="Q68" s="227"/>
      <c r="R68" s="227"/>
      <c r="S68" s="228"/>
      <c r="T68" s="43" t="s">
        <v>42</v>
      </c>
      <c r="U68" s="44">
        <f>IFERROR(SUM(U67:U67),"0")</f>
        <v>0</v>
      </c>
      <c r="V68" s="44">
        <f>IFERROR(SUM(V67:V67),"0")</f>
        <v>0</v>
      </c>
      <c r="W68" s="44">
        <f>IFERROR(IF(W67="",0,W67),"0")</f>
        <v>0</v>
      </c>
      <c r="X68" s="68"/>
      <c r="Y68" s="68"/>
    </row>
    <row r="69" spans="1:52" x14ac:dyDescent="0.2">
      <c r="A69" s="229"/>
      <c r="B69" s="229"/>
      <c r="C69" s="229"/>
      <c r="D69" s="229"/>
      <c r="E69" s="229"/>
      <c r="F69" s="229"/>
      <c r="G69" s="229"/>
      <c r="H69" s="229"/>
      <c r="I69" s="229"/>
      <c r="J69" s="229"/>
      <c r="K69" s="229"/>
      <c r="L69" s="230"/>
      <c r="M69" s="226" t="s">
        <v>43</v>
      </c>
      <c r="N69" s="227"/>
      <c r="O69" s="227"/>
      <c r="P69" s="227"/>
      <c r="Q69" s="227"/>
      <c r="R69" s="227"/>
      <c r="S69" s="228"/>
      <c r="T69" s="43" t="s">
        <v>0</v>
      </c>
      <c r="U69" s="44">
        <f>IFERROR(SUMPRODUCT(U67:U67*H67:H67),"0")</f>
        <v>0</v>
      </c>
      <c r="V69" s="44">
        <f>IFERROR(SUMPRODUCT(V67:V67*H67:H67),"0")</f>
        <v>0</v>
      </c>
      <c r="W69" s="43"/>
      <c r="X69" s="68"/>
      <c r="Y69" s="68"/>
    </row>
    <row r="70" spans="1:52" ht="16.5" customHeight="1" x14ac:dyDescent="0.25">
      <c r="A70" s="220" t="s">
        <v>137</v>
      </c>
      <c r="B70" s="220"/>
      <c r="C70" s="220"/>
      <c r="D70" s="220"/>
      <c r="E70" s="220"/>
      <c r="F70" s="220"/>
      <c r="G70" s="220"/>
      <c r="H70" s="220"/>
      <c r="I70" s="220"/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20"/>
      <c r="X70" s="66"/>
      <c r="Y70" s="66"/>
    </row>
    <row r="71" spans="1:52" ht="14.25" customHeight="1" x14ac:dyDescent="0.25">
      <c r="A71" s="221" t="s">
        <v>138</v>
      </c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  <c r="T71" s="221"/>
      <c r="U71" s="221"/>
      <c r="V71" s="221"/>
      <c r="W71" s="221"/>
      <c r="X71" s="67"/>
      <c r="Y71" s="67"/>
    </row>
    <row r="72" spans="1:52" ht="27" customHeight="1" x14ac:dyDescent="0.25">
      <c r="A72" s="64" t="s">
        <v>139</v>
      </c>
      <c r="B72" s="64" t="s">
        <v>140</v>
      </c>
      <c r="C72" s="37">
        <v>4301131012</v>
      </c>
      <c r="D72" s="222">
        <v>4607111034137</v>
      </c>
      <c r="E72" s="222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9" t="s">
        <v>82</v>
      </c>
      <c r="L72" s="38">
        <v>180</v>
      </c>
      <c r="M72" s="25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224"/>
      <c r="O72" s="224"/>
      <c r="P72" s="224"/>
      <c r="Q72" s="225"/>
      <c r="R72" s="40" t="s">
        <v>49</v>
      </c>
      <c r="S72" s="40" t="s">
        <v>49</v>
      </c>
      <c r="T72" s="41" t="s">
        <v>42</v>
      </c>
      <c r="U72" s="59">
        <v>0</v>
      </c>
      <c r="V72" s="56">
        <f>IFERROR(IF(U72="","",U72),"")</f>
        <v>0</v>
      </c>
      <c r="W72" s="42">
        <f>IFERROR(IF(U72="","",U72*0.01788),"")</f>
        <v>0</v>
      </c>
      <c r="X72" s="69" t="s">
        <v>49</v>
      </c>
      <c r="Y72" s="70" t="s">
        <v>49</v>
      </c>
      <c r="AC72" s="74"/>
      <c r="AZ72" s="97" t="s">
        <v>87</v>
      </c>
    </row>
    <row r="73" spans="1:52" ht="27" customHeight="1" x14ac:dyDescent="0.25">
      <c r="A73" s="64" t="s">
        <v>141</v>
      </c>
      <c r="B73" s="64" t="s">
        <v>142</v>
      </c>
      <c r="C73" s="37">
        <v>4301131011</v>
      </c>
      <c r="D73" s="222">
        <v>4607111034120</v>
      </c>
      <c r="E73" s="222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9" t="s">
        <v>82</v>
      </c>
      <c r="L73" s="38">
        <v>180</v>
      </c>
      <c r="M73" s="25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224"/>
      <c r="O73" s="224"/>
      <c r="P73" s="224"/>
      <c r="Q73" s="225"/>
      <c r="R73" s="40" t="s">
        <v>49</v>
      </c>
      <c r="S73" s="40" t="s">
        <v>49</v>
      </c>
      <c r="T73" s="41" t="s">
        <v>42</v>
      </c>
      <c r="U73" s="59">
        <v>0</v>
      </c>
      <c r="V73" s="56">
        <f>IFERROR(IF(U73="","",U73),"")</f>
        <v>0</v>
      </c>
      <c r="W73" s="42">
        <f>IFERROR(IF(U73="","",U73*0.01788),"")</f>
        <v>0</v>
      </c>
      <c r="X73" s="69" t="s">
        <v>49</v>
      </c>
      <c r="Y73" s="70" t="s">
        <v>49</v>
      </c>
      <c r="AC73" s="74"/>
      <c r="AZ73" s="98" t="s">
        <v>87</v>
      </c>
    </row>
    <row r="74" spans="1:52" x14ac:dyDescent="0.2">
      <c r="A74" s="229"/>
      <c r="B74" s="229"/>
      <c r="C74" s="229"/>
      <c r="D74" s="229"/>
      <c r="E74" s="229"/>
      <c r="F74" s="229"/>
      <c r="G74" s="229"/>
      <c r="H74" s="229"/>
      <c r="I74" s="229"/>
      <c r="J74" s="229"/>
      <c r="K74" s="229"/>
      <c r="L74" s="230"/>
      <c r="M74" s="226" t="s">
        <v>43</v>
      </c>
      <c r="N74" s="227"/>
      <c r="O74" s="227"/>
      <c r="P74" s="227"/>
      <c r="Q74" s="227"/>
      <c r="R74" s="227"/>
      <c r="S74" s="228"/>
      <c r="T74" s="43" t="s">
        <v>42</v>
      </c>
      <c r="U74" s="44">
        <f>IFERROR(SUM(U72:U73),"0")</f>
        <v>0</v>
      </c>
      <c r="V74" s="44">
        <f>IFERROR(SUM(V72:V73),"0")</f>
        <v>0</v>
      </c>
      <c r="W74" s="44">
        <f>IFERROR(IF(W72="",0,W72),"0")+IFERROR(IF(W73="",0,W73),"0")</f>
        <v>0</v>
      </c>
      <c r="X74" s="68"/>
      <c r="Y74" s="68"/>
    </row>
    <row r="75" spans="1:52" x14ac:dyDescent="0.2">
      <c r="A75" s="229"/>
      <c r="B75" s="229"/>
      <c r="C75" s="229"/>
      <c r="D75" s="229"/>
      <c r="E75" s="229"/>
      <c r="F75" s="229"/>
      <c r="G75" s="229"/>
      <c r="H75" s="229"/>
      <c r="I75" s="229"/>
      <c r="J75" s="229"/>
      <c r="K75" s="229"/>
      <c r="L75" s="230"/>
      <c r="M75" s="226" t="s">
        <v>43</v>
      </c>
      <c r="N75" s="227"/>
      <c r="O75" s="227"/>
      <c r="P75" s="227"/>
      <c r="Q75" s="227"/>
      <c r="R75" s="227"/>
      <c r="S75" s="228"/>
      <c r="T75" s="43" t="s">
        <v>0</v>
      </c>
      <c r="U75" s="44">
        <f>IFERROR(SUMPRODUCT(U72:U73*H72:H73),"0")</f>
        <v>0</v>
      </c>
      <c r="V75" s="44">
        <f>IFERROR(SUMPRODUCT(V72:V73*H72:H73),"0")</f>
        <v>0</v>
      </c>
      <c r="W75" s="43"/>
      <c r="X75" s="68"/>
      <c r="Y75" s="68"/>
    </row>
    <row r="76" spans="1:52" ht="16.5" customHeight="1" x14ac:dyDescent="0.25">
      <c r="A76" s="220" t="s">
        <v>143</v>
      </c>
      <c r="B76" s="220"/>
      <c r="C76" s="220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  <c r="X76" s="66"/>
      <c r="Y76" s="66"/>
    </row>
    <row r="77" spans="1:52" ht="14.25" customHeight="1" x14ac:dyDescent="0.25">
      <c r="A77" s="221" t="s">
        <v>134</v>
      </c>
      <c r="B77" s="221"/>
      <c r="C77" s="221"/>
      <c r="D77" s="221"/>
      <c r="E77" s="221"/>
      <c r="F77" s="221"/>
      <c r="G77" s="221"/>
      <c r="H77" s="221"/>
      <c r="I77" s="221"/>
      <c r="J77" s="221"/>
      <c r="K77" s="221"/>
      <c r="L77" s="221"/>
      <c r="M77" s="221"/>
      <c r="N77" s="221"/>
      <c r="O77" s="221"/>
      <c r="P77" s="221"/>
      <c r="Q77" s="221"/>
      <c r="R77" s="221"/>
      <c r="S77" s="221"/>
      <c r="T77" s="221"/>
      <c r="U77" s="221"/>
      <c r="V77" s="221"/>
      <c r="W77" s="221"/>
      <c r="X77" s="67"/>
      <c r="Y77" s="67"/>
    </row>
    <row r="78" spans="1:52" ht="27" customHeight="1" x14ac:dyDescent="0.25">
      <c r="A78" s="64" t="s">
        <v>144</v>
      </c>
      <c r="B78" s="64" t="s">
        <v>145</v>
      </c>
      <c r="C78" s="37">
        <v>4301135053</v>
      </c>
      <c r="D78" s="222">
        <v>4607111036407</v>
      </c>
      <c r="E78" s="222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9" t="s">
        <v>82</v>
      </c>
      <c r="L78" s="38">
        <v>180</v>
      </c>
      <c r="M78" s="25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24"/>
      <c r="O78" s="224"/>
      <c r="P78" s="224"/>
      <c r="Q78" s="225"/>
      <c r="R78" s="40" t="s">
        <v>49</v>
      </c>
      <c r="S78" s="40" t="s">
        <v>49</v>
      </c>
      <c r="T78" s="41" t="s">
        <v>42</v>
      </c>
      <c r="U78" s="59">
        <v>0</v>
      </c>
      <c r="V78" s="56">
        <f t="shared" ref="V78:V83" si="2">IFERROR(IF(U78="","",U78),"")</f>
        <v>0</v>
      </c>
      <c r="W78" s="42">
        <f t="shared" ref="W78:W83" si="3">IFERROR(IF(U78="","",U78*0.01788),"")</f>
        <v>0</v>
      </c>
      <c r="X78" s="69" t="s">
        <v>49</v>
      </c>
      <c r="Y78" s="70" t="s">
        <v>49</v>
      </c>
      <c r="AC78" s="74"/>
      <c r="AZ78" s="99" t="s">
        <v>87</v>
      </c>
    </row>
    <row r="79" spans="1:52" ht="16.5" customHeight="1" x14ac:dyDescent="0.25">
      <c r="A79" s="64" t="s">
        <v>146</v>
      </c>
      <c r="B79" s="64" t="s">
        <v>147</v>
      </c>
      <c r="C79" s="37">
        <v>4301135122</v>
      </c>
      <c r="D79" s="222">
        <v>4607111033628</v>
      </c>
      <c r="E79" s="222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9" t="s">
        <v>82</v>
      </c>
      <c r="L79" s="38">
        <v>180</v>
      </c>
      <c r="M79" s="25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24"/>
      <c r="O79" s="224"/>
      <c r="P79" s="224"/>
      <c r="Q79" s="225"/>
      <c r="R79" s="40" t="s">
        <v>49</v>
      </c>
      <c r="S79" s="40" t="s">
        <v>49</v>
      </c>
      <c r="T79" s="41" t="s">
        <v>42</v>
      </c>
      <c r="U79" s="59">
        <v>0</v>
      </c>
      <c r="V79" s="56">
        <f t="shared" si="2"/>
        <v>0</v>
      </c>
      <c r="W79" s="42">
        <f t="shared" si="3"/>
        <v>0</v>
      </c>
      <c r="X79" s="69" t="s">
        <v>49</v>
      </c>
      <c r="Y79" s="70" t="s">
        <v>49</v>
      </c>
      <c r="AC79" s="74"/>
      <c r="AZ79" s="100" t="s">
        <v>87</v>
      </c>
    </row>
    <row r="80" spans="1:52" ht="27" customHeight="1" x14ac:dyDescent="0.25">
      <c r="A80" s="64" t="s">
        <v>148</v>
      </c>
      <c r="B80" s="64" t="s">
        <v>149</v>
      </c>
      <c r="C80" s="37">
        <v>4301130400</v>
      </c>
      <c r="D80" s="222">
        <v>4607111033451</v>
      </c>
      <c r="E80" s="222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9" t="s">
        <v>82</v>
      </c>
      <c r="L80" s="38">
        <v>180</v>
      </c>
      <c r="M80" s="25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24"/>
      <c r="O80" s="224"/>
      <c r="P80" s="224"/>
      <c r="Q80" s="225"/>
      <c r="R80" s="40" t="s">
        <v>49</v>
      </c>
      <c r="S80" s="40" t="s">
        <v>49</v>
      </c>
      <c r="T80" s="41" t="s">
        <v>42</v>
      </c>
      <c r="U80" s="59">
        <v>0</v>
      </c>
      <c r="V80" s="56">
        <f t="shared" si="2"/>
        <v>0</v>
      </c>
      <c r="W80" s="42">
        <f t="shared" si="3"/>
        <v>0</v>
      </c>
      <c r="X80" s="69" t="s">
        <v>49</v>
      </c>
      <c r="Y80" s="70" t="s">
        <v>49</v>
      </c>
      <c r="AC80" s="74"/>
      <c r="AZ80" s="101" t="s">
        <v>87</v>
      </c>
    </row>
    <row r="81" spans="1:52" ht="27" customHeight="1" x14ac:dyDescent="0.25">
      <c r="A81" s="64" t="s">
        <v>150</v>
      </c>
      <c r="B81" s="64" t="s">
        <v>151</v>
      </c>
      <c r="C81" s="37">
        <v>4301135120</v>
      </c>
      <c r="D81" s="222">
        <v>4607111035141</v>
      </c>
      <c r="E81" s="222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9" t="s">
        <v>82</v>
      </c>
      <c r="L81" s="38">
        <v>180</v>
      </c>
      <c r="M81" s="2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24"/>
      <c r="O81" s="224"/>
      <c r="P81" s="224"/>
      <c r="Q81" s="225"/>
      <c r="R81" s="40" t="s">
        <v>49</v>
      </c>
      <c r="S81" s="40" t="s">
        <v>49</v>
      </c>
      <c r="T81" s="41" t="s">
        <v>42</v>
      </c>
      <c r="U81" s="59">
        <v>0</v>
      </c>
      <c r="V81" s="56">
        <f t="shared" si="2"/>
        <v>0</v>
      </c>
      <c r="W81" s="42">
        <f t="shared" si="3"/>
        <v>0</v>
      </c>
      <c r="X81" s="69" t="s">
        <v>49</v>
      </c>
      <c r="Y81" s="70" t="s">
        <v>49</v>
      </c>
      <c r="AC81" s="74"/>
      <c r="AZ81" s="102" t="s">
        <v>87</v>
      </c>
    </row>
    <row r="82" spans="1:52" ht="27" customHeight="1" x14ac:dyDescent="0.25">
      <c r="A82" s="64" t="s">
        <v>152</v>
      </c>
      <c r="B82" s="64" t="s">
        <v>153</v>
      </c>
      <c r="C82" s="37">
        <v>4301135111</v>
      </c>
      <c r="D82" s="222">
        <v>4607111035028</v>
      </c>
      <c r="E82" s="222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9" t="s">
        <v>82</v>
      </c>
      <c r="L82" s="38">
        <v>180</v>
      </c>
      <c r="M82" s="25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24"/>
      <c r="O82" s="224"/>
      <c r="P82" s="224"/>
      <c r="Q82" s="225"/>
      <c r="R82" s="40" t="s">
        <v>49</v>
      </c>
      <c r="S82" s="40" t="s">
        <v>49</v>
      </c>
      <c r="T82" s="41" t="s">
        <v>42</v>
      </c>
      <c r="U82" s="59">
        <v>0</v>
      </c>
      <c r="V82" s="56">
        <f t="shared" si="2"/>
        <v>0</v>
      </c>
      <c r="W82" s="42">
        <f t="shared" si="3"/>
        <v>0</v>
      </c>
      <c r="X82" s="69" t="s">
        <v>49</v>
      </c>
      <c r="Y82" s="70" t="s">
        <v>49</v>
      </c>
      <c r="AC82" s="74"/>
      <c r="AZ82" s="103" t="s">
        <v>87</v>
      </c>
    </row>
    <row r="83" spans="1:52" ht="27" customHeight="1" x14ac:dyDescent="0.25">
      <c r="A83" s="64" t="s">
        <v>154</v>
      </c>
      <c r="B83" s="64" t="s">
        <v>155</v>
      </c>
      <c r="C83" s="37">
        <v>4301135109</v>
      </c>
      <c r="D83" s="222">
        <v>4607111033444</v>
      </c>
      <c r="E83" s="222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9" t="s">
        <v>82</v>
      </c>
      <c r="L83" s="38">
        <v>180</v>
      </c>
      <c r="M83" s="25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24"/>
      <c r="O83" s="224"/>
      <c r="P83" s="224"/>
      <c r="Q83" s="225"/>
      <c r="R83" s="40" t="s">
        <v>49</v>
      </c>
      <c r="S83" s="40" t="s">
        <v>49</v>
      </c>
      <c r="T83" s="41" t="s">
        <v>42</v>
      </c>
      <c r="U83" s="59">
        <v>0</v>
      </c>
      <c r="V83" s="56">
        <f t="shared" si="2"/>
        <v>0</v>
      </c>
      <c r="W83" s="42">
        <f t="shared" si="3"/>
        <v>0</v>
      </c>
      <c r="X83" s="69" t="s">
        <v>49</v>
      </c>
      <c r="Y83" s="70" t="s">
        <v>49</v>
      </c>
      <c r="AC83" s="74"/>
      <c r="AZ83" s="104" t="s">
        <v>87</v>
      </c>
    </row>
    <row r="84" spans="1:52" x14ac:dyDescent="0.2">
      <c r="A84" s="229"/>
      <c r="B84" s="229"/>
      <c r="C84" s="229"/>
      <c r="D84" s="229"/>
      <c r="E84" s="229"/>
      <c r="F84" s="229"/>
      <c r="G84" s="229"/>
      <c r="H84" s="229"/>
      <c r="I84" s="229"/>
      <c r="J84" s="229"/>
      <c r="K84" s="229"/>
      <c r="L84" s="230"/>
      <c r="M84" s="226" t="s">
        <v>43</v>
      </c>
      <c r="N84" s="227"/>
      <c r="O84" s="227"/>
      <c r="P84" s="227"/>
      <c r="Q84" s="227"/>
      <c r="R84" s="227"/>
      <c r="S84" s="228"/>
      <c r="T84" s="43" t="s">
        <v>42</v>
      </c>
      <c r="U84" s="44">
        <f>IFERROR(SUM(U78:U83),"0")</f>
        <v>0</v>
      </c>
      <c r="V84" s="44">
        <f>IFERROR(SUM(V78:V83),"0")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30"/>
      <c r="M85" s="226" t="s">
        <v>43</v>
      </c>
      <c r="N85" s="227"/>
      <c r="O85" s="227"/>
      <c r="P85" s="227"/>
      <c r="Q85" s="227"/>
      <c r="R85" s="227"/>
      <c r="S85" s="228"/>
      <c r="T85" s="43" t="s">
        <v>0</v>
      </c>
      <c r="U85" s="44">
        <f>IFERROR(SUMPRODUCT(U78:U83*H78:H83),"0")</f>
        <v>0</v>
      </c>
      <c r="V85" s="44">
        <f>IFERROR(SUMPRODUCT(V78:V83*H78:H83),"0")</f>
        <v>0</v>
      </c>
      <c r="W85" s="43"/>
      <c r="X85" s="68"/>
      <c r="Y85" s="68"/>
    </row>
    <row r="86" spans="1:52" ht="16.5" customHeight="1" x14ac:dyDescent="0.25">
      <c r="A86" s="220" t="s">
        <v>156</v>
      </c>
      <c r="B86" s="220"/>
      <c r="C86" s="220"/>
      <c r="D86" s="220"/>
      <c r="E86" s="220"/>
      <c r="F86" s="220"/>
      <c r="G86" s="220"/>
      <c r="H86" s="220"/>
      <c r="I86" s="220"/>
      <c r="J86" s="220"/>
      <c r="K86" s="220"/>
      <c r="L86" s="220"/>
      <c r="M86" s="220"/>
      <c r="N86" s="220"/>
      <c r="O86" s="220"/>
      <c r="P86" s="220"/>
      <c r="Q86" s="220"/>
      <c r="R86" s="220"/>
      <c r="S86" s="220"/>
      <c r="T86" s="220"/>
      <c r="U86" s="220"/>
      <c r="V86" s="220"/>
      <c r="W86" s="220"/>
      <c r="X86" s="66"/>
      <c r="Y86" s="66"/>
    </row>
    <row r="87" spans="1:52" ht="14.25" customHeight="1" x14ac:dyDescent="0.25">
      <c r="A87" s="221" t="s">
        <v>156</v>
      </c>
      <c r="B87" s="221"/>
      <c r="C87" s="221"/>
      <c r="D87" s="221"/>
      <c r="E87" s="221"/>
      <c r="F87" s="221"/>
      <c r="G87" s="221"/>
      <c r="H87" s="221"/>
      <c r="I87" s="221"/>
      <c r="J87" s="221"/>
      <c r="K87" s="221"/>
      <c r="L87" s="221"/>
      <c r="M87" s="221"/>
      <c r="N87" s="221"/>
      <c r="O87" s="221"/>
      <c r="P87" s="221"/>
      <c r="Q87" s="221"/>
      <c r="R87" s="221"/>
      <c r="S87" s="221"/>
      <c r="T87" s="221"/>
      <c r="U87" s="221"/>
      <c r="V87" s="221"/>
      <c r="W87" s="221"/>
      <c r="X87" s="67"/>
      <c r="Y87" s="67"/>
    </row>
    <row r="88" spans="1:52" ht="27" customHeight="1" x14ac:dyDescent="0.25">
      <c r="A88" s="64" t="s">
        <v>157</v>
      </c>
      <c r="B88" s="64" t="s">
        <v>158</v>
      </c>
      <c r="C88" s="37">
        <v>4301136013</v>
      </c>
      <c r="D88" s="222">
        <v>4607025784012</v>
      </c>
      <c r="E88" s="222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9" t="s">
        <v>82</v>
      </c>
      <c r="L88" s="38">
        <v>180</v>
      </c>
      <c r="M88" s="25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24"/>
      <c r="O88" s="224"/>
      <c r="P88" s="224"/>
      <c r="Q88" s="225"/>
      <c r="R88" s="40" t="s">
        <v>49</v>
      </c>
      <c r="S88" s="40" t="s">
        <v>49</v>
      </c>
      <c r="T88" s="41" t="s">
        <v>42</v>
      </c>
      <c r="U88" s="59">
        <v>0</v>
      </c>
      <c r="V88" s="56">
        <f>IFERROR(IF(U88="","",U88),"")</f>
        <v>0</v>
      </c>
      <c r="W88" s="42">
        <f>IFERROR(IF(U88="","",U88*0.00936),"")</f>
        <v>0</v>
      </c>
      <c r="X88" s="69" t="s">
        <v>49</v>
      </c>
      <c r="Y88" s="70" t="s">
        <v>49</v>
      </c>
      <c r="AC88" s="74"/>
      <c r="AZ88" s="105" t="s">
        <v>87</v>
      </c>
    </row>
    <row r="89" spans="1:52" ht="27" customHeight="1" x14ac:dyDescent="0.25">
      <c r="A89" s="64" t="s">
        <v>159</v>
      </c>
      <c r="B89" s="64" t="s">
        <v>160</v>
      </c>
      <c r="C89" s="37">
        <v>4301136012</v>
      </c>
      <c r="D89" s="222">
        <v>4607025784319</v>
      </c>
      <c r="E89" s="222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9" t="s">
        <v>82</v>
      </c>
      <c r="L89" s="38">
        <v>180</v>
      </c>
      <c r="M89" s="26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24"/>
      <c r="O89" s="224"/>
      <c r="P89" s="224"/>
      <c r="Q89" s="225"/>
      <c r="R89" s="40" t="s">
        <v>49</v>
      </c>
      <c r="S89" s="40" t="s">
        <v>49</v>
      </c>
      <c r="T89" s="41" t="s">
        <v>42</v>
      </c>
      <c r="U89" s="59">
        <v>0</v>
      </c>
      <c r="V89" s="56">
        <f>IFERROR(IF(U89="","",U89),"")</f>
        <v>0</v>
      </c>
      <c r="W89" s="42">
        <f>IFERROR(IF(U89="","",U89*0.01788),"")</f>
        <v>0</v>
      </c>
      <c r="X89" s="69" t="s">
        <v>49</v>
      </c>
      <c r="Y89" s="70" t="s">
        <v>49</v>
      </c>
      <c r="AC89" s="74"/>
      <c r="AZ89" s="106" t="s">
        <v>87</v>
      </c>
    </row>
    <row r="90" spans="1:52" ht="16.5" customHeight="1" x14ac:dyDescent="0.25">
      <c r="A90" s="64" t="s">
        <v>161</v>
      </c>
      <c r="B90" s="64" t="s">
        <v>162</v>
      </c>
      <c r="C90" s="37">
        <v>4301136014</v>
      </c>
      <c r="D90" s="222">
        <v>4607111035370</v>
      </c>
      <c r="E90" s="222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9" t="s">
        <v>82</v>
      </c>
      <c r="L90" s="38">
        <v>180</v>
      </c>
      <c r="M90" s="26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24"/>
      <c r="O90" s="224"/>
      <c r="P90" s="224"/>
      <c r="Q90" s="225"/>
      <c r="R90" s="40" t="s">
        <v>49</v>
      </c>
      <c r="S90" s="40" t="s">
        <v>49</v>
      </c>
      <c r="T90" s="41" t="s">
        <v>42</v>
      </c>
      <c r="U90" s="59">
        <v>0</v>
      </c>
      <c r="V90" s="56">
        <f>IFERROR(IF(U90="","",U90),"")</f>
        <v>0</v>
      </c>
      <c r="W90" s="42">
        <f>IFERROR(IF(U90="","",U90*0.0155),"")</f>
        <v>0</v>
      </c>
      <c r="X90" s="69" t="s">
        <v>49</v>
      </c>
      <c r="Y90" s="70" t="s">
        <v>49</v>
      </c>
      <c r="AC90" s="74"/>
      <c r="AZ90" s="107" t="s">
        <v>87</v>
      </c>
    </row>
    <row r="91" spans="1:52" x14ac:dyDescent="0.2">
      <c r="A91" s="229"/>
      <c r="B91" s="229"/>
      <c r="C91" s="229"/>
      <c r="D91" s="229"/>
      <c r="E91" s="229"/>
      <c r="F91" s="229"/>
      <c r="G91" s="229"/>
      <c r="H91" s="229"/>
      <c r="I91" s="229"/>
      <c r="J91" s="229"/>
      <c r="K91" s="229"/>
      <c r="L91" s="230"/>
      <c r="M91" s="226" t="s">
        <v>43</v>
      </c>
      <c r="N91" s="227"/>
      <c r="O91" s="227"/>
      <c r="P91" s="227"/>
      <c r="Q91" s="227"/>
      <c r="R91" s="227"/>
      <c r="S91" s="228"/>
      <c r="T91" s="43" t="s">
        <v>42</v>
      </c>
      <c r="U91" s="44">
        <f>IFERROR(SUM(U88:U90),"0")</f>
        <v>0</v>
      </c>
      <c r="V91" s="44">
        <f>IFERROR(SUM(V88:V90),"0")</f>
        <v>0</v>
      </c>
      <c r="W91" s="44">
        <f>IFERROR(IF(W88="",0,W88),"0")+IFERROR(IF(W89="",0,W89),"0")+IFERROR(IF(W90="",0,W90),"0")</f>
        <v>0</v>
      </c>
      <c r="X91" s="68"/>
      <c r="Y91" s="68"/>
    </row>
    <row r="92" spans="1:52" x14ac:dyDescent="0.2">
      <c r="A92" s="229"/>
      <c r="B92" s="229"/>
      <c r="C92" s="229"/>
      <c r="D92" s="229"/>
      <c r="E92" s="229"/>
      <c r="F92" s="229"/>
      <c r="G92" s="229"/>
      <c r="H92" s="229"/>
      <c r="I92" s="229"/>
      <c r="J92" s="229"/>
      <c r="K92" s="229"/>
      <c r="L92" s="230"/>
      <c r="M92" s="226" t="s">
        <v>43</v>
      </c>
      <c r="N92" s="227"/>
      <c r="O92" s="227"/>
      <c r="P92" s="227"/>
      <c r="Q92" s="227"/>
      <c r="R92" s="227"/>
      <c r="S92" s="228"/>
      <c r="T92" s="43" t="s">
        <v>0</v>
      </c>
      <c r="U92" s="44">
        <f>IFERROR(SUMPRODUCT(U88:U90*H88:H90),"0")</f>
        <v>0</v>
      </c>
      <c r="V92" s="44">
        <f>IFERROR(SUMPRODUCT(V88:V90*H88:H90),"0")</f>
        <v>0</v>
      </c>
      <c r="W92" s="43"/>
      <c r="X92" s="68"/>
      <c r="Y92" s="68"/>
    </row>
    <row r="93" spans="1:52" ht="16.5" customHeight="1" x14ac:dyDescent="0.25">
      <c r="A93" s="220" t="s">
        <v>163</v>
      </c>
      <c r="B93" s="220"/>
      <c r="C93" s="220"/>
      <c r="D93" s="220"/>
      <c r="E93" s="220"/>
      <c r="F93" s="220"/>
      <c r="G93" s="220"/>
      <c r="H93" s="220"/>
      <c r="I93" s="220"/>
      <c r="J93" s="220"/>
      <c r="K93" s="220"/>
      <c r="L93" s="220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20"/>
      <c r="X93" s="66"/>
      <c r="Y93" s="66"/>
    </row>
    <row r="94" spans="1:52" ht="14.25" customHeight="1" x14ac:dyDescent="0.25">
      <c r="A94" s="221" t="s">
        <v>79</v>
      </c>
      <c r="B94" s="221"/>
      <c r="C94" s="221"/>
      <c r="D94" s="221"/>
      <c r="E94" s="221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1"/>
      <c r="S94" s="221"/>
      <c r="T94" s="221"/>
      <c r="U94" s="221"/>
      <c r="V94" s="221"/>
      <c r="W94" s="221"/>
      <c r="X94" s="67"/>
      <c r="Y94" s="67"/>
    </row>
    <row r="95" spans="1:52" ht="27" customHeight="1" x14ac:dyDescent="0.25">
      <c r="A95" s="64" t="s">
        <v>164</v>
      </c>
      <c r="B95" s="64" t="s">
        <v>165</v>
      </c>
      <c r="C95" s="37">
        <v>4301070975</v>
      </c>
      <c r="D95" s="222">
        <v>4607111033970</v>
      </c>
      <c r="E95" s="222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9" t="s">
        <v>82</v>
      </c>
      <c r="L95" s="38">
        <v>180</v>
      </c>
      <c r="M95" s="262" t="s">
        <v>166</v>
      </c>
      <c r="N95" s="224"/>
      <c r="O95" s="224"/>
      <c r="P95" s="224"/>
      <c r="Q95" s="225"/>
      <c r="R95" s="40" t="s">
        <v>49</v>
      </c>
      <c r="S95" s="40" t="s">
        <v>49</v>
      </c>
      <c r="T95" s="41" t="s">
        <v>42</v>
      </c>
      <c r="U95" s="59">
        <v>0</v>
      </c>
      <c r="V95" s="56">
        <f>IFERROR(IF(U95="","",U95),"")</f>
        <v>0</v>
      </c>
      <c r="W95" s="42">
        <f>IFERROR(IF(U95="","",U95*0.0155),"")</f>
        <v>0</v>
      </c>
      <c r="X95" s="69" t="s">
        <v>49</v>
      </c>
      <c r="Y95" s="70" t="s">
        <v>49</v>
      </c>
      <c r="AC95" s="74"/>
      <c r="AZ95" s="108" t="s">
        <v>68</v>
      </c>
    </row>
    <row r="96" spans="1:52" ht="27" customHeight="1" x14ac:dyDescent="0.25">
      <c r="A96" s="64" t="s">
        <v>167</v>
      </c>
      <c r="B96" s="64" t="s">
        <v>168</v>
      </c>
      <c r="C96" s="37">
        <v>4301070976</v>
      </c>
      <c r="D96" s="222">
        <v>4607111034144</v>
      </c>
      <c r="E96" s="222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9" t="s">
        <v>82</v>
      </c>
      <c r="L96" s="38">
        <v>180</v>
      </c>
      <c r="M96" s="263" t="s">
        <v>169</v>
      </c>
      <c r="N96" s="224"/>
      <c r="O96" s="224"/>
      <c r="P96" s="224"/>
      <c r="Q96" s="225"/>
      <c r="R96" s="40" t="s">
        <v>49</v>
      </c>
      <c r="S96" s="40" t="s">
        <v>49</v>
      </c>
      <c r="T96" s="41" t="s">
        <v>42</v>
      </c>
      <c r="U96" s="59">
        <v>0</v>
      </c>
      <c r="V96" s="56">
        <f>IFERROR(IF(U96="","",U96),"")</f>
        <v>0</v>
      </c>
      <c r="W96" s="42">
        <f>IFERROR(IF(U96="","",U96*0.0155),"")</f>
        <v>0</v>
      </c>
      <c r="X96" s="69" t="s">
        <v>49</v>
      </c>
      <c r="Y96" s="70" t="s">
        <v>49</v>
      </c>
      <c r="AC96" s="74"/>
      <c r="AZ96" s="109" t="s">
        <v>68</v>
      </c>
    </row>
    <row r="97" spans="1:52" ht="27" customHeight="1" x14ac:dyDescent="0.25">
      <c r="A97" s="64" t="s">
        <v>170</v>
      </c>
      <c r="B97" s="64" t="s">
        <v>171</v>
      </c>
      <c r="C97" s="37">
        <v>4301070973</v>
      </c>
      <c r="D97" s="222">
        <v>4607111033987</v>
      </c>
      <c r="E97" s="222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9" t="s">
        <v>82</v>
      </c>
      <c r="L97" s="38">
        <v>180</v>
      </c>
      <c r="M97" s="264" t="s">
        <v>172</v>
      </c>
      <c r="N97" s="224"/>
      <c r="O97" s="224"/>
      <c r="P97" s="224"/>
      <c r="Q97" s="225"/>
      <c r="R97" s="40" t="s">
        <v>49</v>
      </c>
      <c r="S97" s="40" t="s">
        <v>49</v>
      </c>
      <c r="T97" s="41" t="s">
        <v>42</v>
      </c>
      <c r="U97" s="59">
        <v>0</v>
      </c>
      <c r="V97" s="56">
        <f>IFERROR(IF(U97="","",U97),"")</f>
        <v>0</v>
      </c>
      <c r="W97" s="42">
        <f>IFERROR(IF(U97="","",U97*0.0155),"")</f>
        <v>0</v>
      </c>
      <c r="X97" s="69" t="s">
        <v>49</v>
      </c>
      <c r="Y97" s="70" t="s">
        <v>49</v>
      </c>
      <c r="AC97" s="74"/>
      <c r="AZ97" s="110" t="s">
        <v>68</v>
      </c>
    </row>
    <row r="98" spans="1:52" ht="27" customHeight="1" x14ac:dyDescent="0.25">
      <c r="A98" s="64" t="s">
        <v>173</v>
      </c>
      <c r="B98" s="64" t="s">
        <v>174</v>
      </c>
      <c r="C98" s="37">
        <v>4301070974</v>
      </c>
      <c r="D98" s="222">
        <v>4607111034151</v>
      </c>
      <c r="E98" s="222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9" t="s">
        <v>82</v>
      </c>
      <c r="L98" s="38">
        <v>180</v>
      </c>
      <c r="M98" s="265" t="s">
        <v>175</v>
      </c>
      <c r="N98" s="224"/>
      <c r="O98" s="224"/>
      <c r="P98" s="224"/>
      <c r="Q98" s="225"/>
      <c r="R98" s="40" t="s">
        <v>49</v>
      </c>
      <c r="S98" s="40" t="s">
        <v>49</v>
      </c>
      <c r="T98" s="41" t="s">
        <v>42</v>
      </c>
      <c r="U98" s="59">
        <v>125</v>
      </c>
      <c r="V98" s="56">
        <f>IFERROR(IF(U98="","",U98),"")</f>
        <v>125</v>
      </c>
      <c r="W98" s="42">
        <f>IFERROR(IF(U98="","",U98*0.0155),"")</f>
        <v>1.9375</v>
      </c>
      <c r="X98" s="69" t="s">
        <v>49</v>
      </c>
      <c r="Y98" s="70" t="s">
        <v>49</v>
      </c>
      <c r="AC98" s="74"/>
      <c r="AZ98" s="111" t="s">
        <v>68</v>
      </c>
    </row>
    <row r="99" spans="1:52" x14ac:dyDescent="0.2">
      <c r="A99" s="229"/>
      <c r="B99" s="229"/>
      <c r="C99" s="229"/>
      <c r="D99" s="229"/>
      <c r="E99" s="229"/>
      <c r="F99" s="229"/>
      <c r="G99" s="229"/>
      <c r="H99" s="229"/>
      <c r="I99" s="229"/>
      <c r="J99" s="229"/>
      <c r="K99" s="229"/>
      <c r="L99" s="230"/>
      <c r="M99" s="226" t="s">
        <v>43</v>
      </c>
      <c r="N99" s="227"/>
      <c r="O99" s="227"/>
      <c r="P99" s="227"/>
      <c r="Q99" s="227"/>
      <c r="R99" s="227"/>
      <c r="S99" s="228"/>
      <c r="T99" s="43" t="s">
        <v>42</v>
      </c>
      <c r="U99" s="44">
        <f>IFERROR(SUM(U95:U98),"0")</f>
        <v>125</v>
      </c>
      <c r="V99" s="44">
        <f>IFERROR(SUM(V95:V98),"0")</f>
        <v>125</v>
      </c>
      <c r="W99" s="44">
        <f>IFERROR(IF(W95="",0,W95),"0")+IFERROR(IF(W96="",0,W96),"0")+IFERROR(IF(W97="",0,W97),"0")+IFERROR(IF(W98="",0,W98),"0")</f>
        <v>1.9375</v>
      </c>
      <c r="X99" s="68"/>
      <c r="Y99" s="68"/>
    </row>
    <row r="100" spans="1:52" x14ac:dyDescent="0.2">
      <c r="A100" s="229"/>
      <c r="B100" s="229"/>
      <c r="C100" s="229"/>
      <c r="D100" s="229"/>
      <c r="E100" s="229"/>
      <c r="F100" s="229"/>
      <c r="G100" s="229"/>
      <c r="H100" s="229"/>
      <c r="I100" s="229"/>
      <c r="J100" s="229"/>
      <c r="K100" s="229"/>
      <c r="L100" s="230"/>
      <c r="M100" s="226" t="s">
        <v>43</v>
      </c>
      <c r="N100" s="227"/>
      <c r="O100" s="227"/>
      <c r="P100" s="227"/>
      <c r="Q100" s="227"/>
      <c r="R100" s="227"/>
      <c r="S100" s="228"/>
      <c r="T100" s="43" t="s">
        <v>0</v>
      </c>
      <c r="U100" s="44">
        <f>IFERROR(SUMPRODUCT(U95:U98*H95:H98),"0")</f>
        <v>900</v>
      </c>
      <c r="V100" s="44">
        <f>IFERROR(SUMPRODUCT(V95:V98*H95:H98),"0")</f>
        <v>900</v>
      </c>
      <c r="W100" s="43"/>
      <c r="X100" s="68"/>
      <c r="Y100" s="68"/>
    </row>
    <row r="101" spans="1:52" ht="16.5" customHeight="1" x14ac:dyDescent="0.25">
      <c r="A101" s="220" t="s">
        <v>176</v>
      </c>
      <c r="B101" s="220"/>
      <c r="C101" s="220"/>
      <c r="D101" s="220"/>
      <c r="E101" s="220"/>
      <c r="F101" s="220"/>
      <c r="G101" s="220"/>
      <c r="H101" s="220"/>
      <c r="I101" s="220"/>
      <c r="J101" s="220"/>
      <c r="K101" s="220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20"/>
      <c r="X101" s="66"/>
      <c r="Y101" s="66"/>
    </row>
    <row r="102" spans="1:52" ht="14.25" customHeight="1" x14ac:dyDescent="0.25">
      <c r="A102" s="221" t="s">
        <v>134</v>
      </c>
      <c r="B102" s="221"/>
      <c r="C102" s="221"/>
      <c r="D102" s="221"/>
      <c r="E102" s="221"/>
      <c r="F102" s="221"/>
      <c r="G102" s="221"/>
      <c r="H102" s="221"/>
      <c r="I102" s="221"/>
      <c r="J102" s="221"/>
      <c r="K102" s="221"/>
      <c r="L102" s="221"/>
      <c r="M102" s="221"/>
      <c r="N102" s="221"/>
      <c r="O102" s="221"/>
      <c r="P102" s="221"/>
      <c r="Q102" s="221"/>
      <c r="R102" s="221"/>
      <c r="S102" s="221"/>
      <c r="T102" s="221"/>
      <c r="U102" s="221"/>
      <c r="V102" s="221"/>
      <c r="W102" s="221"/>
      <c r="X102" s="67"/>
      <c r="Y102" s="67"/>
    </row>
    <row r="103" spans="1:52" ht="27" customHeight="1" x14ac:dyDescent="0.25">
      <c r="A103" s="64" t="s">
        <v>177</v>
      </c>
      <c r="B103" s="64" t="s">
        <v>178</v>
      </c>
      <c r="C103" s="37">
        <v>4301135162</v>
      </c>
      <c r="D103" s="222">
        <v>4607111034014</v>
      </c>
      <c r="E103" s="222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9" t="s">
        <v>82</v>
      </c>
      <c r="L103" s="38">
        <v>180</v>
      </c>
      <c r="M103" s="26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224"/>
      <c r="O103" s="224"/>
      <c r="P103" s="224"/>
      <c r="Q103" s="225"/>
      <c r="R103" s="40" t="s">
        <v>49</v>
      </c>
      <c r="S103" s="40" t="s">
        <v>49</v>
      </c>
      <c r="T103" s="41" t="s">
        <v>42</v>
      </c>
      <c r="U103" s="59">
        <v>0</v>
      </c>
      <c r="V103" s="56">
        <f>IFERROR(IF(U103="","",U103),"")</f>
        <v>0</v>
      </c>
      <c r="W103" s="42">
        <f>IFERROR(IF(U103="","",U103*0.01788),"")</f>
        <v>0</v>
      </c>
      <c r="X103" s="69" t="s">
        <v>49</v>
      </c>
      <c r="Y103" s="70" t="s">
        <v>49</v>
      </c>
      <c r="AC103" s="74"/>
      <c r="AZ103" s="112" t="s">
        <v>87</v>
      </c>
    </row>
    <row r="104" spans="1:52" ht="27" customHeight="1" x14ac:dyDescent="0.25">
      <c r="A104" s="64" t="s">
        <v>179</v>
      </c>
      <c r="B104" s="64" t="s">
        <v>180</v>
      </c>
      <c r="C104" s="37">
        <v>4301135117</v>
      </c>
      <c r="D104" s="222">
        <v>4607111033994</v>
      </c>
      <c r="E104" s="222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9" t="s">
        <v>82</v>
      </c>
      <c r="L104" s="38">
        <v>180</v>
      </c>
      <c r="M104" s="26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24"/>
      <c r="O104" s="224"/>
      <c r="P104" s="224"/>
      <c r="Q104" s="225"/>
      <c r="R104" s="40" t="s">
        <v>49</v>
      </c>
      <c r="S104" s="40" t="s">
        <v>49</v>
      </c>
      <c r="T104" s="41" t="s">
        <v>42</v>
      </c>
      <c r="U104" s="59">
        <v>0</v>
      </c>
      <c r="V104" s="56">
        <f>IFERROR(IF(U104="","",U104),"")</f>
        <v>0</v>
      </c>
      <c r="W104" s="42">
        <f>IFERROR(IF(U104="","",U104*0.01788),"")</f>
        <v>0</v>
      </c>
      <c r="X104" s="69" t="s">
        <v>49</v>
      </c>
      <c r="Y104" s="70" t="s">
        <v>49</v>
      </c>
      <c r="AC104" s="74"/>
      <c r="AZ104" s="113" t="s">
        <v>87</v>
      </c>
    </row>
    <row r="105" spans="1:52" x14ac:dyDescent="0.2">
      <c r="A105" s="229"/>
      <c r="B105" s="229"/>
      <c r="C105" s="229"/>
      <c r="D105" s="229"/>
      <c r="E105" s="229"/>
      <c r="F105" s="229"/>
      <c r="G105" s="229"/>
      <c r="H105" s="229"/>
      <c r="I105" s="229"/>
      <c r="J105" s="229"/>
      <c r="K105" s="229"/>
      <c r="L105" s="230"/>
      <c r="M105" s="226" t="s">
        <v>43</v>
      </c>
      <c r="N105" s="227"/>
      <c r="O105" s="227"/>
      <c r="P105" s="227"/>
      <c r="Q105" s="227"/>
      <c r="R105" s="227"/>
      <c r="S105" s="228"/>
      <c r="T105" s="43" t="s">
        <v>42</v>
      </c>
      <c r="U105" s="44">
        <f>IFERROR(SUM(U103:U104),"0")</f>
        <v>0</v>
      </c>
      <c r="V105" s="44">
        <f>IFERROR(SUM(V103:V104),"0")</f>
        <v>0</v>
      </c>
      <c r="W105" s="44">
        <f>IFERROR(IF(W103="",0,W103),"0")+IFERROR(IF(W104="",0,W104),"0")</f>
        <v>0</v>
      </c>
      <c r="X105" s="68"/>
      <c r="Y105" s="68"/>
    </row>
    <row r="106" spans="1:52" x14ac:dyDescent="0.2">
      <c r="A106" s="229"/>
      <c r="B106" s="229"/>
      <c r="C106" s="229"/>
      <c r="D106" s="229"/>
      <c r="E106" s="229"/>
      <c r="F106" s="229"/>
      <c r="G106" s="229"/>
      <c r="H106" s="229"/>
      <c r="I106" s="229"/>
      <c r="J106" s="229"/>
      <c r="K106" s="229"/>
      <c r="L106" s="230"/>
      <c r="M106" s="226" t="s">
        <v>43</v>
      </c>
      <c r="N106" s="227"/>
      <c r="O106" s="227"/>
      <c r="P106" s="227"/>
      <c r="Q106" s="227"/>
      <c r="R106" s="227"/>
      <c r="S106" s="228"/>
      <c r="T106" s="43" t="s">
        <v>0</v>
      </c>
      <c r="U106" s="44">
        <f>IFERROR(SUMPRODUCT(U103:U104*H103:H104),"0")</f>
        <v>0</v>
      </c>
      <c r="V106" s="44">
        <f>IFERROR(SUMPRODUCT(V103:V104*H103:H104),"0")</f>
        <v>0</v>
      </c>
      <c r="W106" s="43"/>
      <c r="X106" s="68"/>
      <c r="Y106" s="68"/>
    </row>
    <row r="107" spans="1:52" ht="16.5" customHeight="1" x14ac:dyDescent="0.25">
      <c r="A107" s="220" t="s">
        <v>181</v>
      </c>
      <c r="B107" s="220"/>
      <c r="C107" s="220"/>
      <c r="D107" s="220"/>
      <c r="E107" s="220"/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20"/>
      <c r="X107" s="66"/>
      <c r="Y107" s="66"/>
    </row>
    <row r="108" spans="1:52" ht="14.25" customHeight="1" x14ac:dyDescent="0.25">
      <c r="A108" s="221" t="s">
        <v>134</v>
      </c>
      <c r="B108" s="221"/>
      <c r="C108" s="221"/>
      <c r="D108" s="221"/>
      <c r="E108" s="221"/>
      <c r="F108" s="221"/>
      <c r="G108" s="221"/>
      <c r="H108" s="221"/>
      <c r="I108" s="221"/>
      <c r="J108" s="221"/>
      <c r="K108" s="221"/>
      <c r="L108" s="221"/>
      <c r="M108" s="221"/>
      <c r="N108" s="221"/>
      <c r="O108" s="221"/>
      <c r="P108" s="221"/>
      <c r="Q108" s="221"/>
      <c r="R108" s="221"/>
      <c r="S108" s="221"/>
      <c r="T108" s="221"/>
      <c r="U108" s="221"/>
      <c r="V108" s="221"/>
      <c r="W108" s="221"/>
      <c r="X108" s="67"/>
      <c r="Y108" s="67"/>
    </row>
    <row r="109" spans="1:52" ht="16.5" customHeight="1" x14ac:dyDescent="0.25">
      <c r="A109" s="64" t="s">
        <v>182</v>
      </c>
      <c r="B109" s="64" t="s">
        <v>183</v>
      </c>
      <c r="C109" s="37">
        <v>4301135112</v>
      </c>
      <c r="D109" s="222">
        <v>4607111034199</v>
      </c>
      <c r="E109" s="222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9" t="s">
        <v>82</v>
      </c>
      <c r="L109" s="38">
        <v>180</v>
      </c>
      <c r="M109" s="26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24"/>
      <c r="O109" s="224"/>
      <c r="P109" s="224"/>
      <c r="Q109" s="225"/>
      <c r="R109" s="40" t="s">
        <v>49</v>
      </c>
      <c r="S109" s="40" t="s">
        <v>49</v>
      </c>
      <c r="T109" s="41" t="s">
        <v>42</v>
      </c>
      <c r="U109" s="59">
        <v>0</v>
      </c>
      <c r="V109" s="56">
        <f>IFERROR(IF(U109="","",U109),"")</f>
        <v>0</v>
      </c>
      <c r="W109" s="42">
        <f>IFERROR(IF(U109="","",U109*0.01788),"")</f>
        <v>0</v>
      </c>
      <c r="X109" s="69" t="s">
        <v>49</v>
      </c>
      <c r="Y109" s="70" t="s">
        <v>49</v>
      </c>
      <c r="AC109" s="74"/>
      <c r="AZ109" s="114" t="s">
        <v>87</v>
      </c>
    </row>
    <row r="110" spans="1:52" x14ac:dyDescent="0.2">
      <c r="A110" s="229"/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30"/>
      <c r="M110" s="226" t="s">
        <v>43</v>
      </c>
      <c r="N110" s="227"/>
      <c r="O110" s="227"/>
      <c r="P110" s="227"/>
      <c r="Q110" s="227"/>
      <c r="R110" s="227"/>
      <c r="S110" s="228"/>
      <c r="T110" s="43" t="s">
        <v>42</v>
      </c>
      <c r="U110" s="44">
        <f>IFERROR(SUM(U109:U109),"0")</f>
        <v>0</v>
      </c>
      <c r="V110" s="44">
        <f>IFERROR(SUM(V109:V109),"0")</f>
        <v>0</v>
      </c>
      <c r="W110" s="44">
        <f>IFERROR(IF(W109="",0,W109),"0")</f>
        <v>0</v>
      </c>
      <c r="X110" s="68"/>
      <c r="Y110" s="68"/>
    </row>
    <row r="111" spans="1:52" x14ac:dyDescent="0.2">
      <c r="A111" s="229"/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30"/>
      <c r="M111" s="226" t="s">
        <v>43</v>
      </c>
      <c r="N111" s="227"/>
      <c r="O111" s="227"/>
      <c r="P111" s="227"/>
      <c r="Q111" s="227"/>
      <c r="R111" s="227"/>
      <c r="S111" s="228"/>
      <c r="T111" s="43" t="s">
        <v>0</v>
      </c>
      <c r="U111" s="44">
        <f>IFERROR(SUMPRODUCT(U109:U109*H109:H109),"0")</f>
        <v>0</v>
      </c>
      <c r="V111" s="44">
        <f>IFERROR(SUMPRODUCT(V109:V109*H109:H109),"0")</f>
        <v>0</v>
      </c>
      <c r="W111" s="43"/>
      <c r="X111" s="68"/>
      <c r="Y111" s="68"/>
    </row>
    <row r="112" spans="1:52" ht="16.5" customHeight="1" x14ac:dyDescent="0.25">
      <c r="A112" s="220" t="s">
        <v>184</v>
      </c>
      <c r="B112" s="220"/>
      <c r="C112" s="220"/>
      <c r="D112" s="220"/>
      <c r="E112" s="220"/>
      <c r="F112" s="220"/>
      <c r="G112" s="220"/>
      <c r="H112" s="220"/>
      <c r="I112" s="220"/>
      <c r="J112" s="220"/>
      <c r="K112" s="220"/>
      <c r="L112" s="220"/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20"/>
      <c r="X112" s="66"/>
      <c r="Y112" s="66"/>
    </row>
    <row r="113" spans="1:52" ht="14.25" customHeight="1" x14ac:dyDescent="0.25">
      <c r="A113" s="221" t="s">
        <v>134</v>
      </c>
      <c r="B113" s="221"/>
      <c r="C113" s="221"/>
      <c r="D113" s="221"/>
      <c r="E113" s="221"/>
      <c r="F113" s="221"/>
      <c r="G113" s="221"/>
      <c r="H113" s="221"/>
      <c r="I113" s="221"/>
      <c r="J113" s="221"/>
      <c r="K113" s="221"/>
      <c r="L113" s="221"/>
      <c r="M113" s="221"/>
      <c r="N113" s="221"/>
      <c r="O113" s="221"/>
      <c r="P113" s="221"/>
      <c r="Q113" s="221"/>
      <c r="R113" s="221"/>
      <c r="S113" s="221"/>
      <c r="T113" s="221"/>
      <c r="U113" s="221"/>
      <c r="V113" s="221"/>
      <c r="W113" s="221"/>
      <c r="X113" s="67"/>
      <c r="Y113" s="67"/>
    </row>
    <row r="114" spans="1:52" ht="27" customHeight="1" x14ac:dyDescent="0.25">
      <c r="A114" s="64" t="s">
        <v>185</v>
      </c>
      <c r="B114" s="64" t="s">
        <v>186</v>
      </c>
      <c r="C114" s="37">
        <v>4301130006</v>
      </c>
      <c r="D114" s="222">
        <v>4607111034670</v>
      </c>
      <c r="E114" s="222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9" t="s">
        <v>82</v>
      </c>
      <c r="L114" s="38">
        <v>180</v>
      </c>
      <c r="M114" s="26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24"/>
      <c r="O114" s="224"/>
      <c r="P114" s="224"/>
      <c r="Q114" s="225"/>
      <c r="R114" s="40" t="s">
        <v>49</v>
      </c>
      <c r="S114" s="40" t="s">
        <v>49</v>
      </c>
      <c r="T114" s="41" t="s">
        <v>42</v>
      </c>
      <c r="U114" s="59">
        <v>0</v>
      </c>
      <c r="V114" s="56">
        <f>IFERROR(IF(U114="","",U114),"")</f>
        <v>0</v>
      </c>
      <c r="W114" s="42">
        <f>IFERROR(IF(U114="","",U114*0.00936),"")</f>
        <v>0</v>
      </c>
      <c r="X114" s="69" t="s">
        <v>187</v>
      </c>
      <c r="Y114" s="70" t="s">
        <v>49</v>
      </c>
      <c r="AC114" s="74"/>
      <c r="AZ114" s="115" t="s">
        <v>87</v>
      </c>
    </row>
    <row r="115" spans="1:52" ht="27" customHeight="1" x14ac:dyDescent="0.25">
      <c r="A115" s="64" t="s">
        <v>188</v>
      </c>
      <c r="B115" s="64" t="s">
        <v>189</v>
      </c>
      <c r="C115" s="37">
        <v>4301130003</v>
      </c>
      <c r="D115" s="222">
        <v>4607111034687</v>
      </c>
      <c r="E115" s="222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9" t="s">
        <v>82</v>
      </c>
      <c r="L115" s="38">
        <v>180</v>
      </c>
      <c r="M115" s="270" t="s">
        <v>190</v>
      </c>
      <c r="N115" s="224"/>
      <c r="O115" s="224"/>
      <c r="P115" s="224"/>
      <c r="Q115" s="225"/>
      <c r="R115" s="40" t="s">
        <v>49</v>
      </c>
      <c r="S115" s="40" t="s">
        <v>49</v>
      </c>
      <c r="T115" s="41" t="s">
        <v>42</v>
      </c>
      <c r="U115" s="59">
        <v>0</v>
      </c>
      <c r="V115" s="56">
        <f>IFERROR(IF(U115="","",U115),"")</f>
        <v>0</v>
      </c>
      <c r="W115" s="42">
        <f>IFERROR(IF(U115="","",U115*0.00936),"")</f>
        <v>0</v>
      </c>
      <c r="X115" s="69" t="s">
        <v>187</v>
      </c>
      <c r="Y115" s="70" t="s">
        <v>49</v>
      </c>
      <c r="AC115" s="74"/>
      <c r="AZ115" s="116" t="s">
        <v>87</v>
      </c>
    </row>
    <row r="116" spans="1:52" ht="27" customHeight="1" x14ac:dyDescent="0.25">
      <c r="A116" s="64" t="s">
        <v>191</v>
      </c>
      <c r="B116" s="64" t="s">
        <v>192</v>
      </c>
      <c r="C116" s="37">
        <v>4301135115</v>
      </c>
      <c r="D116" s="222">
        <v>4607111034380</v>
      </c>
      <c r="E116" s="222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9" t="s">
        <v>82</v>
      </c>
      <c r="L116" s="38">
        <v>180</v>
      </c>
      <c r="M116" s="27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224"/>
      <c r="O116" s="224"/>
      <c r="P116" s="224"/>
      <c r="Q116" s="225"/>
      <c r="R116" s="40" t="s">
        <v>49</v>
      </c>
      <c r="S116" s="40" t="s">
        <v>49</v>
      </c>
      <c r="T116" s="41" t="s">
        <v>42</v>
      </c>
      <c r="U116" s="59">
        <v>0</v>
      </c>
      <c r="V116" s="56">
        <f>IFERROR(IF(U116="","",U116),"")</f>
        <v>0</v>
      </c>
      <c r="W116" s="42">
        <f>IFERROR(IF(U116="","",U116*0.01788),"")</f>
        <v>0</v>
      </c>
      <c r="X116" s="69" t="s">
        <v>49</v>
      </c>
      <c r="Y116" s="70" t="s">
        <v>49</v>
      </c>
      <c r="AC116" s="74"/>
      <c r="AZ116" s="117" t="s">
        <v>87</v>
      </c>
    </row>
    <row r="117" spans="1:52" ht="27" customHeight="1" x14ac:dyDescent="0.25">
      <c r="A117" s="64" t="s">
        <v>193</v>
      </c>
      <c r="B117" s="64" t="s">
        <v>194</v>
      </c>
      <c r="C117" s="37">
        <v>4301135114</v>
      </c>
      <c r="D117" s="222">
        <v>4607111034397</v>
      </c>
      <c r="E117" s="222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9" t="s">
        <v>82</v>
      </c>
      <c r="L117" s="38">
        <v>180</v>
      </c>
      <c r="M117" s="27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224"/>
      <c r="O117" s="224"/>
      <c r="P117" s="224"/>
      <c r="Q117" s="225"/>
      <c r="R117" s="40" t="s">
        <v>49</v>
      </c>
      <c r="S117" s="40" t="s">
        <v>49</v>
      </c>
      <c r="T117" s="41" t="s">
        <v>42</v>
      </c>
      <c r="U117" s="59">
        <v>0</v>
      </c>
      <c r="V117" s="56">
        <f>IFERROR(IF(U117="","",U117),"")</f>
        <v>0</v>
      </c>
      <c r="W117" s="42">
        <f>IFERROR(IF(U117="","",U117*0.01788),"")</f>
        <v>0</v>
      </c>
      <c r="X117" s="69" t="s">
        <v>49</v>
      </c>
      <c r="Y117" s="70" t="s">
        <v>49</v>
      </c>
      <c r="AC117" s="74"/>
      <c r="AZ117" s="118" t="s">
        <v>87</v>
      </c>
    </row>
    <row r="118" spans="1:52" x14ac:dyDescent="0.2">
      <c r="A118" s="229"/>
      <c r="B118" s="229"/>
      <c r="C118" s="229"/>
      <c r="D118" s="229"/>
      <c r="E118" s="229"/>
      <c r="F118" s="229"/>
      <c r="G118" s="229"/>
      <c r="H118" s="229"/>
      <c r="I118" s="229"/>
      <c r="J118" s="229"/>
      <c r="K118" s="229"/>
      <c r="L118" s="230"/>
      <c r="M118" s="226" t="s">
        <v>43</v>
      </c>
      <c r="N118" s="227"/>
      <c r="O118" s="227"/>
      <c r="P118" s="227"/>
      <c r="Q118" s="227"/>
      <c r="R118" s="227"/>
      <c r="S118" s="228"/>
      <c r="T118" s="43" t="s">
        <v>42</v>
      </c>
      <c r="U118" s="44">
        <f>IFERROR(SUM(U114:U117),"0")</f>
        <v>0</v>
      </c>
      <c r="V118" s="44">
        <f>IFERROR(SUM(V114:V117),"0")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52" x14ac:dyDescent="0.2">
      <c r="A119" s="229"/>
      <c r="B119" s="229"/>
      <c r="C119" s="229"/>
      <c r="D119" s="229"/>
      <c r="E119" s="229"/>
      <c r="F119" s="229"/>
      <c r="G119" s="229"/>
      <c r="H119" s="229"/>
      <c r="I119" s="229"/>
      <c r="J119" s="229"/>
      <c r="K119" s="229"/>
      <c r="L119" s="230"/>
      <c r="M119" s="226" t="s">
        <v>43</v>
      </c>
      <c r="N119" s="227"/>
      <c r="O119" s="227"/>
      <c r="P119" s="227"/>
      <c r="Q119" s="227"/>
      <c r="R119" s="227"/>
      <c r="S119" s="228"/>
      <c r="T119" s="43" t="s">
        <v>0</v>
      </c>
      <c r="U119" s="44">
        <f>IFERROR(SUMPRODUCT(U114:U117*H114:H117),"0")</f>
        <v>0</v>
      </c>
      <c r="V119" s="44">
        <f>IFERROR(SUMPRODUCT(V114:V117*H114:H117),"0")</f>
        <v>0</v>
      </c>
      <c r="W119" s="43"/>
      <c r="X119" s="68"/>
      <c r="Y119" s="68"/>
    </row>
    <row r="120" spans="1:52" ht="16.5" customHeight="1" x14ac:dyDescent="0.25">
      <c r="A120" s="220" t="s">
        <v>195</v>
      </c>
      <c r="B120" s="220"/>
      <c r="C120" s="220"/>
      <c r="D120" s="220"/>
      <c r="E120" s="220"/>
      <c r="F120" s="220"/>
      <c r="G120" s="220"/>
      <c r="H120" s="220"/>
      <c r="I120" s="220"/>
      <c r="J120" s="220"/>
      <c r="K120" s="220"/>
      <c r="L120" s="220"/>
      <c r="M120" s="220"/>
      <c r="N120" s="220"/>
      <c r="O120" s="220"/>
      <c r="P120" s="220"/>
      <c r="Q120" s="220"/>
      <c r="R120" s="220"/>
      <c r="S120" s="220"/>
      <c r="T120" s="220"/>
      <c r="U120" s="220"/>
      <c r="V120" s="220"/>
      <c r="W120" s="220"/>
      <c r="X120" s="66"/>
      <c r="Y120" s="66"/>
    </row>
    <row r="121" spans="1:52" ht="14.25" customHeight="1" x14ac:dyDescent="0.25">
      <c r="A121" s="221" t="s">
        <v>134</v>
      </c>
      <c r="B121" s="221"/>
      <c r="C121" s="221"/>
      <c r="D121" s="221"/>
      <c r="E121" s="221"/>
      <c r="F121" s="221"/>
      <c r="G121" s="221"/>
      <c r="H121" s="221"/>
      <c r="I121" s="221"/>
      <c r="J121" s="221"/>
      <c r="K121" s="221"/>
      <c r="L121" s="221"/>
      <c r="M121" s="221"/>
      <c r="N121" s="221"/>
      <c r="O121" s="221"/>
      <c r="P121" s="221"/>
      <c r="Q121" s="221"/>
      <c r="R121" s="221"/>
      <c r="S121" s="221"/>
      <c r="T121" s="221"/>
      <c r="U121" s="221"/>
      <c r="V121" s="221"/>
      <c r="W121" s="221"/>
      <c r="X121" s="67"/>
      <c r="Y121" s="67"/>
    </row>
    <row r="122" spans="1:52" ht="27" customHeight="1" x14ac:dyDescent="0.25">
      <c r="A122" s="64" t="s">
        <v>196</v>
      </c>
      <c r="B122" s="64" t="s">
        <v>197</v>
      </c>
      <c r="C122" s="37">
        <v>4301135134</v>
      </c>
      <c r="D122" s="222">
        <v>4607111035806</v>
      </c>
      <c r="E122" s="222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9" t="s">
        <v>82</v>
      </c>
      <c r="L122" s="38">
        <v>180</v>
      </c>
      <c r="M122" s="27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24"/>
      <c r="O122" s="224"/>
      <c r="P122" s="224"/>
      <c r="Q122" s="225"/>
      <c r="R122" s="40" t="s">
        <v>49</v>
      </c>
      <c r="S122" s="40" t="s">
        <v>49</v>
      </c>
      <c r="T122" s="41" t="s">
        <v>42</v>
      </c>
      <c r="U122" s="59">
        <v>0</v>
      </c>
      <c r="V122" s="56">
        <f>IFERROR(IF(U122="","",U122),"")</f>
        <v>0</v>
      </c>
      <c r="W122" s="42">
        <f>IFERROR(IF(U122="","",U122*0.01788),"")</f>
        <v>0</v>
      </c>
      <c r="X122" s="69" t="s">
        <v>49</v>
      </c>
      <c r="Y122" s="70" t="s">
        <v>49</v>
      </c>
      <c r="AC122" s="74"/>
      <c r="AZ122" s="119" t="s">
        <v>87</v>
      </c>
    </row>
    <row r="123" spans="1:52" x14ac:dyDescent="0.2">
      <c r="A123" s="229"/>
      <c r="B123" s="229"/>
      <c r="C123" s="229"/>
      <c r="D123" s="229"/>
      <c r="E123" s="229"/>
      <c r="F123" s="229"/>
      <c r="G123" s="229"/>
      <c r="H123" s="229"/>
      <c r="I123" s="229"/>
      <c r="J123" s="229"/>
      <c r="K123" s="229"/>
      <c r="L123" s="230"/>
      <c r="M123" s="226" t="s">
        <v>43</v>
      </c>
      <c r="N123" s="227"/>
      <c r="O123" s="227"/>
      <c r="P123" s="227"/>
      <c r="Q123" s="227"/>
      <c r="R123" s="227"/>
      <c r="S123" s="228"/>
      <c r="T123" s="43" t="s">
        <v>42</v>
      </c>
      <c r="U123" s="44">
        <f>IFERROR(SUM(U122:U122),"0")</f>
        <v>0</v>
      </c>
      <c r="V123" s="44">
        <f>IFERROR(SUM(V122:V122),"0")</f>
        <v>0</v>
      </c>
      <c r="W123" s="44">
        <f>IFERROR(IF(W122="",0,W122),"0")</f>
        <v>0</v>
      </c>
      <c r="X123" s="68"/>
      <c r="Y123" s="68"/>
    </row>
    <row r="124" spans="1:52" x14ac:dyDescent="0.2">
      <c r="A124" s="229"/>
      <c r="B124" s="229"/>
      <c r="C124" s="229"/>
      <c r="D124" s="229"/>
      <c r="E124" s="229"/>
      <c r="F124" s="229"/>
      <c r="G124" s="229"/>
      <c r="H124" s="229"/>
      <c r="I124" s="229"/>
      <c r="J124" s="229"/>
      <c r="K124" s="229"/>
      <c r="L124" s="230"/>
      <c r="M124" s="226" t="s">
        <v>43</v>
      </c>
      <c r="N124" s="227"/>
      <c r="O124" s="227"/>
      <c r="P124" s="227"/>
      <c r="Q124" s="227"/>
      <c r="R124" s="227"/>
      <c r="S124" s="228"/>
      <c r="T124" s="43" t="s">
        <v>0</v>
      </c>
      <c r="U124" s="44">
        <f>IFERROR(SUMPRODUCT(U122:U122*H122:H122),"0")</f>
        <v>0</v>
      </c>
      <c r="V124" s="44">
        <f>IFERROR(SUMPRODUCT(V122:V122*H122:H122),"0")</f>
        <v>0</v>
      </c>
      <c r="W124" s="43"/>
      <c r="X124" s="68"/>
      <c r="Y124" s="68"/>
    </row>
    <row r="125" spans="1:52" ht="16.5" customHeight="1" x14ac:dyDescent="0.25">
      <c r="A125" s="220" t="s">
        <v>198</v>
      </c>
      <c r="B125" s="220"/>
      <c r="C125" s="220"/>
      <c r="D125" s="220"/>
      <c r="E125" s="220"/>
      <c r="F125" s="220"/>
      <c r="G125" s="220"/>
      <c r="H125" s="220"/>
      <c r="I125" s="220"/>
      <c r="J125" s="220"/>
      <c r="K125" s="220"/>
      <c r="L125" s="220"/>
      <c r="M125" s="220"/>
      <c r="N125" s="220"/>
      <c r="O125" s="220"/>
      <c r="P125" s="220"/>
      <c r="Q125" s="220"/>
      <c r="R125" s="220"/>
      <c r="S125" s="220"/>
      <c r="T125" s="220"/>
      <c r="U125" s="220"/>
      <c r="V125" s="220"/>
      <c r="W125" s="220"/>
      <c r="X125" s="66"/>
      <c r="Y125" s="66"/>
    </row>
    <row r="126" spans="1:52" ht="14.25" customHeight="1" x14ac:dyDescent="0.25">
      <c r="A126" s="221" t="s">
        <v>199</v>
      </c>
      <c r="B126" s="221"/>
      <c r="C126" s="221"/>
      <c r="D126" s="221"/>
      <c r="E126" s="221"/>
      <c r="F126" s="221"/>
      <c r="G126" s="221"/>
      <c r="H126" s="221"/>
      <c r="I126" s="221"/>
      <c r="J126" s="221"/>
      <c r="K126" s="221"/>
      <c r="L126" s="221"/>
      <c r="M126" s="221"/>
      <c r="N126" s="221"/>
      <c r="O126" s="221"/>
      <c r="P126" s="221"/>
      <c r="Q126" s="221"/>
      <c r="R126" s="221"/>
      <c r="S126" s="221"/>
      <c r="T126" s="221"/>
      <c r="U126" s="221"/>
      <c r="V126" s="221"/>
      <c r="W126" s="221"/>
      <c r="X126" s="67"/>
      <c r="Y126" s="67"/>
    </row>
    <row r="127" spans="1:52" ht="27" customHeight="1" x14ac:dyDescent="0.25">
      <c r="A127" s="64" t="s">
        <v>200</v>
      </c>
      <c r="B127" s="64" t="s">
        <v>201</v>
      </c>
      <c r="C127" s="37">
        <v>4301070768</v>
      </c>
      <c r="D127" s="222">
        <v>4607111035639</v>
      </c>
      <c r="E127" s="222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9" t="s">
        <v>82</v>
      </c>
      <c r="L127" s="38">
        <v>180</v>
      </c>
      <c r="M127" s="27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24"/>
      <c r="O127" s="224"/>
      <c r="P127" s="224"/>
      <c r="Q127" s="225"/>
      <c r="R127" s="40" t="s">
        <v>49</v>
      </c>
      <c r="S127" s="40" t="s">
        <v>49</v>
      </c>
      <c r="T127" s="41" t="s">
        <v>42</v>
      </c>
      <c r="U127" s="59">
        <v>0</v>
      </c>
      <c r="V127" s="56">
        <f>IFERROR(IF(U127="","",U127),"")</f>
        <v>0</v>
      </c>
      <c r="W127" s="42">
        <f>IFERROR(IF(U127="","",U127*0.01786),"")</f>
        <v>0</v>
      </c>
      <c r="X127" s="69" t="s">
        <v>49</v>
      </c>
      <c r="Y127" s="70" t="s">
        <v>49</v>
      </c>
      <c r="AC127" s="74"/>
      <c r="AZ127" s="120" t="s">
        <v>87</v>
      </c>
    </row>
    <row r="128" spans="1:52" ht="27" customHeight="1" x14ac:dyDescent="0.25">
      <c r="A128" s="64" t="s">
        <v>202</v>
      </c>
      <c r="B128" s="64" t="s">
        <v>203</v>
      </c>
      <c r="C128" s="37">
        <v>4301070769</v>
      </c>
      <c r="D128" s="222">
        <v>4607111035646</v>
      </c>
      <c r="E128" s="222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9" t="s">
        <v>82</v>
      </c>
      <c r="L128" s="38">
        <v>180</v>
      </c>
      <c r="M128" s="275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24"/>
      <c r="O128" s="224"/>
      <c r="P128" s="224"/>
      <c r="Q128" s="225"/>
      <c r="R128" s="40" t="s">
        <v>49</v>
      </c>
      <c r="S128" s="40" t="s">
        <v>49</v>
      </c>
      <c r="T128" s="41" t="s">
        <v>42</v>
      </c>
      <c r="U128" s="59">
        <v>0</v>
      </c>
      <c r="V128" s="56">
        <f>IFERROR(IF(U128="","",U128),"")</f>
        <v>0</v>
      </c>
      <c r="W128" s="42">
        <f>IFERROR(IF(U128="","",U128*0.01786),"")</f>
        <v>0</v>
      </c>
      <c r="X128" s="69" t="s">
        <v>49</v>
      </c>
      <c r="Y128" s="70" t="s">
        <v>49</v>
      </c>
      <c r="AC128" s="74"/>
      <c r="AZ128" s="121" t="s">
        <v>87</v>
      </c>
    </row>
    <row r="129" spans="1:52" x14ac:dyDescent="0.2">
      <c r="A129" s="229"/>
      <c r="B129" s="229"/>
      <c r="C129" s="229"/>
      <c r="D129" s="229"/>
      <c r="E129" s="229"/>
      <c r="F129" s="229"/>
      <c r="G129" s="229"/>
      <c r="H129" s="229"/>
      <c r="I129" s="229"/>
      <c r="J129" s="229"/>
      <c r="K129" s="229"/>
      <c r="L129" s="230"/>
      <c r="M129" s="226" t="s">
        <v>43</v>
      </c>
      <c r="N129" s="227"/>
      <c r="O129" s="227"/>
      <c r="P129" s="227"/>
      <c r="Q129" s="227"/>
      <c r="R129" s="227"/>
      <c r="S129" s="228"/>
      <c r="T129" s="43" t="s">
        <v>42</v>
      </c>
      <c r="U129" s="44">
        <f>IFERROR(SUM(U127:U128),"0")</f>
        <v>0</v>
      </c>
      <c r="V129" s="44">
        <f>IFERROR(SUM(V127:V128),"0")</f>
        <v>0</v>
      </c>
      <c r="W129" s="44">
        <f>IFERROR(IF(W127="",0,W127),"0")+IFERROR(IF(W128="",0,W128),"0")</f>
        <v>0</v>
      </c>
      <c r="X129" s="68"/>
      <c r="Y129" s="68"/>
    </row>
    <row r="130" spans="1:52" x14ac:dyDescent="0.2">
      <c r="A130" s="229"/>
      <c r="B130" s="229"/>
      <c r="C130" s="229"/>
      <c r="D130" s="229"/>
      <c r="E130" s="229"/>
      <c r="F130" s="229"/>
      <c r="G130" s="229"/>
      <c r="H130" s="229"/>
      <c r="I130" s="229"/>
      <c r="J130" s="229"/>
      <c r="K130" s="229"/>
      <c r="L130" s="230"/>
      <c r="M130" s="226" t="s">
        <v>43</v>
      </c>
      <c r="N130" s="227"/>
      <c r="O130" s="227"/>
      <c r="P130" s="227"/>
      <c r="Q130" s="227"/>
      <c r="R130" s="227"/>
      <c r="S130" s="228"/>
      <c r="T130" s="43" t="s">
        <v>0</v>
      </c>
      <c r="U130" s="44">
        <f>IFERROR(SUMPRODUCT(U127:U128*H127:H128),"0")</f>
        <v>0</v>
      </c>
      <c r="V130" s="44">
        <f>IFERROR(SUMPRODUCT(V127:V128*H127:H128),"0")</f>
        <v>0</v>
      </c>
      <c r="W130" s="43"/>
      <c r="X130" s="68"/>
      <c r="Y130" s="68"/>
    </row>
    <row r="131" spans="1:52" ht="16.5" customHeight="1" x14ac:dyDescent="0.25">
      <c r="A131" s="220" t="s">
        <v>204</v>
      </c>
      <c r="B131" s="220"/>
      <c r="C131" s="220"/>
      <c r="D131" s="220"/>
      <c r="E131" s="220"/>
      <c r="F131" s="220"/>
      <c r="G131" s="220"/>
      <c r="H131" s="220"/>
      <c r="I131" s="220"/>
      <c r="J131" s="220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66"/>
      <c r="Y131" s="66"/>
    </row>
    <row r="132" spans="1:52" ht="14.25" customHeight="1" x14ac:dyDescent="0.25">
      <c r="A132" s="221" t="s">
        <v>134</v>
      </c>
      <c r="B132" s="221"/>
      <c r="C132" s="221"/>
      <c r="D132" s="221"/>
      <c r="E132" s="221"/>
      <c r="F132" s="221"/>
      <c r="G132" s="221"/>
      <c r="H132" s="221"/>
      <c r="I132" s="221"/>
      <c r="J132" s="221"/>
      <c r="K132" s="221"/>
      <c r="L132" s="221"/>
      <c r="M132" s="221"/>
      <c r="N132" s="221"/>
      <c r="O132" s="221"/>
      <c r="P132" s="221"/>
      <c r="Q132" s="221"/>
      <c r="R132" s="221"/>
      <c r="S132" s="221"/>
      <c r="T132" s="221"/>
      <c r="U132" s="221"/>
      <c r="V132" s="221"/>
      <c r="W132" s="221"/>
      <c r="X132" s="67"/>
      <c r="Y132" s="67"/>
    </row>
    <row r="133" spans="1:52" ht="27" customHeight="1" x14ac:dyDescent="0.25">
      <c r="A133" s="64" t="s">
        <v>205</v>
      </c>
      <c r="B133" s="64" t="s">
        <v>206</v>
      </c>
      <c r="C133" s="37">
        <v>4301135026</v>
      </c>
      <c r="D133" s="222">
        <v>4607111036124</v>
      </c>
      <c r="E133" s="222"/>
      <c r="F133" s="63">
        <v>0.4</v>
      </c>
      <c r="G133" s="38">
        <v>12</v>
      </c>
      <c r="H133" s="63">
        <v>4.8</v>
      </c>
      <c r="I133" s="63">
        <v>5.1260000000000003</v>
      </c>
      <c r="J133" s="38">
        <v>84</v>
      </c>
      <c r="K133" s="39" t="s">
        <v>82</v>
      </c>
      <c r="L133" s="38">
        <v>180</v>
      </c>
      <c r="M133" s="276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24"/>
      <c r="O133" s="224"/>
      <c r="P133" s="224"/>
      <c r="Q133" s="225"/>
      <c r="R133" s="40" t="s">
        <v>49</v>
      </c>
      <c r="S133" s="40" t="s">
        <v>49</v>
      </c>
      <c r="T133" s="41" t="s">
        <v>42</v>
      </c>
      <c r="U133" s="59">
        <v>0</v>
      </c>
      <c r="V133" s="56">
        <f>IFERROR(IF(U133="","",U133),"")</f>
        <v>0</v>
      </c>
      <c r="W133" s="42">
        <f>IFERROR(IF(U133="","",U133*0.0155),"")</f>
        <v>0</v>
      </c>
      <c r="X133" s="69" t="s">
        <v>49</v>
      </c>
      <c r="Y133" s="70" t="s">
        <v>49</v>
      </c>
      <c r="AC133" s="74"/>
      <c r="AZ133" s="122" t="s">
        <v>87</v>
      </c>
    </row>
    <row r="134" spans="1:52" x14ac:dyDescent="0.2">
      <c r="A134" s="229"/>
      <c r="B134" s="229"/>
      <c r="C134" s="229"/>
      <c r="D134" s="229"/>
      <c r="E134" s="229"/>
      <c r="F134" s="229"/>
      <c r="G134" s="229"/>
      <c r="H134" s="229"/>
      <c r="I134" s="229"/>
      <c r="J134" s="229"/>
      <c r="K134" s="229"/>
      <c r="L134" s="230"/>
      <c r="M134" s="226" t="s">
        <v>43</v>
      </c>
      <c r="N134" s="227"/>
      <c r="O134" s="227"/>
      <c r="P134" s="227"/>
      <c r="Q134" s="227"/>
      <c r="R134" s="227"/>
      <c r="S134" s="228"/>
      <c r="T134" s="43" t="s">
        <v>42</v>
      </c>
      <c r="U134" s="44">
        <f>IFERROR(SUM(U133:U133),"0")</f>
        <v>0</v>
      </c>
      <c r="V134" s="44">
        <f>IFERROR(SUM(V133:V133),"0")</f>
        <v>0</v>
      </c>
      <c r="W134" s="44">
        <f>IFERROR(IF(W133="",0,W133),"0")</f>
        <v>0</v>
      </c>
      <c r="X134" s="68"/>
      <c r="Y134" s="68"/>
    </row>
    <row r="135" spans="1:52" x14ac:dyDescent="0.2">
      <c r="A135" s="229"/>
      <c r="B135" s="229"/>
      <c r="C135" s="229"/>
      <c r="D135" s="229"/>
      <c r="E135" s="229"/>
      <c r="F135" s="229"/>
      <c r="G135" s="229"/>
      <c r="H135" s="229"/>
      <c r="I135" s="229"/>
      <c r="J135" s="229"/>
      <c r="K135" s="229"/>
      <c r="L135" s="230"/>
      <c r="M135" s="226" t="s">
        <v>43</v>
      </c>
      <c r="N135" s="227"/>
      <c r="O135" s="227"/>
      <c r="P135" s="227"/>
      <c r="Q135" s="227"/>
      <c r="R135" s="227"/>
      <c r="S135" s="228"/>
      <c r="T135" s="43" t="s">
        <v>0</v>
      </c>
      <c r="U135" s="44">
        <f>IFERROR(SUMPRODUCT(U133:U133*H133:H133),"0")</f>
        <v>0</v>
      </c>
      <c r="V135" s="44">
        <f>IFERROR(SUMPRODUCT(V133:V133*H133:H133),"0")</f>
        <v>0</v>
      </c>
      <c r="W135" s="43"/>
      <c r="X135" s="68"/>
      <c r="Y135" s="68"/>
    </row>
    <row r="136" spans="1:52" ht="27.75" customHeight="1" x14ac:dyDescent="0.2">
      <c r="A136" s="219" t="s">
        <v>207</v>
      </c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  <c r="N136" s="219"/>
      <c r="O136" s="219"/>
      <c r="P136" s="219"/>
      <c r="Q136" s="219"/>
      <c r="R136" s="219"/>
      <c r="S136" s="219"/>
      <c r="T136" s="219"/>
      <c r="U136" s="219"/>
      <c r="V136" s="219"/>
      <c r="W136" s="219"/>
      <c r="X136" s="55"/>
      <c r="Y136" s="55"/>
    </row>
    <row r="137" spans="1:52" ht="16.5" customHeight="1" x14ac:dyDescent="0.25">
      <c r="A137" s="220" t="s">
        <v>208</v>
      </c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  <c r="N137" s="220"/>
      <c r="O137" s="220"/>
      <c r="P137" s="220"/>
      <c r="Q137" s="220"/>
      <c r="R137" s="220"/>
      <c r="S137" s="220"/>
      <c r="T137" s="220"/>
      <c r="U137" s="220"/>
      <c r="V137" s="220"/>
      <c r="W137" s="220"/>
      <c r="X137" s="66"/>
      <c r="Y137" s="66"/>
    </row>
    <row r="138" spans="1:52" ht="14.25" customHeight="1" x14ac:dyDescent="0.25">
      <c r="A138" s="221" t="s">
        <v>138</v>
      </c>
      <c r="B138" s="221"/>
      <c r="C138" s="221"/>
      <c r="D138" s="221"/>
      <c r="E138" s="221"/>
      <c r="F138" s="221"/>
      <c r="G138" s="221"/>
      <c r="H138" s="221"/>
      <c r="I138" s="221"/>
      <c r="J138" s="221"/>
      <c r="K138" s="221"/>
      <c r="L138" s="221"/>
      <c r="M138" s="221"/>
      <c r="N138" s="221"/>
      <c r="O138" s="221"/>
      <c r="P138" s="221"/>
      <c r="Q138" s="221"/>
      <c r="R138" s="221"/>
      <c r="S138" s="221"/>
      <c r="T138" s="221"/>
      <c r="U138" s="221"/>
      <c r="V138" s="221"/>
      <c r="W138" s="221"/>
      <c r="X138" s="67"/>
      <c r="Y138" s="67"/>
    </row>
    <row r="139" spans="1:52" ht="27" customHeight="1" x14ac:dyDescent="0.25">
      <c r="A139" s="64" t="s">
        <v>209</v>
      </c>
      <c r="B139" s="64" t="s">
        <v>210</v>
      </c>
      <c r="C139" s="37">
        <v>4301131018</v>
      </c>
      <c r="D139" s="222">
        <v>4607111037930</v>
      </c>
      <c r="E139" s="222"/>
      <c r="F139" s="63">
        <v>1.8</v>
      </c>
      <c r="G139" s="38">
        <v>1</v>
      </c>
      <c r="H139" s="63">
        <v>1.8</v>
      </c>
      <c r="I139" s="63">
        <v>1.915</v>
      </c>
      <c r="J139" s="38">
        <v>234</v>
      </c>
      <c r="K139" s="39" t="s">
        <v>82</v>
      </c>
      <c r="L139" s="38">
        <v>180</v>
      </c>
      <c r="M139" s="27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224"/>
      <c r="O139" s="224"/>
      <c r="P139" s="224"/>
      <c r="Q139" s="225"/>
      <c r="R139" s="40" t="s">
        <v>49</v>
      </c>
      <c r="S139" s="40" t="s">
        <v>49</v>
      </c>
      <c r="T139" s="41" t="s">
        <v>42</v>
      </c>
      <c r="U139" s="59">
        <v>0</v>
      </c>
      <c r="V139" s="56">
        <f>IFERROR(IF(U139="","",U139),"")</f>
        <v>0</v>
      </c>
      <c r="W139" s="42">
        <f>IFERROR(IF(U139="","",U139*0.00502),"")</f>
        <v>0</v>
      </c>
      <c r="X139" s="69" t="s">
        <v>49</v>
      </c>
      <c r="Y139" s="70" t="s">
        <v>49</v>
      </c>
      <c r="AC139" s="74"/>
      <c r="AZ139" s="123" t="s">
        <v>87</v>
      </c>
    </row>
    <row r="140" spans="1:52" x14ac:dyDescent="0.2">
      <c r="A140" s="229"/>
      <c r="B140" s="229"/>
      <c r="C140" s="229"/>
      <c r="D140" s="229"/>
      <c r="E140" s="229"/>
      <c r="F140" s="229"/>
      <c r="G140" s="229"/>
      <c r="H140" s="229"/>
      <c r="I140" s="229"/>
      <c r="J140" s="229"/>
      <c r="K140" s="229"/>
      <c r="L140" s="230"/>
      <c r="M140" s="226" t="s">
        <v>43</v>
      </c>
      <c r="N140" s="227"/>
      <c r="O140" s="227"/>
      <c r="P140" s="227"/>
      <c r="Q140" s="227"/>
      <c r="R140" s="227"/>
      <c r="S140" s="228"/>
      <c r="T140" s="43" t="s">
        <v>42</v>
      </c>
      <c r="U140" s="44">
        <f>IFERROR(SUM(U139:U139),"0")</f>
        <v>0</v>
      </c>
      <c r="V140" s="44">
        <f>IFERROR(SUM(V139:V139),"0")</f>
        <v>0</v>
      </c>
      <c r="W140" s="44">
        <f>IFERROR(IF(W139="",0,W139),"0")</f>
        <v>0</v>
      </c>
      <c r="X140" s="68"/>
      <c r="Y140" s="68"/>
    </row>
    <row r="141" spans="1:52" x14ac:dyDescent="0.2">
      <c r="A141" s="229"/>
      <c r="B141" s="229"/>
      <c r="C141" s="229"/>
      <c r="D141" s="229"/>
      <c r="E141" s="229"/>
      <c r="F141" s="229"/>
      <c r="G141" s="229"/>
      <c r="H141" s="229"/>
      <c r="I141" s="229"/>
      <c r="J141" s="229"/>
      <c r="K141" s="229"/>
      <c r="L141" s="230"/>
      <c r="M141" s="226" t="s">
        <v>43</v>
      </c>
      <c r="N141" s="227"/>
      <c r="O141" s="227"/>
      <c r="P141" s="227"/>
      <c r="Q141" s="227"/>
      <c r="R141" s="227"/>
      <c r="S141" s="228"/>
      <c r="T141" s="43" t="s">
        <v>0</v>
      </c>
      <c r="U141" s="44">
        <f>IFERROR(SUMPRODUCT(U139:U139*H139:H139),"0")</f>
        <v>0</v>
      </c>
      <c r="V141" s="44">
        <f>IFERROR(SUMPRODUCT(V139:V139*H139:H139),"0")</f>
        <v>0</v>
      </c>
      <c r="W141" s="43"/>
      <c r="X141" s="68"/>
      <c r="Y141" s="68"/>
    </row>
    <row r="142" spans="1:52" ht="14.25" customHeight="1" x14ac:dyDescent="0.25">
      <c r="A142" s="221" t="s">
        <v>84</v>
      </c>
      <c r="B142" s="221"/>
      <c r="C142" s="221"/>
      <c r="D142" s="221"/>
      <c r="E142" s="221"/>
      <c r="F142" s="221"/>
      <c r="G142" s="221"/>
      <c r="H142" s="221"/>
      <c r="I142" s="221"/>
      <c r="J142" s="221"/>
      <c r="K142" s="221"/>
      <c r="L142" s="221"/>
      <c r="M142" s="221"/>
      <c r="N142" s="221"/>
      <c r="O142" s="221"/>
      <c r="P142" s="221"/>
      <c r="Q142" s="221"/>
      <c r="R142" s="221"/>
      <c r="S142" s="221"/>
      <c r="T142" s="221"/>
      <c r="U142" s="221"/>
      <c r="V142" s="221"/>
      <c r="W142" s="221"/>
      <c r="X142" s="67"/>
      <c r="Y142" s="67"/>
    </row>
    <row r="143" spans="1:52" ht="27" customHeight="1" x14ac:dyDescent="0.25">
      <c r="A143" s="64" t="s">
        <v>211</v>
      </c>
      <c r="B143" s="64" t="s">
        <v>212</v>
      </c>
      <c r="C143" s="37">
        <v>4301132052</v>
      </c>
      <c r="D143" s="222">
        <v>4607111036872</v>
      </c>
      <c r="E143" s="222"/>
      <c r="F143" s="63">
        <v>1</v>
      </c>
      <c r="G143" s="38">
        <v>6</v>
      </c>
      <c r="H143" s="63">
        <v>6</v>
      </c>
      <c r="I143" s="63">
        <v>6.26</v>
      </c>
      <c r="J143" s="38">
        <v>84</v>
      </c>
      <c r="K143" s="39" t="s">
        <v>82</v>
      </c>
      <c r="L143" s="38">
        <v>180</v>
      </c>
      <c r="M143" s="27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224"/>
      <c r="O143" s="224"/>
      <c r="P143" s="224"/>
      <c r="Q143" s="225"/>
      <c r="R143" s="40" t="s">
        <v>49</v>
      </c>
      <c r="S143" s="40" t="s">
        <v>49</v>
      </c>
      <c r="T143" s="41" t="s">
        <v>42</v>
      </c>
      <c r="U143" s="59">
        <v>0</v>
      </c>
      <c r="V143" s="56">
        <f>IFERROR(IF(U143="","",U143),"")</f>
        <v>0</v>
      </c>
      <c r="W143" s="42">
        <f>IFERROR(IF(U143="","",U143*0.0155),"")</f>
        <v>0</v>
      </c>
      <c r="X143" s="69" t="s">
        <v>49</v>
      </c>
      <c r="Y143" s="70" t="s">
        <v>49</v>
      </c>
      <c r="AC143" s="74"/>
      <c r="AZ143" s="124" t="s">
        <v>87</v>
      </c>
    </row>
    <row r="144" spans="1:52" x14ac:dyDescent="0.2">
      <c r="A144" s="229"/>
      <c r="B144" s="229"/>
      <c r="C144" s="229"/>
      <c r="D144" s="229"/>
      <c r="E144" s="229"/>
      <c r="F144" s="229"/>
      <c r="G144" s="229"/>
      <c r="H144" s="229"/>
      <c r="I144" s="229"/>
      <c r="J144" s="229"/>
      <c r="K144" s="229"/>
      <c r="L144" s="230"/>
      <c r="M144" s="226" t="s">
        <v>43</v>
      </c>
      <c r="N144" s="227"/>
      <c r="O144" s="227"/>
      <c r="P144" s="227"/>
      <c r="Q144" s="227"/>
      <c r="R144" s="227"/>
      <c r="S144" s="228"/>
      <c r="T144" s="43" t="s">
        <v>42</v>
      </c>
      <c r="U144" s="44">
        <f>IFERROR(SUM(U143:U143),"0")</f>
        <v>0</v>
      </c>
      <c r="V144" s="44">
        <f>IFERROR(SUM(V143:V143),"0")</f>
        <v>0</v>
      </c>
      <c r="W144" s="44">
        <f>IFERROR(IF(W143="",0,W143),"0")</f>
        <v>0</v>
      </c>
      <c r="X144" s="68"/>
      <c r="Y144" s="68"/>
    </row>
    <row r="145" spans="1:52" x14ac:dyDescent="0.2">
      <c r="A145" s="229"/>
      <c r="B145" s="229"/>
      <c r="C145" s="229"/>
      <c r="D145" s="229"/>
      <c r="E145" s="229"/>
      <c r="F145" s="229"/>
      <c r="G145" s="229"/>
      <c r="H145" s="229"/>
      <c r="I145" s="229"/>
      <c r="J145" s="229"/>
      <c r="K145" s="229"/>
      <c r="L145" s="230"/>
      <c r="M145" s="226" t="s">
        <v>43</v>
      </c>
      <c r="N145" s="227"/>
      <c r="O145" s="227"/>
      <c r="P145" s="227"/>
      <c r="Q145" s="227"/>
      <c r="R145" s="227"/>
      <c r="S145" s="228"/>
      <c r="T145" s="43" t="s">
        <v>0</v>
      </c>
      <c r="U145" s="44">
        <f>IFERROR(SUMPRODUCT(U143:U143*H143:H143),"0")</f>
        <v>0</v>
      </c>
      <c r="V145" s="44">
        <f>IFERROR(SUMPRODUCT(V143:V143*H143:H143),"0")</f>
        <v>0</v>
      </c>
      <c r="W145" s="43"/>
      <c r="X145" s="68"/>
      <c r="Y145" s="68"/>
    </row>
    <row r="146" spans="1:52" ht="14.25" customHeight="1" x14ac:dyDescent="0.25">
      <c r="A146" s="221" t="s">
        <v>156</v>
      </c>
      <c r="B146" s="221"/>
      <c r="C146" s="221"/>
      <c r="D146" s="221"/>
      <c r="E146" s="221"/>
      <c r="F146" s="221"/>
      <c r="G146" s="221"/>
      <c r="H146" s="221"/>
      <c r="I146" s="221"/>
      <c r="J146" s="221"/>
      <c r="K146" s="221"/>
      <c r="L146" s="221"/>
      <c r="M146" s="221"/>
      <c r="N146" s="221"/>
      <c r="O146" s="221"/>
      <c r="P146" s="221"/>
      <c r="Q146" s="221"/>
      <c r="R146" s="221"/>
      <c r="S146" s="221"/>
      <c r="T146" s="221"/>
      <c r="U146" s="221"/>
      <c r="V146" s="221"/>
      <c r="W146" s="221"/>
      <c r="X146" s="67"/>
      <c r="Y146" s="67"/>
    </row>
    <row r="147" spans="1:52" ht="27" customHeight="1" x14ac:dyDescent="0.25">
      <c r="A147" s="64" t="s">
        <v>213</v>
      </c>
      <c r="B147" s="64" t="s">
        <v>214</v>
      </c>
      <c r="C147" s="37">
        <v>4301136008</v>
      </c>
      <c r="D147" s="222">
        <v>4607111036438</v>
      </c>
      <c r="E147" s="222"/>
      <c r="F147" s="63">
        <v>2.7</v>
      </c>
      <c r="G147" s="38">
        <v>1</v>
      </c>
      <c r="H147" s="63">
        <v>2.7</v>
      </c>
      <c r="I147" s="63">
        <v>2.8906000000000001</v>
      </c>
      <c r="J147" s="38">
        <v>126</v>
      </c>
      <c r="K147" s="39" t="s">
        <v>82</v>
      </c>
      <c r="L147" s="38">
        <v>180</v>
      </c>
      <c r="M147" s="279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24"/>
      <c r="O147" s="224"/>
      <c r="P147" s="224"/>
      <c r="Q147" s="225"/>
      <c r="R147" s="40" t="s">
        <v>49</v>
      </c>
      <c r="S147" s="40" t="s">
        <v>49</v>
      </c>
      <c r="T147" s="41" t="s">
        <v>42</v>
      </c>
      <c r="U147" s="59">
        <v>0</v>
      </c>
      <c r="V147" s="56">
        <f>IFERROR(IF(U147="","",U147),"")</f>
        <v>0</v>
      </c>
      <c r="W147" s="42">
        <f>IFERROR(IF(U147="","",U147*0.00936),"")</f>
        <v>0</v>
      </c>
      <c r="X147" s="69" t="s">
        <v>49</v>
      </c>
      <c r="Y147" s="70" t="s">
        <v>49</v>
      </c>
      <c r="AC147" s="74"/>
      <c r="AZ147" s="125" t="s">
        <v>87</v>
      </c>
    </row>
    <row r="148" spans="1:52" ht="37.5" customHeight="1" x14ac:dyDescent="0.25">
      <c r="A148" s="64" t="s">
        <v>215</v>
      </c>
      <c r="B148" s="64" t="s">
        <v>216</v>
      </c>
      <c r="C148" s="37">
        <v>4301136007</v>
      </c>
      <c r="D148" s="222">
        <v>4607111036636</v>
      </c>
      <c r="E148" s="222"/>
      <c r="F148" s="63">
        <v>2.7</v>
      </c>
      <c r="G148" s="38">
        <v>1</v>
      </c>
      <c r="H148" s="63">
        <v>2.7</v>
      </c>
      <c r="I148" s="63">
        <v>2.8919999999999999</v>
      </c>
      <c r="J148" s="38">
        <v>126</v>
      </c>
      <c r="K148" s="39" t="s">
        <v>82</v>
      </c>
      <c r="L148" s="38">
        <v>180</v>
      </c>
      <c r="M148" s="280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24"/>
      <c r="O148" s="224"/>
      <c r="P148" s="224"/>
      <c r="Q148" s="225"/>
      <c r="R148" s="40" t="s">
        <v>49</v>
      </c>
      <c r="S148" s="40" t="s">
        <v>49</v>
      </c>
      <c r="T148" s="41" t="s">
        <v>42</v>
      </c>
      <c r="U148" s="59">
        <v>0</v>
      </c>
      <c r="V148" s="56">
        <f>IFERROR(IF(U148="","",U148),"")</f>
        <v>0</v>
      </c>
      <c r="W148" s="42">
        <f>IFERROR(IF(U148="","",U148*0.00936),"")</f>
        <v>0</v>
      </c>
      <c r="X148" s="69" t="s">
        <v>49</v>
      </c>
      <c r="Y148" s="70" t="s">
        <v>49</v>
      </c>
      <c r="AC148" s="74"/>
      <c r="AZ148" s="126" t="s">
        <v>87</v>
      </c>
    </row>
    <row r="149" spans="1:52" ht="27" customHeight="1" x14ac:dyDescent="0.25">
      <c r="A149" s="64" t="s">
        <v>217</v>
      </c>
      <c r="B149" s="64" t="s">
        <v>218</v>
      </c>
      <c r="C149" s="37">
        <v>4301136001</v>
      </c>
      <c r="D149" s="222">
        <v>4607111035714</v>
      </c>
      <c r="E149" s="222"/>
      <c r="F149" s="63">
        <v>5</v>
      </c>
      <c r="G149" s="38">
        <v>1</v>
      </c>
      <c r="H149" s="63">
        <v>5</v>
      </c>
      <c r="I149" s="63">
        <v>5.2350000000000003</v>
      </c>
      <c r="J149" s="38">
        <v>84</v>
      </c>
      <c r="K149" s="39" t="s">
        <v>82</v>
      </c>
      <c r="L149" s="38">
        <v>180</v>
      </c>
      <c r="M149" s="281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24"/>
      <c r="O149" s="224"/>
      <c r="P149" s="224"/>
      <c r="Q149" s="225"/>
      <c r="R149" s="40" t="s">
        <v>49</v>
      </c>
      <c r="S149" s="40" t="s">
        <v>49</v>
      </c>
      <c r="T149" s="41" t="s">
        <v>42</v>
      </c>
      <c r="U149" s="59">
        <v>0</v>
      </c>
      <c r="V149" s="56">
        <f>IFERROR(IF(U149="","",U149),"")</f>
        <v>0</v>
      </c>
      <c r="W149" s="42">
        <f>IFERROR(IF(U149="","",U149*0.0155),"")</f>
        <v>0</v>
      </c>
      <c r="X149" s="69" t="s">
        <v>49</v>
      </c>
      <c r="Y149" s="70" t="s">
        <v>49</v>
      </c>
      <c r="AC149" s="74"/>
      <c r="AZ149" s="127" t="s">
        <v>87</v>
      </c>
    </row>
    <row r="150" spans="1:52" ht="27" customHeight="1" x14ac:dyDescent="0.25">
      <c r="A150" s="64" t="s">
        <v>219</v>
      </c>
      <c r="B150" s="64" t="s">
        <v>220</v>
      </c>
      <c r="C150" s="37">
        <v>4301136025</v>
      </c>
      <c r="D150" s="222">
        <v>4607111038029</v>
      </c>
      <c r="E150" s="222"/>
      <c r="F150" s="63">
        <v>2.2400000000000002</v>
      </c>
      <c r="G150" s="38">
        <v>1</v>
      </c>
      <c r="H150" s="63">
        <v>2.2400000000000002</v>
      </c>
      <c r="I150" s="63">
        <v>2.4319999999999999</v>
      </c>
      <c r="J150" s="38">
        <v>126</v>
      </c>
      <c r="K150" s="39" t="s">
        <v>82</v>
      </c>
      <c r="L150" s="38">
        <v>180</v>
      </c>
      <c r="M150" s="282" t="s">
        <v>221</v>
      </c>
      <c r="N150" s="224"/>
      <c r="O150" s="224"/>
      <c r="P150" s="224"/>
      <c r="Q150" s="225"/>
      <c r="R150" s="40" t="s">
        <v>49</v>
      </c>
      <c r="S150" s="40" t="s">
        <v>49</v>
      </c>
      <c r="T150" s="41" t="s">
        <v>42</v>
      </c>
      <c r="U150" s="59">
        <v>0</v>
      </c>
      <c r="V150" s="56">
        <f>IFERROR(IF(U150="","",U150),"")</f>
        <v>0</v>
      </c>
      <c r="W150" s="42">
        <f>IFERROR(IF(U150="","",U150*0.00936),"")</f>
        <v>0</v>
      </c>
      <c r="X150" s="69" t="s">
        <v>49</v>
      </c>
      <c r="Y150" s="70" t="s">
        <v>49</v>
      </c>
      <c r="AC150" s="74"/>
      <c r="AZ150" s="128" t="s">
        <v>87</v>
      </c>
    </row>
    <row r="151" spans="1:52" x14ac:dyDescent="0.2">
      <c r="A151" s="229"/>
      <c r="B151" s="229"/>
      <c r="C151" s="229"/>
      <c r="D151" s="229"/>
      <c r="E151" s="229"/>
      <c r="F151" s="229"/>
      <c r="G151" s="229"/>
      <c r="H151" s="229"/>
      <c r="I151" s="229"/>
      <c r="J151" s="229"/>
      <c r="K151" s="229"/>
      <c r="L151" s="230"/>
      <c r="M151" s="226" t="s">
        <v>43</v>
      </c>
      <c r="N151" s="227"/>
      <c r="O151" s="227"/>
      <c r="P151" s="227"/>
      <c r="Q151" s="227"/>
      <c r="R151" s="227"/>
      <c r="S151" s="228"/>
      <c r="T151" s="43" t="s">
        <v>42</v>
      </c>
      <c r="U151" s="44">
        <f>IFERROR(SUM(U147:U150),"0")</f>
        <v>0</v>
      </c>
      <c r="V151" s="44">
        <f>IFERROR(SUM(V147:V150),"0")</f>
        <v>0</v>
      </c>
      <c r="W151" s="44">
        <f>IFERROR(IF(W147="",0,W147),"0")+IFERROR(IF(W148="",0,W148),"0")+IFERROR(IF(W149="",0,W149),"0")+IFERROR(IF(W150="",0,W150),"0")</f>
        <v>0</v>
      </c>
      <c r="X151" s="68"/>
      <c r="Y151" s="68"/>
    </row>
    <row r="152" spans="1:52" x14ac:dyDescent="0.2">
      <c r="A152" s="229"/>
      <c r="B152" s="229"/>
      <c r="C152" s="229"/>
      <c r="D152" s="229"/>
      <c r="E152" s="229"/>
      <c r="F152" s="229"/>
      <c r="G152" s="229"/>
      <c r="H152" s="229"/>
      <c r="I152" s="229"/>
      <c r="J152" s="229"/>
      <c r="K152" s="229"/>
      <c r="L152" s="230"/>
      <c r="M152" s="226" t="s">
        <v>43</v>
      </c>
      <c r="N152" s="227"/>
      <c r="O152" s="227"/>
      <c r="P152" s="227"/>
      <c r="Q152" s="227"/>
      <c r="R152" s="227"/>
      <c r="S152" s="228"/>
      <c r="T152" s="43" t="s">
        <v>0</v>
      </c>
      <c r="U152" s="44">
        <f>IFERROR(SUMPRODUCT(U147:U150*H147:H150),"0")</f>
        <v>0</v>
      </c>
      <c r="V152" s="44">
        <f>IFERROR(SUMPRODUCT(V147:V150*H147:H150),"0")</f>
        <v>0</v>
      </c>
      <c r="W152" s="43"/>
      <c r="X152" s="68"/>
      <c r="Y152" s="68"/>
    </row>
    <row r="153" spans="1:52" ht="14.25" customHeight="1" x14ac:dyDescent="0.25">
      <c r="A153" s="221" t="s">
        <v>134</v>
      </c>
      <c r="B153" s="221"/>
      <c r="C153" s="221"/>
      <c r="D153" s="221"/>
      <c r="E153" s="221"/>
      <c r="F153" s="221"/>
      <c r="G153" s="221"/>
      <c r="H153" s="221"/>
      <c r="I153" s="221"/>
      <c r="J153" s="221"/>
      <c r="K153" s="221"/>
      <c r="L153" s="221"/>
      <c r="M153" s="221"/>
      <c r="N153" s="221"/>
      <c r="O153" s="221"/>
      <c r="P153" s="221"/>
      <c r="Q153" s="221"/>
      <c r="R153" s="221"/>
      <c r="S153" s="221"/>
      <c r="T153" s="221"/>
      <c r="U153" s="221"/>
      <c r="V153" s="221"/>
      <c r="W153" s="221"/>
      <c r="X153" s="67"/>
      <c r="Y153" s="67"/>
    </row>
    <row r="154" spans="1:52" ht="27" customHeight="1" x14ac:dyDescent="0.25">
      <c r="A154" s="64" t="s">
        <v>222</v>
      </c>
      <c r="B154" s="64" t="s">
        <v>223</v>
      </c>
      <c r="C154" s="37">
        <v>4301135156</v>
      </c>
      <c r="D154" s="222">
        <v>4607111037275</v>
      </c>
      <c r="E154" s="222"/>
      <c r="F154" s="63">
        <v>3</v>
      </c>
      <c r="G154" s="38">
        <v>1</v>
      </c>
      <c r="H154" s="63">
        <v>3</v>
      </c>
      <c r="I154" s="63">
        <v>3.1920000000000002</v>
      </c>
      <c r="J154" s="38">
        <v>126</v>
      </c>
      <c r="K154" s="39" t="s">
        <v>82</v>
      </c>
      <c r="L154" s="38">
        <v>180</v>
      </c>
      <c r="M154" s="283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24"/>
      <c r="O154" s="224"/>
      <c r="P154" s="224"/>
      <c r="Q154" s="225"/>
      <c r="R154" s="40" t="s">
        <v>49</v>
      </c>
      <c r="S154" s="40" t="s">
        <v>49</v>
      </c>
      <c r="T154" s="41" t="s">
        <v>42</v>
      </c>
      <c r="U154" s="59">
        <v>0</v>
      </c>
      <c r="V154" s="56">
        <f t="shared" ref="V154:V163" si="4">IFERROR(IF(U154="","",U154),"")</f>
        <v>0</v>
      </c>
      <c r="W154" s="42">
        <f t="shared" ref="W154:W159" si="5">IFERROR(IF(U154="","",U154*0.00936),"")</f>
        <v>0</v>
      </c>
      <c r="X154" s="69" t="s">
        <v>49</v>
      </c>
      <c r="Y154" s="70" t="s">
        <v>49</v>
      </c>
      <c r="AC154" s="74"/>
      <c r="AZ154" s="129" t="s">
        <v>87</v>
      </c>
    </row>
    <row r="155" spans="1:52" ht="27" customHeight="1" x14ac:dyDescent="0.25">
      <c r="A155" s="64" t="s">
        <v>224</v>
      </c>
      <c r="B155" s="64" t="s">
        <v>225</v>
      </c>
      <c r="C155" s="37">
        <v>4301135179</v>
      </c>
      <c r="D155" s="222">
        <v>4607111037923</v>
      </c>
      <c r="E155" s="222"/>
      <c r="F155" s="63">
        <v>3.7</v>
      </c>
      <c r="G155" s="38">
        <v>1</v>
      </c>
      <c r="H155" s="63">
        <v>3.7</v>
      </c>
      <c r="I155" s="63">
        <v>3.8919999999999999</v>
      </c>
      <c r="J155" s="38">
        <v>126</v>
      </c>
      <c r="K155" s="39" t="s">
        <v>82</v>
      </c>
      <c r="L155" s="38">
        <v>180</v>
      </c>
      <c r="M155" s="284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224"/>
      <c r="O155" s="224"/>
      <c r="P155" s="224"/>
      <c r="Q155" s="225"/>
      <c r="R155" s="40" t="s">
        <v>49</v>
      </c>
      <c r="S155" s="40" t="s">
        <v>49</v>
      </c>
      <c r="T155" s="41" t="s">
        <v>42</v>
      </c>
      <c r="U155" s="59">
        <v>0</v>
      </c>
      <c r="V155" s="56">
        <f t="shared" si="4"/>
        <v>0</v>
      </c>
      <c r="W155" s="42">
        <f t="shared" si="5"/>
        <v>0</v>
      </c>
      <c r="X155" s="69" t="s">
        <v>49</v>
      </c>
      <c r="Y155" s="70" t="s">
        <v>49</v>
      </c>
      <c r="AC155" s="74"/>
      <c r="AZ155" s="130" t="s">
        <v>87</v>
      </c>
    </row>
    <row r="156" spans="1:52" ht="27" customHeight="1" x14ac:dyDescent="0.25">
      <c r="A156" s="64" t="s">
        <v>226</v>
      </c>
      <c r="B156" s="64" t="s">
        <v>227</v>
      </c>
      <c r="C156" s="37">
        <v>4301135085</v>
      </c>
      <c r="D156" s="222">
        <v>4607111037220</v>
      </c>
      <c r="E156" s="222"/>
      <c r="F156" s="63">
        <v>3.7</v>
      </c>
      <c r="G156" s="38">
        <v>1</v>
      </c>
      <c r="H156" s="63">
        <v>3.7</v>
      </c>
      <c r="I156" s="63">
        <v>3.8919999999999999</v>
      </c>
      <c r="J156" s="38">
        <v>126</v>
      </c>
      <c r="K156" s="39" t="s">
        <v>82</v>
      </c>
      <c r="L156" s="38">
        <v>180</v>
      </c>
      <c r="M156" s="285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24"/>
      <c r="O156" s="224"/>
      <c r="P156" s="224"/>
      <c r="Q156" s="225"/>
      <c r="R156" s="40" t="s">
        <v>49</v>
      </c>
      <c r="S156" s="40" t="s">
        <v>49</v>
      </c>
      <c r="T156" s="41" t="s">
        <v>42</v>
      </c>
      <c r="U156" s="59">
        <v>0</v>
      </c>
      <c r="V156" s="56">
        <f t="shared" si="4"/>
        <v>0</v>
      </c>
      <c r="W156" s="42">
        <f t="shared" si="5"/>
        <v>0</v>
      </c>
      <c r="X156" s="69" t="s">
        <v>49</v>
      </c>
      <c r="Y156" s="70" t="s">
        <v>49</v>
      </c>
      <c r="AC156" s="74"/>
      <c r="AZ156" s="131" t="s">
        <v>87</v>
      </c>
    </row>
    <row r="157" spans="1:52" ht="37.5" customHeight="1" x14ac:dyDescent="0.25">
      <c r="A157" s="64" t="s">
        <v>228</v>
      </c>
      <c r="B157" s="64" t="s">
        <v>229</v>
      </c>
      <c r="C157" s="37">
        <v>4301135097</v>
      </c>
      <c r="D157" s="222">
        <v>4607111037206</v>
      </c>
      <c r="E157" s="222"/>
      <c r="F157" s="63">
        <v>3.7</v>
      </c>
      <c r="G157" s="38">
        <v>1</v>
      </c>
      <c r="H157" s="63">
        <v>3.7</v>
      </c>
      <c r="I157" s="63">
        <v>3.8919999999999999</v>
      </c>
      <c r="J157" s="38">
        <v>126</v>
      </c>
      <c r="K157" s="39" t="s">
        <v>82</v>
      </c>
      <c r="L157" s="38">
        <v>180</v>
      </c>
      <c r="M157" s="28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24"/>
      <c r="O157" s="224"/>
      <c r="P157" s="224"/>
      <c r="Q157" s="225"/>
      <c r="R157" s="40" t="s">
        <v>49</v>
      </c>
      <c r="S157" s="40" t="s">
        <v>49</v>
      </c>
      <c r="T157" s="41" t="s">
        <v>42</v>
      </c>
      <c r="U157" s="59">
        <v>0</v>
      </c>
      <c r="V157" s="56">
        <f t="shared" si="4"/>
        <v>0</v>
      </c>
      <c r="W157" s="42">
        <f t="shared" si="5"/>
        <v>0</v>
      </c>
      <c r="X157" s="69" t="s">
        <v>49</v>
      </c>
      <c r="Y157" s="70" t="s">
        <v>49</v>
      </c>
      <c r="AC157" s="74"/>
      <c r="AZ157" s="132" t="s">
        <v>87</v>
      </c>
    </row>
    <row r="158" spans="1:52" ht="27" customHeight="1" x14ac:dyDescent="0.25">
      <c r="A158" s="64" t="s">
        <v>230</v>
      </c>
      <c r="B158" s="64" t="s">
        <v>231</v>
      </c>
      <c r="C158" s="37">
        <v>4301135091</v>
      </c>
      <c r="D158" s="222">
        <v>4607111037244</v>
      </c>
      <c r="E158" s="222"/>
      <c r="F158" s="63">
        <v>3.7</v>
      </c>
      <c r="G158" s="38">
        <v>1</v>
      </c>
      <c r="H158" s="63">
        <v>3.7</v>
      </c>
      <c r="I158" s="63">
        <v>3.8919999999999999</v>
      </c>
      <c r="J158" s="38">
        <v>126</v>
      </c>
      <c r="K158" s="39" t="s">
        <v>82</v>
      </c>
      <c r="L158" s="38">
        <v>180</v>
      </c>
      <c r="M158" s="28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24"/>
      <c r="O158" s="224"/>
      <c r="P158" s="224"/>
      <c r="Q158" s="225"/>
      <c r="R158" s="40" t="s">
        <v>49</v>
      </c>
      <c r="S158" s="40" t="s">
        <v>49</v>
      </c>
      <c r="T158" s="41" t="s">
        <v>42</v>
      </c>
      <c r="U158" s="59">
        <v>0</v>
      </c>
      <c r="V158" s="56">
        <f t="shared" si="4"/>
        <v>0</v>
      </c>
      <c r="W158" s="42">
        <f t="shared" si="5"/>
        <v>0</v>
      </c>
      <c r="X158" s="69" t="s">
        <v>49</v>
      </c>
      <c r="Y158" s="70" t="s">
        <v>49</v>
      </c>
      <c r="AC158" s="74"/>
      <c r="AZ158" s="133" t="s">
        <v>87</v>
      </c>
    </row>
    <row r="159" spans="1:52" ht="27" customHeight="1" x14ac:dyDescent="0.25">
      <c r="A159" s="64" t="s">
        <v>232</v>
      </c>
      <c r="B159" s="64" t="s">
        <v>233</v>
      </c>
      <c r="C159" s="37">
        <v>4301135128</v>
      </c>
      <c r="D159" s="222">
        <v>4607111036797</v>
      </c>
      <c r="E159" s="222"/>
      <c r="F159" s="63">
        <v>3.7</v>
      </c>
      <c r="G159" s="38">
        <v>1</v>
      </c>
      <c r="H159" s="63">
        <v>3.7</v>
      </c>
      <c r="I159" s="63">
        <v>3.8919999999999999</v>
      </c>
      <c r="J159" s="38">
        <v>126</v>
      </c>
      <c r="K159" s="39" t="s">
        <v>82</v>
      </c>
      <c r="L159" s="38">
        <v>180</v>
      </c>
      <c r="M159" s="28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24"/>
      <c r="O159" s="224"/>
      <c r="P159" s="224"/>
      <c r="Q159" s="225"/>
      <c r="R159" s="40" t="s">
        <v>49</v>
      </c>
      <c r="S159" s="40" t="s">
        <v>49</v>
      </c>
      <c r="T159" s="41" t="s">
        <v>42</v>
      </c>
      <c r="U159" s="59">
        <v>0</v>
      </c>
      <c r="V159" s="56">
        <f t="shared" si="4"/>
        <v>0</v>
      </c>
      <c r="W159" s="42">
        <f t="shared" si="5"/>
        <v>0</v>
      </c>
      <c r="X159" s="69" t="s">
        <v>49</v>
      </c>
      <c r="Y159" s="70" t="s">
        <v>49</v>
      </c>
      <c r="AC159" s="74"/>
      <c r="AZ159" s="134" t="s">
        <v>87</v>
      </c>
    </row>
    <row r="160" spans="1:52" ht="27" customHeight="1" x14ac:dyDescent="0.25">
      <c r="A160" s="64" t="s">
        <v>234</v>
      </c>
      <c r="B160" s="64" t="s">
        <v>235</v>
      </c>
      <c r="C160" s="37">
        <v>4301135004</v>
      </c>
      <c r="D160" s="222">
        <v>4607111035707</v>
      </c>
      <c r="E160" s="222"/>
      <c r="F160" s="63">
        <v>5.5</v>
      </c>
      <c r="G160" s="38">
        <v>1</v>
      </c>
      <c r="H160" s="63">
        <v>5.5</v>
      </c>
      <c r="I160" s="63">
        <v>5.7350000000000003</v>
      </c>
      <c r="J160" s="38">
        <v>84</v>
      </c>
      <c r="K160" s="39" t="s">
        <v>82</v>
      </c>
      <c r="L160" s="38">
        <v>180</v>
      </c>
      <c r="M160" s="28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24"/>
      <c r="O160" s="224"/>
      <c r="P160" s="224"/>
      <c r="Q160" s="225"/>
      <c r="R160" s="40" t="s">
        <v>49</v>
      </c>
      <c r="S160" s="40" t="s">
        <v>49</v>
      </c>
      <c r="T160" s="41" t="s">
        <v>42</v>
      </c>
      <c r="U160" s="59">
        <v>0</v>
      </c>
      <c r="V160" s="56">
        <f t="shared" si="4"/>
        <v>0</v>
      </c>
      <c r="W160" s="42">
        <f>IFERROR(IF(U160="","",U160*0.0155),"")</f>
        <v>0</v>
      </c>
      <c r="X160" s="69" t="s">
        <v>49</v>
      </c>
      <c r="Y160" s="70" t="s">
        <v>49</v>
      </c>
      <c r="AC160" s="74"/>
      <c r="AZ160" s="135" t="s">
        <v>87</v>
      </c>
    </row>
    <row r="161" spans="1:52" ht="37.5" customHeight="1" x14ac:dyDescent="0.25">
      <c r="A161" s="64" t="s">
        <v>236</v>
      </c>
      <c r="B161" s="64" t="s">
        <v>237</v>
      </c>
      <c r="C161" s="37">
        <v>4301135129</v>
      </c>
      <c r="D161" s="222">
        <v>4607111036841</v>
      </c>
      <c r="E161" s="222"/>
      <c r="F161" s="63">
        <v>3.5</v>
      </c>
      <c r="G161" s="38">
        <v>1</v>
      </c>
      <c r="H161" s="63">
        <v>3.5</v>
      </c>
      <c r="I161" s="63">
        <v>3.6920000000000002</v>
      </c>
      <c r="J161" s="38">
        <v>126</v>
      </c>
      <c r="K161" s="39" t="s">
        <v>82</v>
      </c>
      <c r="L161" s="38">
        <v>180</v>
      </c>
      <c r="M161" s="29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24"/>
      <c r="O161" s="224"/>
      <c r="P161" s="224"/>
      <c r="Q161" s="225"/>
      <c r="R161" s="40" t="s">
        <v>49</v>
      </c>
      <c r="S161" s="40" t="s">
        <v>49</v>
      </c>
      <c r="T161" s="41" t="s">
        <v>42</v>
      </c>
      <c r="U161" s="59">
        <v>0</v>
      </c>
      <c r="V161" s="56">
        <f t="shared" si="4"/>
        <v>0</v>
      </c>
      <c r="W161" s="42">
        <f>IFERROR(IF(U161="","",U161*0.00936),"")</f>
        <v>0</v>
      </c>
      <c r="X161" s="69" t="s">
        <v>49</v>
      </c>
      <c r="Y161" s="70" t="s">
        <v>49</v>
      </c>
      <c r="AC161" s="74"/>
      <c r="AZ161" s="136" t="s">
        <v>87</v>
      </c>
    </row>
    <row r="162" spans="1:52" ht="27" customHeight="1" x14ac:dyDescent="0.25">
      <c r="A162" s="64" t="s">
        <v>238</v>
      </c>
      <c r="B162" s="64" t="s">
        <v>239</v>
      </c>
      <c r="C162" s="37">
        <v>4301135177</v>
      </c>
      <c r="D162" s="222">
        <v>4607111037862</v>
      </c>
      <c r="E162" s="222"/>
      <c r="F162" s="63">
        <v>1.8</v>
      </c>
      <c r="G162" s="38">
        <v>1</v>
      </c>
      <c r="H162" s="63">
        <v>1.8</v>
      </c>
      <c r="I162" s="63">
        <v>1.9119999999999999</v>
      </c>
      <c r="J162" s="38">
        <v>234</v>
      </c>
      <c r="K162" s="39" t="s">
        <v>82</v>
      </c>
      <c r="L162" s="38">
        <v>180</v>
      </c>
      <c r="M162" s="29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224"/>
      <c r="O162" s="224"/>
      <c r="P162" s="224"/>
      <c r="Q162" s="225"/>
      <c r="R162" s="40" t="s">
        <v>49</v>
      </c>
      <c r="S162" s="40" t="s">
        <v>49</v>
      </c>
      <c r="T162" s="41" t="s">
        <v>42</v>
      </c>
      <c r="U162" s="59">
        <v>0</v>
      </c>
      <c r="V162" s="56">
        <f t="shared" si="4"/>
        <v>0</v>
      </c>
      <c r="W162" s="42">
        <f>IFERROR(IF(U162="","",U162*0.00502),"")</f>
        <v>0</v>
      </c>
      <c r="X162" s="69" t="s">
        <v>49</v>
      </c>
      <c r="Y162" s="70" t="s">
        <v>49</v>
      </c>
      <c r="AC162" s="74"/>
      <c r="AZ162" s="137" t="s">
        <v>87</v>
      </c>
    </row>
    <row r="163" spans="1:52" ht="27" customHeight="1" x14ac:dyDescent="0.25">
      <c r="A163" s="64" t="s">
        <v>240</v>
      </c>
      <c r="B163" s="64" t="s">
        <v>241</v>
      </c>
      <c r="C163" s="37">
        <v>4301135161</v>
      </c>
      <c r="D163" s="222">
        <v>4607111037305</v>
      </c>
      <c r="E163" s="222"/>
      <c r="F163" s="63">
        <v>3</v>
      </c>
      <c r="G163" s="38">
        <v>1</v>
      </c>
      <c r="H163" s="63">
        <v>3</v>
      </c>
      <c r="I163" s="63">
        <v>3.1920000000000002</v>
      </c>
      <c r="J163" s="38">
        <v>126</v>
      </c>
      <c r="K163" s="39" t="s">
        <v>82</v>
      </c>
      <c r="L163" s="38">
        <v>180</v>
      </c>
      <c r="M163" s="292" t="s">
        <v>242</v>
      </c>
      <c r="N163" s="224"/>
      <c r="O163" s="224"/>
      <c r="P163" s="224"/>
      <c r="Q163" s="225"/>
      <c r="R163" s="40" t="s">
        <v>49</v>
      </c>
      <c r="S163" s="40" t="s">
        <v>49</v>
      </c>
      <c r="T163" s="41" t="s">
        <v>42</v>
      </c>
      <c r="U163" s="59">
        <v>0</v>
      </c>
      <c r="V163" s="56">
        <f t="shared" si="4"/>
        <v>0</v>
      </c>
      <c r="W163" s="42">
        <f>IFERROR(IF(U163="","",U163*0.00936),"")</f>
        <v>0</v>
      </c>
      <c r="X163" s="69" t="s">
        <v>49</v>
      </c>
      <c r="Y163" s="70" t="s">
        <v>49</v>
      </c>
      <c r="AC163" s="74"/>
      <c r="AZ163" s="138" t="s">
        <v>87</v>
      </c>
    </row>
    <row r="164" spans="1:52" x14ac:dyDescent="0.2">
      <c r="A164" s="229"/>
      <c r="B164" s="229"/>
      <c r="C164" s="229"/>
      <c r="D164" s="229"/>
      <c r="E164" s="229"/>
      <c r="F164" s="229"/>
      <c r="G164" s="229"/>
      <c r="H164" s="229"/>
      <c r="I164" s="229"/>
      <c r="J164" s="229"/>
      <c r="K164" s="229"/>
      <c r="L164" s="230"/>
      <c r="M164" s="226" t="s">
        <v>43</v>
      </c>
      <c r="N164" s="227"/>
      <c r="O164" s="227"/>
      <c r="P164" s="227"/>
      <c r="Q164" s="227"/>
      <c r="R164" s="227"/>
      <c r="S164" s="228"/>
      <c r="T164" s="43" t="s">
        <v>42</v>
      </c>
      <c r="U164" s="44">
        <f>IFERROR(SUM(U154:U163),"0")</f>
        <v>0</v>
      </c>
      <c r="V164" s="44">
        <f>IFERROR(SUM(V154:V163),"0")</f>
        <v>0</v>
      </c>
      <c r="W164" s="44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</v>
      </c>
      <c r="X164" s="68"/>
      <c r="Y164" s="68"/>
    </row>
    <row r="165" spans="1:52" x14ac:dyDescent="0.2">
      <c r="A165" s="229"/>
      <c r="B165" s="229"/>
      <c r="C165" s="229"/>
      <c r="D165" s="229"/>
      <c r="E165" s="229"/>
      <c r="F165" s="229"/>
      <c r="G165" s="229"/>
      <c r="H165" s="229"/>
      <c r="I165" s="229"/>
      <c r="J165" s="229"/>
      <c r="K165" s="229"/>
      <c r="L165" s="230"/>
      <c r="M165" s="226" t="s">
        <v>43</v>
      </c>
      <c r="N165" s="227"/>
      <c r="O165" s="227"/>
      <c r="P165" s="227"/>
      <c r="Q165" s="227"/>
      <c r="R165" s="227"/>
      <c r="S165" s="228"/>
      <c r="T165" s="43" t="s">
        <v>0</v>
      </c>
      <c r="U165" s="44">
        <f>IFERROR(SUMPRODUCT(U154:U163*H154:H163),"0")</f>
        <v>0</v>
      </c>
      <c r="V165" s="44">
        <f>IFERROR(SUMPRODUCT(V154:V163*H154:H163),"0")</f>
        <v>0</v>
      </c>
      <c r="W165" s="43"/>
      <c r="X165" s="68"/>
      <c r="Y165" s="68"/>
    </row>
    <row r="166" spans="1:52" ht="16.5" customHeight="1" x14ac:dyDescent="0.25">
      <c r="A166" s="220" t="s">
        <v>243</v>
      </c>
      <c r="B166" s="220"/>
      <c r="C166" s="220"/>
      <c r="D166" s="220"/>
      <c r="E166" s="220"/>
      <c r="F166" s="220"/>
      <c r="G166" s="220"/>
      <c r="H166" s="220"/>
      <c r="I166" s="220"/>
      <c r="J166" s="220"/>
      <c r="K166" s="220"/>
      <c r="L166" s="220"/>
      <c r="M166" s="220"/>
      <c r="N166" s="220"/>
      <c r="O166" s="220"/>
      <c r="P166" s="220"/>
      <c r="Q166" s="220"/>
      <c r="R166" s="220"/>
      <c r="S166" s="220"/>
      <c r="T166" s="220"/>
      <c r="U166" s="220"/>
      <c r="V166" s="220"/>
      <c r="W166" s="220"/>
      <c r="X166" s="66"/>
      <c r="Y166" s="66"/>
    </row>
    <row r="167" spans="1:52" ht="14.25" customHeight="1" x14ac:dyDescent="0.25">
      <c r="A167" s="221" t="s">
        <v>199</v>
      </c>
      <c r="B167" s="221"/>
      <c r="C167" s="221"/>
      <c r="D167" s="221"/>
      <c r="E167" s="221"/>
      <c r="F167" s="221"/>
      <c r="G167" s="221"/>
      <c r="H167" s="221"/>
      <c r="I167" s="221"/>
      <c r="J167" s="221"/>
      <c r="K167" s="221"/>
      <c r="L167" s="221"/>
      <c r="M167" s="221"/>
      <c r="N167" s="221"/>
      <c r="O167" s="221"/>
      <c r="P167" s="221"/>
      <c r="Q167" s="221"/>
      <c r="R167" s="221"/>
      <c r="S167" s="221"/>
      <c r="T167" s="221"/>
      <c r="U167" s="221"/>
      <c r="V167" s="221"/>
      <c r="W167" s="221"/>
      <c r="X167" s="67"/>
      <c r="Y167" s="67"/>
    </row>
    <row r="168" spans="1:52" ht="16.5" customHeight="1" x14ac:dyDescent="0.25">
      <c r="A168" s="64" t="s">
        <v>244</v>
      </c>
      <c r="B168" s="64" t="s">
        <v>245</v>
      </c>
      <c r="C168" s="37">
        <v>4301071010</v>
      </c>
      <c r="D168" s="222">
        <v>4607111037701</v>
      </c>
      <c r="E168" s="222"/>
      <c r="F168" s="63">
        <v>5</v>
      </c>
      <c r="G168" s="38">
        <v>1</v>
      </c>
      <c r="H168" s="63">
        <v>5</v>
      </c>
      <c r="I168" s="63">
        <v>5.2</v>
      </c>
      <c r="J168" s="38">
        <v>144</v>
      </c>
      <c r="K168" s="39" t="s">
        <v>82</v>
      </c>
      <c r="L168" s="38">
        <v>180</v>
      </c>
      <c r="M168" s="29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224"/>
      <c r="O168" s="224"/>
      <c r="P168" s="224"/>
      <c r="Q168" s="225"/>
      <c r="R168" s="40" t="s">
        <v>49</v>
      </c>
      <c r="S168" s="40" t="s">
        <v>49</v>
      </c>
      <c r="T168" s="41" t="s">
        <v>42</v>
      </c>
      <c r="U168" s="59">
        <v>0</v>
      </c>
      <c r="V168" s="56">
        <f>IFERROR(IF(U168="","",U168),"")</f>
        <v>0</v>
      </c>
      <c r="W168" s="42">
        <f>IFERROR(IF(U168="","",U168*0.00866),"")</f>
        <v>0</v>
      </c>
      <c r="X168" s="69" t="s">
        <v>49</v>
      </c>
      <c r="Y168" s="70" t="s">
        <v>49</v>
      </c>
      <c r="AC168" s="74"/>
      <c r="AZ168" s="139" t="s">
        <v>87</v>
      </c>
    </row>
    <row r="169" spans="1:52" x14ac:dyDescent="0.2">
      <c r="A169" s="229"/>
      <c r="B169" s="229"/>
      <c r="C169" s="229"/>
      <c r="D169" s="229"/>
      <c r="E169" s="229"/>
      <c r="F169" s="229"/>
      <c r="G169" s="229"/>
      <c r="H169" s="229"/>
      <c r="I169" s="229"/>
      <c r="J169" s="229"/>
      <c r="K169" s="229"/>
      <c r="L169" s="230"/>
      <c r="M169" s="226" t="s">
        <v>43</v>
      </c>
      <c r="N169" s="227"/>
      <c r="O169" s="227"/>
      <c r="P169" s="227"/>
      <c r="Q169" s="227"/>
      <c r="R169" s="227"/>
      <c r="S169" s="228"/>
      <c r="T169" s="43" t="s">
        <v>42</v>
      </c>
      <c r="U169" s="44">
        <f>IFERROR(SUM(U168:U168),"0")</f>
        <v>0</v>
      </c>
      <c r="V169" s="44">
        <f>IFERROR(SUM(V168:V168),"0")</f>
        <v>0</v>
      </c>
      <c r="W169" s="44">
        <f>IFERROR(IF(W168="",0,W168),"0")</f>
        <v>0</v>
      </c>
      <c r="X169" s="68"/>
      <c r="Y169" s="68"/>
    </row>
    <row r="170" spans="1:52" x14ac:dyDescent="0.2">
      <c r="A170" s="229"/>
      <c r="B170" s="229"/>
      <c r="C170" s="229"/>
      <c r="D170" s="229"/>
      <c r="E170" s="229"/>
      <c r="F170" s="229"/>
      <c r="G170" s="229"/>
      <c r="H170" s="229"/>
      <c r="I170" s="229"/>
      <c r="J170" s="229"/>
      <c r="K170" s="229"/>
      <c r="L170" s="230"/>
      <c r="M170" s="226" t="s">
        <v>43</v>
      </c>
      <c r="N170" s="227"/>
      <c r="O170" s="227"/>
      <c r="P170" s="227"/>
      <c r="Q170" s="227"/>
      <c r="R170" s="227"/>
      <c r="S170" s="228"/>
      <c r="T170" s="43" t="s">
        <v>0</v>
      </c>
      <c r="U170" s="44">
        <f>IFERROR(SUMPRODUCT(U168:U168*H168:H168),"0")</f>
        <v>0</v>
      </c>
      <c r="V170" s="44">
        <f>IFERROR(SUMPRODUCT(V168:V168*H168:H168),"0")</f>
        <v>0</v>
      </c>
      <c r="W170" s="43"/>
      <c r="X170" s="68"/>
      <c r="Y170" s="68"/>
    </row>
    <row r="171" spans="1:52" ht="16.5" customHeight="1" x14ac:dyDescent="0.25">
      <c r="A171" s="220" t="s">
        <v>246</v>
      </c>
      <c r="B171" s="220"/>
      <c r="C171" s="220"/>
      <c r="D171" s="220"/>
      <c r="E171" s="220"/>
      <c r="F171" s="220"/>
      <c r="G171" s="220"/>
      <c r="H171" s="220"/>
      <c r="I171" s="220"/>
      <c r="J171" s="220"/>
      <c r="K171" s="220"/>
      <c r="L171" s="220"/>
      <c r="M171" s="220"/>
      <c r="N171" s="220"/>
      <c r="O171" s="220"/>
      <c r="P171" s="220"/>
      <c r="Q171" s="220"/>
      <c r="R171" s="220"/>
      <c r="S171" s="220"/>
      <c r="T171" s="220"/>
      <c r="U171" s="220"/>
      <c r="V171" s="220"/>
      <c r="W171" s="220"/>
      <c r="X171" s="66"/>
      <c r="Y171" s="66"/>
    </row>
    <row r="172" spans="1:52" ht="14.25" customHeight="1" x14ac:dyDescent="0.25">
      <c r="A172" s="221" t="s">
        <v>79</v>
      </c>
      <c r="B172" s="221"/>
      <c r="C172" s="221"/>
      <c r="D172" s="221"/>
      <c r="E172" s="221"/>
      <c r="F172" s="221"/>
      <c r="G172" s="221"/>
      <c r="H172" s="221"/>
      <c r="I172" s="221"/>
      <c r="J172" s="221"/>
      <c r="K172" s="221"/>
      <c r="L172" s="221"/>
      <c r="M172" s="221"/>
      <c r="N172" s="221"/>
      <c r="O172" s="221"/>
      <c r="P172" s="221"/>
      <c r="Q172" s="221"/>
      <c r="R172" s="221"/>
      <c r="S172" s="221"/>
      <c r="T172" s="221"/>
      <c r="U172" s="221"/>
      <c r="V172" s="221"/>
      <c r="W172" s="221"/>
      <c r="X172" s="67"/>
      <c r="Y172" s="67"/>
    </row>
    <row r="173" spans="1:52" ht="16.5" customHeight="1" x14ac:dyDescent="0.25">
      <c r="A173" s="64" t="s">
        <v>247</v>
      </c>
      <c r="B173" s="64" t="s">
        <v>248</v>
      </c>
      <c r="C173" s="37">
        <v>4301070871</v>
      </c>
      <c r="D173" s="222">
        <v>4607111036384</v>
      </c>
      <c r="E173" s="222"/>
      <c r="F173" s="63">
        <v>1</v>
      </c>
      <c r="G173" s="38">
        <v>5</v>
      </c>
      <c r="H173" s="63">
        <v>5</v>
      </c>
      <c r="I173" s="63">
        <v>5.2530000000000001</v>
      </c>
      <c r="J173" s="38">
        <v>144</v>
      </c>
      <c r="K173" s="39" t="s">
        <v>82</v>
      </c>
      <c r="L173" s="38">
        <v>90</v>
      </c>
      <c r="M173" s="29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24"/>
      <c r="O173" s="224"/>
      <c r="P173" s="224"/>
      <c r="Q173" s="225"/>
      <c r="R173" s="40" t="s">
        <v>49</v>
      </c>
      <c r="S173" s="40" t="s">
        <v>49</v>
      </c>
      <c r="T173" s="41" t="s">
        <v>42</v>
      </c>
      <c r="U173" s="59">
        <v>0</v>
      </c>
      <c r="V173" s="56">
        <f>IFERROR(IF(U173="","",U173),"")</f>
        <v>0</v>
      </c>
      <c r="W173" s="42">
        <f>IFERROR(IF(U173="","",U173*0.00866),"")</f>
        <v>0</v>
      </c>
      <c r="X173" s="69" t="s">
        <v>49</v>
      </c>
      <c r="Y173" s="70" t="s">
        <v>49</v>
      </c>
      <c r="AC173" s="74"/>
      <c r="AZ173" s="140" t="s">
        <v>68</v>
      </c>
    </row>
    <row r="174" spans="1:52" ht="27" customHeight="1" x14ac:dyDescent="0.25">
      <c r="A174" s="64" t="s">
        <v>249</v>
      </c>
      <c r="B174" s="64" t="s">
        <v>250</v>
      </c>
      <c r="C174" s="37">
        <v>4301070858</v>
      </c>
      <c r="D174" s="222">
        <v>4607111036193</v>
      </c>
      <c r="E174" s="222"/>
      <c r="F174" s="63">
        <v>1</v>
      </c>
      <c r="G174" s="38">
        <v>5</v>
      </c>
      <c r="H174" s="63">
        <v>5</v>
      </c>
      <c r="I174" s="63">
        <v>5.2750000000000004</v>
      </c>
      <c r="J174" s="38">
        <v>144</v>
      </c>
      <c r="K174" s="39" t="s">
        <v>82</v>
      </c>
      <c r="L174" s="38">
        <v>90</v>
      </c>
      <c r="M174" s="29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24"/>
      <c r="O174" s="224"/>
      <c r="P174" s="224"/>
      <c r="Q174" s="225"/>
      <c r="R174" s="40" t="s">
        <v>49</v>
      </c>
      <c r="S174" s="40" t="s">
        <v>49</v>
      </c>
      <c r="T174" s="41" t="s">
        <v>42</v>
      </c>
      <c r="U174" s="59">
        <v>0</v>
      </c>
      <c r="V174" s="56">
        <f>IFERROR(IF(U174="","",U174),"")</f>
        <v>0</v>
      </c>
      <c r="W174" s="42">
        <f>IFERROR(IF(U174="","",U174*0.00866),"")</f>
        <v>0</v>
      </c>
      <c r="X174" s="69" t="s">
        <v>49</v>
      </c>
      <c r="Y174" s="70" t="s">
        <v>49</v>
      </c>
      <c r="AC174" s="74"/>
      <c r="AZ174" s="141" t="s">
        <v>68</v>
      </c>
    </row>
    <row r="175" spans="1:52" ht="27" customHeight="1" x14ac:dyDescent="0.25">
      <c r="A175" s="64" t="s">
        <v>251</v>
      </c>
      <c r="B175" s="64" t="s">
        <v>252</v>
      </c>
      <c r="C175" s="37">
        <v>4301070827</v>
      </c>
      <c r="D175" s="222">
        <v>4607111036216</v>
      </c>
      <c r="E175" s="222"/>
      <c r="F175" s="63">
        <v>1</v>
      </c>
      <c r="G175" s="38">
        <v>5</v>
      </c>
      <c r="H175" s="63">
        <v>5</v>
      </c>
      <c r="I175" s="63">
        <v>5.266</v>
      </c>
      <c r="J175" s="38">
        <v>144</v>
      </c>
      <c r="K175" s="39" t="s">
        <v>82</v>
      </c>
      <c r="L175" s="38">
        <v>90</v>
      </c>
      <c r="M175" s="29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24"/>
      <c r="O175" s="224"/>
      <c r="P175" s="224"/>
      <c r="Q175" s="225"/>
      <c r="R175" s="40" t="s">
        <v>49</v>
      </c>
      <c r="S175" s="40" t="s">
        <v>49</v>
      </c>
      <c r="T175" s="41" t="s">
        <v>42</v>
      </c>
      <c r="U175" s="59">
        <v>140</v>
      </c>
      <c r="V175" s="56">
        <f>IFERROR(IF(U175="","",U175),"")</f>
        <v>140</v>
      </c>
      <c r="W175" s="42">
        <f>IFERROR(IF(U175="","",U175*0.00866),"")</f>
        <v>1.2123999999999999</v>
      </c>
      <c r="X175" s="69" t="s">
        <v>49</v>
      </c>
      <c r="Y175" s="70" t="s">
        <v>49</v>
      </c>
      <c r="AC175" s="74"/>
      <c r="AZ175" s="142" t="s">
        <v>68</v>
      </c>
    </row>
    <row r="176" spans="1:52" ht="27" customHeight="1" x14ac:dyDescent="0.25">
      <c r="A176" s="64" t="s">
        <v>253</v>
      </c>
      <c r="B176" s="64" t="s">
        <v>254</v>
      </c>
      <c r="C176" s="37">
        <v>4301070911</v>
      </c>
      <c r="D176" s="222">
        <v>4607111036278</v>
      </c>
      <c r="E176" s="222"/>
      <c r="F176" s="63">
        <v>1</v>
      </c>
      <c r="G176" s="38">
        <v>5</v>
      </c>
      <c r="H176" s="63">
        <v>5</v>
      </c>
      <c r="I176" s="63">
        <v>5.2830000000000004</v>
      </c>
      <c r="J176" s="38">
        <v>84</v>
      </c>
      <c r="K176" s="39" t="s">
        <v>82</v>
      </c>
      <c r="L176" s="38">
        <v>120</v>
      </c>
      <c r="M176" s="29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24"/>
      <c r="O176" s="224"/>
      <c r="P176" s="224"/>
      <c r="Q176" s="225"/>
      <c r="R176" s="40" t="s">
        <v>49</v>
      </c>
      <c r="S176" s="40" t="s">
        <v>49</v>
      </c>
      <c r="T176" s="41" t="s">
        <v>42</v>
      </c>
      <c r="U176" s="59">
        <v>0</v>
      </c>
      <c r="V176" s="56">
        <f>IFERROR(IF(U176="","",U176),"")</f>
        <v>0</v>
      </c>
      <c r="W176" s="42">
        <f>IFERROR(IF(U176="","",U176*0.0155),"")</f>
        <v>0</v>
      </c>
      <c r="X176" s="69" t="s">
        <v>49</v>
      </c>
      <c r="Y176" s="70" t="s">
        <v>49</v>
      </c>
      <c r="AC176" s="74"/>
      <c r="AZ176" s="143" t="s">
        <v>68</v>
      </c>
    </row>
    <row r="177" spans="1:52" x14ac:dyDescent="0.2">
      <c r="A177" s="229"/>
      <c r="B177" s="229"/>
      <c r="C177" s="229"/>
      <c r="D177" s="229"/>
      <c r="E177" s="229"/>
      <c r="F177" s="229"/>
      <c r="G177" s="229"/>
      <c r="H177" s="229"/>
      <c r="I177" s="229"/>
      <c r="J177" s="229"/>
      <c r="K177" s="229"/>
      <c r="L177" s="230"/>
      <c r="M177" s="226" t="s">
        <v>43</v>
      </c>
      <c r="N177" s="227"/>
      <c r="O177" s="227"/>
      <c r="P177" s="227"/>
      <c r="Q177" s="227"/>
      <c r="R177" s="227"/>
      <c r="S177" s="228"/>
      <c r="T177" s="43" t="s">
        <v>42</v>
      </c>
      <c r="U177" s="44">
        <f>IFERROR(SUM(U173:U176),"0")</f>
        <v>140</v>
      </c>
      <c r="V177" s="44">
        <f>IFERROR(SUM(V173:V176),"0")</f>
        <v>140</v>
      </c>
      <c r="W177" s="44">
        <f>IFERROR(IF(W173="",0,W173),"0")+IFERROR(IF(W174="",0,W174),"0")+IFERROR(IF(W175="",0,W175),"0")+IFERROR(IF(W176="",0,W176),"0")</f>
        <v>1.2123999999999999</v>
      </c>
      <c r="X177" s="68"/>
      <c r="Y177" s="68"/>
    </row>
    <row r="178" spans="1:52" x14ac:dyDescent="0.2">
      <c r="A178" s="229"/>
      <c r="B178" s="229"/>
      <c r="C178" s="229"/>
      <c r="D178" s="229"/>
      <c r="E178" s="229"/>
      <c r="F178" s="229"/>
      <c r="G178" s="229"/>
      <c r="H178" s="229"/>
      <c r="I178" s="229"/>
      <c r="J178" s="229"/>
      <c r="K178" s="229"/>
      <c r="L178" s="230"/>
      <c r="M178" s="226" t="s">
        <v>43</v>
      </c>
      <c r="N178" s="227"/>
      <c r="O178" s="227"/>
      <c r="P178" s="227"/>
      <c r="Q178" s="227"/>
      <c r="R178" s="227"/>
      <c r="S178" s="228"/>
      <c r="T178" s="43" t="s">
        <v>0</v>
      </c>
      <c r="U178" s="44">
        <f>IFERROR(SUMPRODUCT(U173:U176*H173:H176),"0")</f>
        <v>700</v>
      </c>
      <c r="V178" s="44">
        <f>IFERROR(SUMPRODUCT(V173:V176*H173:H176),"0")</f>
        <v>700</v>
      </c>
      <c r="W178" s="43"/>
      <c r="X178" s="68"/>
      <c r="Y178" s="68"/>
    </row>
    <row r="179" spans="1:52" ht="14.25" customHeight="1" x14ac:dyDescent="0.25">
      <c r="A179" s="221" t="s">
        <v>255</v>
      </c>
      <c r="B179" s="221"/>
      <c r="C179" s="221"/>
      <c r="D179" s="221"/>
      <c r="E179" s="221"/>
      <c r="F179" s="221"/>
      <c r="G179" s="221"/>
      <c r="H179" s="221"/>
      <c r="I179" s="221"/>
      <c r="J179" s="221"/>
      <c r="K179" s="221"/>
      <c r="L179" s="221"/>
      <c r="M179" s="221"/>
      <c r="N179" s="221"/>
      <c r="O179" s="221"/>
      <c r="P179" s="221"/>
      <c r="Q179" s="221"/>
      <c r="R179" s="221"/>
      <c r="S179" s="221"/>
      <c r="T179" s="221"/>
      <c r="U179" s="221"/>
      <c r="V179" s="221"/>
      <c r="W179" s="221"/>
      <c r="X179" s="67"/>
      <c r="Y179" s="67"/>
    </row>
    <row r="180" spans="1:52" ht="27" customHeight="1" x14ac:dyDescent="0.25">
      <c r="A180" s="64" t="s">
        <v>256</v>
      </c>
      <c r="B180" s="64" t="s">
        <v>257</v>
      </c>
      <c r="C180" s="37">
        <v>4301080153</v>
      </c>
      <c r="D180" s="222">
        <v>4607111036827</v>
      </c>
      <c r="E180" s="222"/>
      <c r="F180" s="63">
        <v>1</v>
      </c>
      <c r="G180" s="38">
        <v>5</v>
      </c>
      <c r="H180" s="63">
        <v>5</v>
      </c>
      <c r="I180" s="63">
        <v>5.2</v>
      </c>
      <c r="J180" s="38">
        <v>144</v>
      </c>
      <c r="K180" s="39" t="s">
        <v>82</v>
      </c>
      <c r="L180" s="38">
        <v>90</v>
      </c>
      <c r="M180" s="2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24"/>
      <c r="O180" s="224"/>
      <c r="P180" s="224"/>
      <c r="Q180" s="225"/>
      <c r="R180" s="40" t="s">
        <v>49</v>
      </c>
      <c r="S180" s="40" t="s">
        <v>49</v>
      </c>
      <c r="T180" s="41" t="s">
        <v>42</v>
      </c>
      <c r="U180" s="59">
        <v>0</v>
      </c>
      <c r="V180" s="56">
        <f>IFERROR(IF(U180="","",U180),"")</f>
        <v>0</v>
      </c>
      <c r="W180" s="42">
        <f>IFERROR(IF(U180="","",U180*0.00866),"")</f>
        <v>0</v>
      </c>
      <c r="X180" s="69" t="s">
        <v>49</v>
      </c>
      <c r="Y180" s="70" t="s">
        <v>49</v>
      </c>
      <c r="AC180" s="74"/>
      <c r="AZ180" s="144" t="s">
        <v>68</v>
      </c>
    </row>
    <row r="181" spans="1:52" ht="27" customHeight="1" x14ac:dyDescent="0.25">
      <c r="A181" s="64" t="s">
        <v>258</v>
      </c>
      <c r="B181" s="64" t="s">
        <v>259</v>
      </c>
      <c r="C181" s="37">
        <v>4301080154</v>
      </c>
      <c r="D181" s="222">
        <v>4607111036834</v>
      </c>
      <c r="E181" s="222"/>
      <c r="F181" s="63">
        <v>1</v>
      </c>
      <c r="G181" s="38">
        <v>5</v>
      </c>
      <c r="H181" s="63">
        <v>5</v>
      </c>
      <c r="I181" s="63">
        <v>5.2530000000000001</v>
      </c>
      <c r="J181" s="38">
        <v>144</v>
      </c>
      <c r="K181" s="39" t="s">
        <v>82</v>
      </c>
      <c r="L181" s="38">
        <v>90</v>
      </c>
      <c r="M181" s="2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24"/>
      <c r="O181" s="224"/>
      <c r="P181" s="224"/>
      <c r="Q181" s="225"/>
      <c r="R181" s="40" t="s">
        <v>49</v>
      </c>
      <c r="S181" s="40" t="s">
        <v>49</v>
      </c>
      <c r="T181" s="41" t="s">
        <v>42</v>
      </c>
      <c r="U181" s="59">
        <v>0</v>
      </c>
      <c r="V181" s="56">
        <f>IFERROR(IF(U181="","",U181),"")</f>
        <v>0</v>
      </c>
      <c r="W181" s="42">
        <f>IFERROR(IF(U181="","",U181*0.00866),"")</f>
        <v>0</v>
      </c>
      <c r="X181" s="69" t="s">
        <v>49</v>
      </c>
      <c r="Y181" s="70" t="s">
        <v>49</v>
      </c>
      <c r="AC181" s="74"/>
      <c r="AZ181" s="145" t="s">
        <v>68</v>
      </c>
    </row>
    <row r="182" spans="1:52" x14ac:dyDescent="0.2">
      <c r="A182" s="229"/>
      <c r="B182" s="229"/>
      <c r="C182" s="229"/>
      <c r="D182" s="229"/>
      <c r="E182" s="229"/>
      <c r="F182" s="229"/>
      <c r="G182" s="229"/>
      <c r="H182" s="229"/>
      <c r="I182" s="229"/>
      <c r="J182" s="229"/>
      <c r="K182" s="229"/>
      <c r="L182" s="230"/>
      <c r="M182" s="226" t="s">
        <v>43</v>
      </c>
      <c r="N182" s="227"/>
      <c r="O182" s="227"/>
      <c r="P182" s="227"/>
      <c r="Q182" s="227"/>
      <c r="R182" s="227"/>
      <c r="S182" s="228"/>
      <c r="T182" s="43" t="s">
        <v>42</v>
      </c>
      <c r="U182" s="44">
        <f>IFERROR(SUM(U180:U181),"0")</f>
        <v>0</v>
      </c>
      <c r="V182" s="44">
        <f>IFERROR(SUM(V180:V181),"0")</f>
        <v>0</v>
      </c>
      <c r="W182" s="44">
        <f>IFERROR(IF(W180="",0,W180),"0")+IFERROR(IF(W181="",0,W181),"0")</f>
        <v>0</v>
      </c>
      <c r="X182" s="68"/>
      <c r="Y182" s="68"/>
    </row>
    <row r="183" spans="1:52" x14ac:dyDescent="0.2">
      <c r="A183" s="229"/>
      <c r="B183" s="229"/>
      <c r="C183" s="229"/>
      <c r="D183" s="229"/>
      <c r="E183" s="229"/>
      <c r="F183" s="229"/>
      <c r="G183" s="229"/>
      <c r="H183" s="229"/>
      <c r="I183" s="229"/>
      <c r="J183" s="229"/>
      <c r="K183" s="229"/>
      <c r="L183" s="230"/>
      <c r="M183" s="226" t="s">
        <v>43</v>
      </c>
      <c r="N183" s="227"/>
      <c r="O183" s="227"/>
      <c r="P183" s="227"/>
      <c r="Q183" s="227"/>
      <c r="R183" s="227"/>
      <c r="S183" s="228"/>
      <c r="T183" s="43" t="s">
        <v>0</v>
      </c>
      <c r="U183" s="44">
        <f>IFERROR(SUMPRODUCT(U180:U181*H180:H181),"0")</f>
        <v>0</v>
      </c>
      <c r="V183" s="44">
        <f>IFERROR(SUMPRODUCT(V180:V181*H180:H181),"0")</f>
        <v>0</v>
      </c>
      <c r="W183" s="43"/>
      <c r="X183" s="68"/>
      <c r="Y183" s="68"/>
    </row>
    <row r="184" spans="1:52" ht="27.75" customHeight="1" x14ac:dyDescent="0.2">
      <c r="A184" s="219" t="s">
        <v>260</v>
      </c>
      <c r="B184" s="219"/>
      <c r="C184" s="219"/>
      <c r="D184" s="219"/>
      <c r="E184" s="219"/>
      <c r="F184" s="219"/>
      <c r="G184" s="219"/>
      <c r="H184" s="219"/>
      <c r="I184" s="219"/>
      <c r="J184" s="219"/>
      <c r="K184" s="219"/>
      <c r="L184" s="219"/>
      <c r="M184" s="219"/>
      <c r="N184" s="219"/>
      <c r="O184" s="219"/>
      <c r="P184" s="219"/>
      <c r="Q184" s="219"/>
      <c r="R184" s="219"/>
      <c r="S184" s="219"/>
      <c r="T184" s="219"/>
      <c r="U184" s="219"/>
      <c r="V184" s="219"/>
      <c r="W184" s="219"/>
      <c r="X184" s="55"/>
      <c r="Y184" s="55"/>
    </row>
    <row r="185" spans="1:52" ht="16.5" customHeight="1" x14ac:dyDescent="0.25">
      <c r="A185" s="220" t="s">
        <v>261</v>
      </c>
      <c r="B185" s="220"/>
      <c r="C185" s="220"/>
      <c r="D185" s="220"/>
      <c r="E185" s="220"/>
      <c r="F185" s="220"/>
      <c r="G185" s="220"/>
      <c r="H185" s="220"/>
      <c r="I185" s="220"/>
      <c r="J185" s="220"/>
      <c r="K185" s="220"/>
      <c r="L185" s="220"/>
      <c r="M185" s="220"/>
      <c r="N185" s="220"/>
      <c r="O185" s="220"/>
      <c r="P185" s="220"/>
      <c r="Q185" s="220"/>
      <c r="R185" s="220"/>
      <c r="S185" s="220"/>
      <c r="T185" s="220"/>
      <c r="U185" s="220"/>
      <c r="V185" s="220"/>
      <c r="W185" s="220"/>
      <c r="X185" s="66"/>
      <c r="Y185" s="66"/>
    </row>
    <row r="186" spans="1:52" ht="14.25" customHeight="1" x14ac:dyDescent="0.25">
      <c r="A186" s="221" t="s">
        <v>84</v>
      </c>
      <c r="B186" s="221"/>
      <c r="C186" s="221"/>
      <c r="D186" s="221"/>
      <c r="E186" s="221"/>
      <c r="F186" s="221"/>
      <c r="G186" s="221"/>
      <c r="H186" s="221"/>
      <c r="I186" s="221"/>
      <c r="J186" s="221"/>
      <c r="K186" s="221"/>
      <c r="L186" s="221"/>
      <c r="M186" s="221"/>
      <c r="N186" s="221"/>
      <c r="O186" s="221"/>
      <c r="P186" s="221"/>
      <c r="Q186" s="221"/>
      <c r="R186" s="221"/>
      <c r="S186" s="221"/>
      <c r="T186" s="221"/>
      <c r="U186" s="221"/>
      <c r="V186" s="221"/>
      <c r="W186" s="221"/>
      <c r="X186" s="67"/>
      <c r="Y186" s="67"/>
    </row>
    <row r="187" spans="1:52" ht="16.5" customHeight="1" x14ac:dyDescent="0.25">
      <c r="A187" s="64" t="s">
        <v>262</v>
      </c>
      <c r="B187" s="64" t="s">
        <v>263</v>
      </c>
      <c r="C187" s="37">
        <v>4301132048</v>
      </c>
      <c r="D187" s="222">
        <v>4607111035721</v>
      </c>
      <c r="E187" s="222"/>
      <c r="F187" s="63">
        <v>0.25</v>
      </c>
      <c r="G187" s="38">
        <v>12</v>
      </c>
      <c r="H187" s="63">
        <v>3</v>
      </c>
      <c r="I187" s="63">
        <v>3.3879999999999999</v>
      </c>
      <c r="J187" s="38">
        <v>70</v>
      </c>
      <c r="K187" s="39" t="s">
        <v>82</v>
      </c>
      <c r="L187" s="38">
        <v>180</v>
      </c>
      <c r="M187" s="30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24"/>
      <c r="O187" s="224"/>
      <c r="P187" s="224"/>
      <c r="Q187" s="225"/>
      <c r="R187" s="40" t="s">
        <v>49</v>
      </c>
      <c r="S187" s="40" t="s">
        <v>49</v>
      </c>
      <c r="T187" s="41" t="s">
        <v>42</v>
      </c>
      <c r="U187" s="59">
        <v>0</v>
      </c>
      <c r="V187" s="56">
        <f>IFERROR(IF(U187="","",U187),"")</f>
        <v>0</v>
      </c>
      <c r="W187" s="42">
        <f>IFERROR(IF(U187="","",U187*0.01788),"")</f>
        <v>0</v>
      </c>
      <c r="X187" s="69" t="s">
        <v>49</v>
      </c>
      <c r="Y187" s="70" t="s">
        <v>49</v>
      </c>
      <c r="AC187" s="74"/>
      <c r="AZ187" s="146" t="s">
        <v>87</v>
      </c>
    </row>
    <row r="188" spans="1:52" ht="27" customHeight="1" x14ac:dyDescent="0.25">
      <c r="A188" s="64" t="s">
        <v>264</v>
      </c>
      <c r="B188" s="64" t="s">
        <v>265</v>
      </c>
      <c r="C188" s="37">
        <v>4301132046</v>
      </c>
      <c r="D188" s="222">
        <v>4607111035691</v>
      </c>
      <c r="E188" s="222"/>
      <c r="F188" s="63">
        <v>0.25</v>
      </c>
      <c r="G188" s="38">
        <v>12</v>
      </c>
      <c r="H188" s="63">
        <v>3</v>
      </c>
      <c r="I188" s="63">
        <v>3.3879999999999999</v>
      </c>
      <c r="J188" s="38">
        <v>70</v>
      </c>
      <c r="K188" s="39" t="s">
        <v>82</v>
      </c>
      <c r="L188" s="38">
        <v>180</v>
      </c>
      <c r="M188" s="30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24"/>
      <c r="O188" s="224"/>
      <c r="P188" s="224"/>
      <c r="Q188" s="225"/>
      <c r="R188" s="40" t="s">
        <v>49</v>
      </c>
      <c r="S188" s="40" t="s">
        <v>49</v>
      </c>
      <c r="T188" s="41" t="s">
        <v>42</v>
      </c>
      <c r="U188" s="59">
        <v>0</v>
      </c>
      <c r="V188" s="56">
        <f>IFERROR(IF(U188="","",U188),"")</f>
        <v>0</v>
      </c>
      <c r="W188" s="42">
        <f>IFERROR(IF(U188="","",U188*0.01788),"")</f>
        <v>0</v>
      </c>
      <c r="X188" s="69" t="s">
        <v>49</v>
      </c>
      <c r="Y188" s="70" t="s">
        <v>49</v>
      </c>
      <c r="AC188" s="74"/>
      <c r="AZ188" s="147" t="s">
        <v>87</v>
      </c>
    </row>
    <row r="189" spans="1:52" x14ac:dyDescent="0.2">
      <c r="A189" s="229"/>
      <c r="B189" s="229"/>
      <c r="C189" s="229"/>
      <c r="D189" s="229"/>
      <c r="E189" s="229"/>
      <c r="F189" s="229"/>
      <c r="G189" s="229"/>
      <c r="H189" s="229"/>
      <c r="I189" s="229"/>
      <c r="J189" s="229"/>
      <c r="K189" s="229"/>
      <c r="L189" s="230"/>
      <c r="M189" s="226" t="s">
        <v>43</v>
      </c>
      <c r="N189" s="227"/>
      <c r="O189" s="227"/>
      <c r="P189" s="227"/>
      <c r="Q189" s="227"/>
      <c r="R189" s="227"/>
      <c r="S189" s="228"/>
      <c r="T189" s="43" t="s">
        <v>42</v>
      </c>
      <c r="U189" s="44">
        <f>IFERROR(SUM(U187:U188),"0")</f>
        <v>0</v>
      </c>
      <c r="V189" s="44">
        <f>IFERROR(SUM(V187:V188),"0")</f>
        <v>0</v>
      </c>
      <c r="W189" s="44">
        <f>IFERROR(IF(W187="",0,W187),"0")+IFERROR(IF(W188="",0,W188),"0")</f>
        <v>0</v>
      </c>
      <c r="X189" s="68"/>
      <c r="Y189" s="68"/>
    </row>
    <row r="190" spans="1:52" x14ac:dyDescent="0.2">
      <c r="A190" s="229"/>
      <c r="B190" s="229"/>
      <c r="C190" s="229"/>
      <c r="D190" s="229"/>
      <c r="E190" s="229"/>
      <c r="F190" s="229"/>
      <c r="G190" s="229"/>
      <c r="H190" s="229"/>
      <c r="I190" s="229"/>
      <c r="J190" s="229"/>
      <c r="K190" s="229"/>
      <c r="L190" s="230"/>
      <c r="M190" s="226" t="s">
        <v>43</v>
      </c>
      <c r="N190" s="227"/>
      <c r="O190" s="227"/>
      <c r="P190" s="227"/>
      <c r="Q190" s="227"/>
      <c r="R190" s="227"/>
      <c r="S190" s="228"/>
      <c r="T190" s="43" t="s">
        <v>0</v>
      </c>
      <c r="U190" s="44">
        <f>IFERROR(SUMPRODUCT(U187:U188*H187:H188),"0")</f>
        <v>0</v>
      </c>
      <c r="V190" s="44">
        <f>IFERROR(SUMPRODUCT(V187:V188*H187:H188),"0")</f>
        <v>0</v>
      </c>
      <c r="W190" s="43"/>
      <c r="X190" s="68"/>
      <c r="Y190" s="68"/>
    </row>
    <row r="191" spans="1:52" ht="16.5" customHeight="1" x14ac:dyDescent="0.25">
      <c r="A191" s="220" t="s">
        <v>266</v>
      </c>
      <c r="B191" s="220"/>
      <c r="C191" s="220"/>
      <c r="D191" s="220"/>
      <c r="E191" s="220"/>
      <c r="F191" s="220"/>
      <c r="G191" s="220"/>
      <c r="H191" s="220"/>
      <c r="I191" s="220"/>
      <c r="J191" s="220"/>
      <c r="K191" s="220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20"/>
      <c r="X191" s="66"/>
      <c r="Y191" s="66"/>
    </row>
    <row r="192" spans="1:52" ht="14.25" customHeight="1" x14ac:dyDescent="0.25">
      <c r="A192" s="221" t="s">
        <v>266</v>
      </c>
      <c r="B192" s="221"/>
      <c r="C192" s="221"/>
      <c r="D192" s="221"/>
      <c r="E192" s="221"/>
      <c r="F192" s="221"/>
      <c r="G192" s="221"/>
      <c r="H192" s="221"/>
      <c r="I192" s="221"/>
      <c r="J192" s="221"/>
      <c r="K192" s="221"/>
      <c r="L192" s="221"/>
      <c r="M192" s="221"/>
      <c r="N192" s="221"/>
      <c r="O192" s="221"/>
      <c r="P192" s="221"/>
      <c r="Q192" s="221"/>
      <c r="R192" s="221"/>
      <c r="S192" s="221"/>
      <c r="T192" s="221"/>
      <c r="U192" s="221"/>
      <c r="V192" s="221"/>
      <c r="W192" s="221"/>
      <c r="X192" s="67"/>
      <c r="Y192" s="67"/>
    </row>
    <row r="193" spans="1:52" ht="27" customHeight="1" x14ac:dyDescent="0.25">
      <c r="A193" s="64" t="s">
        <v>267</v>
      </c>
      <c r="B193" s="64" t="s">
        <v>268</v>
      </c>
      <c r="C193" s="37">
        <v>4301133002</v>
      </c>
      <c r="D193" s="222">
        <v>4607111035783</v>
      </c>
      <c r="E193" s="222"/>
      <c r="F193" s="63">
        <v>0.2</v>
      </c>
      <c r="G193" s="38">
        <v>8</v>
      </c>
      <c r="H193" s="63">
        <v>1.6</v>
      </c>
      <c r="I193" s="63">
        <v>2.12</v>
      </c>
      <c r="J193" s="38">
        <v>72</v>
      </c>
      <c r="K193" s="39" t="s">
        <v>82</v>
      </c>
      <c r="L193" s="38">
        <v>180</v>
      </c>
      <c r="M193" s="30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24"/>
      <c r="O193" s="224"/>
      <c r="P193" s="224"/>
      <c r="Q193" s="225"/>
      <c r="R193" s="40" t="s">
        <v>49</v>
      </c>
      <c r="S193" s="40" t="s">
        <v>49</v>
      </c>
      <c r="T193" s="41" t="s">
        <v>42</v>
      </c>
      <c r="U193" s="59">
        <v>0</v>
      </c>
      <c r="V193" s="56">
        <f>IFERROR(IF(U193="","",U193),"")</f>
        <v>0</v>
      </c>
      <c r="W193" s="42">
        <f>IFERROR(IF(U193="","",U193*0.01157),"")</f>
        <v>0</v>
      </c>
      <c r="X193" s="69" t="s">
        <v>49</v>
      </c>
      <c r="Y193" s="70" t="s">
        <v>49</v>
      </c>
      <c r="AC193" s="74"/>
      <c r="AZ193" s="148" t="s">
        <v>87</v>
      </c>
    </row>
    <row r="194" spans="1:52" x14ac:dyDescent="0.2">
      <c r="A194" s="229"/>
      <c r="B194" s="229"/>
      <c r="C194" s="229"/>
      <c r="D194" s="229"/>
      <c r="E194" s="229"/>
      <c r="F194" s="229"/>
      <c r="G194" s="229"/>
      <c r="H194" s="229"/>
      <c r="I194" s="229"/>
      <c r="J194" s="229"/>
      <c r="K194" s="229"/>
      <c r="L194" s="230"/>
      <c r="M194" s="226" t="s">
        <v>43</v>
      </c>
      <c r="N194" s="227"/>
      <c r="O194" s="227"/>
      <c r="P194" s="227"/>
      <c r="Q194" s="227"/>
      <c r="R194" s="227"/>
      <c r="S194" s="228"/>
      <c r="T194" s="43" t="s">
        <v>42</v>
      </c>
      <c r="U194" s="44">
        <f>IFERROR(SUM(U193:U193),"0")</f>
        <v>0</v>
      </c>
      <c r="V194" s="44">
        <f>IFERROR(SUM(V193:V193),"0")</f>
        <v>0</v>
      </c>
      <c r="W194" s="44">
        <f>IFERROR(IF(W193="",0,W193),"0")</f>
        <v>0</v>
      </c>
      <c r="X194" s="68"/>
      <c r="Y194" s="68"/>
    </row>
    <row r="195" spans="1:52" x14ac:dyDescent="0.2">
      <c r="A195" s="229"/>
      <c r="B195" s="229"/>
      <c r="C195" s="229"/>
      <c r="D195" s="229"/>
      <c r="E195" s="229"/>
      <c r="F195" s="229"/>
      <c r="G195" s="229"/>
      <c r="H195" s="229"/>
      <c r="I195" s="229"/>
      <c r="J195" s="229"/>
      <c r="K195" s="229"/>
      <c r="L195" s="230"/>
      <c r="M195" s="226" t="s">
        <v>43</v>
      </c>
      <c r="N195" s="227"/>
      <c r="O195" s="227"/>
      <c r="P195" s="227"/>
      <c r="Q195" s="227"/>
      <c r="R195" s="227"/>
      <c r="S195" s="228"/>
      <c r="T195" s="43" t="s">
        <v>0</v>
      </c>
      <c r="U195" s="44">
        <f>IFERROR(SUMPRODUCT(U193:U193*H193:H193),"0")</f>
        <v>0</v>
      </c>
      <c r="V195" s="44">
        <f>IFERROR(SUMPRODUCT(V193:V193*H193:H193),"0")</f>
        <v>0</v>
      </c>
      <c r="W195" s="43"/>
      <c r="X195" s="68"/>
      <c r="Y195" s="68"/>
    </row>
    <row r="196" spans="1:52" ht="16.5" customHeight="1" x14ac:dyDescent="0.25">
      <c r="A196" s="220" t="s">
        <v>260</v>
      </c>
      <c r="B196" s="220"/>
      <c r="C196" s="220"/>
      <c r="D196" s="220"/>
      <c r="E196" s="220"/>
      <c r="F196" s="220"/>
      <c r="G196" s="220"/>
      <c r="H196" s="220"/>
      <c r="I196" s="220"/>
      <c r="J196" s="220"/>
      <c r="K196" s="220"/>
      <c r="L196" s="220"/>
      <c r="M196" s="220"/>
      <c r="N196" s="220"/>
      <c r="O196" s="220"/>
      <c r="P196" s="220"/>
      <c r="Q196" s="220"/>
      <c r="R196" s="220"/>
      <c r="S196" s="220"/>
      <c r="T196" s="220"/>
      <c r="U196" s="220"/>
      <c r="V196" s="220"/>
      <c r="W196" s="220"/>
      <c r="X196" s="66"/>
      <c r="Y196" s="66"/>
    </row>
    <row r="197" spans="1:52" ht="14.25" customHeight="1" x14ac:dyDescent="0.25">
      <c r="A197" s="221" t="s">
        <v>269</v>
      </c>
      <c r="B197" s="221"/>
      <c r="C197" s="221"/>
      <c r="D197" s="221"/>
      <c r="E197" s="221"/>
      <c r="F197" s="221"/>
      <c r="G197" s="221"/>
      <c r="H197" s="221"/>
      <c r="I197" s="221"/>
      <c r="J197" s="221"/>
      <c r="K197" s="221"/>
      <c r="L197" s="221"/>
      <c r="M197" s="221"/>
      <c r="N197" s="221"/>
      <c r="O197" s="221"/>
      <c r="P197" s="221"/>
      <c r="Q197" s="221"/>
      <c r="R197" s="221"/>
      <c r="S197" s="221"/>
      <c r="T197" s="221"/>
      <c r="U197" s="221"/>
      <c r="V197" s="221"/>
      <c r="W197" s="221"/>
      <c r="X197" s="67"/>
      <c r="Y197" s="67"/>
    </row>
    <row r="198" spans="1:52" ht="27" customHeight="1" x14ac:dyDescent="0.25">
      <c r="A198" s="64" t="s">
        <v>270</v>
      </c>
      <c r="B198" s="64" t="s">
        <v>271</v>
      </c>
      <c r="C198" s="37">
        <v>4301051319</v>
      </c>
      <c r="D198" s="222">
        <v>4680115881204</v>
      </c>
      <c r="E198" s="222"/>
      <c r="F198" s="63">
        <v>0.33</v>
      </c>
      <c r="G198" s="38">
        <v>6</v>
      </c>
      <c r="H198" s="63">
        <v>1.98</v>
      </c>
      <c r="I198" s="63">
        <v>2.246</v>
      </c>
      <c r="J198" s="38">
        <v>156</v>
      </c>
      <c r="K198" s="39" t="s">
        <v>274</v>
      </c>
      <c r="L198" s="38">
        <v>365</v>
      </c>
      <c r="M198" s="303" t="s">
        <v>272</v>
      </c>
      <c r="N198" s="224"/>
      <c r="O198" s="224"/>
      <c r="P198" s="224"/>
      <c r="Q198" s="225"/>
      <c r="R198" s="40" t="s">
        <v>49</v>
      </c>
      <c r="S198" s="40" t="s">
        <v>49</v>
      </c>
      <c r="T198" s="41" t="s">
        <v>42</v>
      </c>
      <c r="U198" s="59">
        <v>0</v>
      </c>
      <c r="V198" s="56">
        <f>IFERROR(IF(U198="","",U198),"")</f>
        <v>0</v>
      </c>
      <c r="W198" s="42">
        <f>IFERROR(IF(U198="","",U198*0.00753),"")</f>
        <v>0</v>
      </c>
      <c r="X198" s="69" t="s">
        <v>49</v>
      </c>
      <c r="Y198" s="70" t="s">
        <v>49</v>
      </c>
      <c r="AC198" s="74"/>
      <c r="AZ198" s="149" t="s">
        <v>273</v>
      </c>
    </row>
    <row r="199" spans="1:52" x14ac:dyDescent="0.2">
      <c r="A199" s="229"/>
      <c r="B199" s="229"/>
      <c r="C199" s="229"/>
      <c r="D199" s="229"/>
      <c r="E199" s="229"/>
      <c r="F199" s="229"/>
      <c r="G199" s="229"/>
      <c r="H199" s="229"/>
      <c r="I199" s="229"/>
      <c r="J199" s="229"/>
      <c r="K199" s="229"/>
      <c r="L199" s="230"/>
      <c r="M199" s="226" t="s">
        <v>43</v>
      </c>
      <c r="N199" s="227"/>
      <c r="O199" s="227"/>
      <c r="P199" s="227"/>
      <c r="Q199" s="227"/>
      <c r="R199" s="227"/>
      <c r="S199" s="228"/>
      <c r="T199" s="43" t="s">
        <v>42</v>
      </c>
      <c r="U199" s="44">
        <f>IFERROR(SUM(U198:U198),"0")</f>
        <v>0</v>
      </c>
      <c r="V199" s="44">
        <f>IFERROR(SUM(V198:V198),"0")</f>
        <v>0</v>
      </c>
      <c r="W199" s="44">
        <f>IFERROR(IF(W198="",0,W198),"0")</f>
        <v>0</v>
      </c>
      <c r="X199" s="68"/>
      <c r="Y199" s="68"/>
    </row>
    <row r="200" spans="1:52" x14ac:dyDescent="0.2">
      <c r="A200" s="229"/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30"/>
      <c r="M200" s="226" t="s">
        <v>43</v>
      </c>
      <c r="N200" s="227"/>
      <c r="O200" s="227"/>
      <c r="P200" s="227"/>
      <c r="Q200" s="227"/>
      <c r="R200" s="227"/>
      <c r="S200" s="228"/>
      <c r="T200" s="43" t="s">
        <v>0</v>
      </c>
      <c r="U200" s="44">
        <f>IFERROR(SUMPRODUCT(U198:U198*H198:H198),"0")</f>
        <v>0</v>
      </c>
      <c r="V200" s="44">
        <f>IFERROR(SUMPRODUCT(V198:V198*H198:H198),"0")</f>
        <v>0</v>
      </c>
      <c r="W200" s="43"/>
      <c r="X200" s="68"/>
      <c r="Y200" s="68"/>
    </row>
    <row r="201" spans="1:52" ht="27.75" customHeight="1" x14ac:dyDescent="0.2">
      <c r="A201" s="219" t="s">
        <v>275</v>
      </c>
      <c r="B201" s="219"/>
      <c r="C201" s="219"/>
      <c r="D201" s="219"/>
      <c r="E201" s="219"/>
      <c r="F201" s="219"/>
      <c r="G201" s="219"/>
      <c r="H201" s="219"/>
      <c r="I201" s="219"/>
      <c r="J201" s="219"/>
      <c r="K201" s="219"/>
      <c r="L201" s="219"/>
      <c r="M201" s="219"/>
      <c r="N201" s="219"/>
      <c r="O201" s="219"/>
      <c r="P201" s="219"/>
      <c r="Q201" s="219"/>
      <c r="R201" s="219"/>
      <c r="S201" s="219"/>
      <c r="T201" s="219"/>
      <c r="U201" s="219"/>
      <c r="V201" s="219"/>
      <c r="W201" s="219"/>
      <c r="X201" s="55"/>
      <c r="Y201" s="55"/>
    </row>
    <row r="202" spans="1:52" ht="16.5" customHeight="1" x14ac:dyDescent="0.25">
      <c r="A202" s="220" t="s">
        <v>276</v>
      </c>
      <c r="B202" s="220"/>
      <c r="C202" s="220"/>
      <c r="D202" s="220"/>
      <c r="E202" s="220"/>
      <c r="F202" s="220"/>
      <c r="G202" s="220"/>
      <c r="H202" s="220"/>
      <c r="I202" s="220"/>
      <c r="J202" s="220"/>
      <c r="K202" s="220"/>
      <c r="L202" s="220"/>
      <c r="M202" s="220"/>
      <c r="N202" s="220"/>
      <c r="O202" s="220"/>
      <c r="P202" s="220"/>
      <c r="Q202" s="220"/>
      <c r="R202" s="220"/>
      <c r="S202" s="220"/>
      <c r="T202" s="220"/>
      <c r="U202" s="220"/>
      <c r="V202" s="220"/>
      <c r="W202" s="220"/>
      <c r="X202" s="66"/>
      <c r="Y202" s="66"/>
    </row>
    <row r="203" spans="1:52" ht="14.25" customHeight="1" x14ac:dyDescent="0.25">
      <c r="A203" s="221" t="s">
        <v>79</v>
      </c>
      <c r="B203" s="221"/>
      <c r="C203" s="221"/>
      <c r="D203" s="221"/>
      <c r="E203" s="221"/>
      <c r="F203" s="221"/>
      <c r="G203" s="221"/>
      <c r="H203" s="221"/>
      <c r="I203" s="221"/>
      <c r="J203" s="221"/>
      <c r="K203" s="221"/>
      <c r="L203" s="221"/>
      <c r="M203" s="221"/>
      <c r="N203" s="221"/>
      <c r="O203" s="221"/>
      <c r="P203" s="221"/>
      <c r="Q203" s="221"/>
      <c r="R203" s="221"/>
      <c r="S203" s="221"/>
      <c r="T203" s="221"/>
      <c r="U203" s="221"/>
      <c r="V203" s="221"/>
      <c r="W203" s="221"/>
      <c r="X203" s="67"/>
      <c r="Y203" s="67"/>
    </row>
    <row r="204" spans="1:52" ht="27" customHeight="1" x14ac:dyDescent="0.25">
      <c r="A204" s="64" t="s">
        <v>277</v>
      </c>
      <c r="B204" s="64" t="s">
        <v>278</v>
      </c>
      <c r="C204" s="37">
        <v>4301070948</v>
      </c>
      <c r="D204" s="222">
        <v>4607111037022</v>
      </c>
      <c r="E204" s="222"/>
      <c r="F204" s="63">
        <v>0.7</v>
      </c>
      <c r="G204" s="38">
        <v>8</v>
      </c>
      <c r="H204" s="63">
        <v>5.6</v>
      </c>
      <c r="I204" s="63">
        <v>5.87</v>
      </c>
      <c r="J204" s="38">
        <v>84</v>
      </c>
      <c r="K204" s="39" t="s">
        <v>82</v>
      </c>
      <c r="L204" s="38">
        <v>180</v>
      </c>
      <c r="M204" s="304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24"/>
      <c r="O204" s="224"/>
      <c r="P204" s="224"/>
      <c r="Q204" s="225"/>
      <c r="R204" s="40" t="s">
        <v>49</v>
      </c>
      <c r="S204" s="40" t="s">
        <v>49</v>
      </c>
      <c r="T204" s="41" t="s">
        <v>42</v>
      </c>
      <c r="U204" s="59">
        <v>0</v>
      </c>
      <c r="V204" s="56">
        <f>IFERROR(IF(U204="","",U204),"")</f>
        <v>0</v>
      </c>
      <c r="W204" s="42">
        <f>IFERROR(IF(U204="","",U204*0.0155),"")</f>
        <v>0</v>
      </c>
      <c r="X204" s="69" t="s">
        <v>49</v>
      </c>
      <c r="Y204" s="70" t="s">
        <v>49</v>
      </c>
      <c r="AC204" s="74"/>
      <c r="AZ204" s="150" t="s">
        <v>68</v>
      </c>
    </row>
    <row r="205" spans="1:52" x14ac:dyDescent="0.2">
      <c r="A205" s="229"/>
      <c r="B205" s="229"/>
      <c r="C205" s="229"/>
      <c r="D205" s="229"/>
      <c r="E205" s="229"/>
      <c r="F205" s="229"/>
      <c r="G205" s="229"/>
      <c r="H205" s="229"/>
      <c r="I205" s="229"/>
      <c r="J205" s="229"/>
      <c r="K205" s="229"/>
      <c r="L205" s="230"/>
      <c r="M205" s="226" t="s">
        <v>43</v>
      </c>
      <c r="N205" s="227"/>
      <c r="O205" s="227"/>
      <c r="P205" s="227"/>
      <c r="Q205" s="227"/>
      <c r="R205" s="227"/>
      <c r="S205" s="228"/>
      <c r="T205" s="43" t="s">
        <v>42</v>
      </c>
      <c r="U205" s="44">
        <f>IFERROR(SUM(U204:U204),"0")</f>
        <v>0</v>
      </c>
      <c r="V205" s="44">
        <f>IFERROR(SUM(V204:V204),"0")</f>
        <v>0</v>
      </c>
      <c r="W205" s="44">
        <f>IFERROR(IF(W204="",0,W204),"0")</f>
        <v>0</v>
      </c>
      <c r="X205" s="68"/>
      <c r="Y205" s="68"/>
    </row>
    <row r="206" spans="1:52" x14ac:dyDescent="0.2">
      <c r="A206" s="229"/>
      <c r="B206" s="229"/>
      <c r="C206" s="229"/>
      <c r="D206" s="229"/>
      <c r="E206" s="229"/>
      <c r="F206" s="229"/>
      <c r="G206" s="229"/>
      <c r="H206" s="229"/>
      <c r="I206" s="229"/>
      <c r="J206" s="229"/>
      <c r="K206" s="229"/>
      <c r="L206" s="230"/>
      <c r="M206" s="226" t="s">
        <v>43</v>
      </c>
      <c r="N206" s="227"/>
      <c r="O206" s="227"/>
      <c r="P206" s="227"/>
      <c r="Q206" s="227"/>
      <c r="R206" s="227"/>
      <c r="S206" s="228"/>
      <c r="T206" s="43" t="s">
        <v>0</v>
      </c>
      <c r="U206" s="44">
        <f>IFERROR(SUMPRODUCT(U204:U204*H204:H204),"0")</f>
        <v>0</v>
      </c>
      <c r="V206" s="44">
        <f>IFERROR(SUMPRODUCT(V204:V204*H204:H204),"0")</f>
        <v>0</v>
      </c>
      <c r="W206" s="43"/>
      <c r="X206" s="68"/>
      <c r="Y206" s="68"/>
    </row>
    <row r="207" spans="1:52" ht="16.5" customHeight="1" x14ac:dyDescent="0.25">
      <c r="A207" s="220" t="s">
        <v>279</v>
      </c>
      <c r="B207" s="220"/>
      <c r="C207" s="220"/>
      <c r="D207" s="220"/>
      <c r="E207" s="220"/>
      <c r="F207" s="220"/>
      <c r="G207" s="220"/>
      <c r="H207" s="220"/>
      <c r="I207" s="220"/>
      <c r="J207" s="220"/>
      <c r="K207" s="220"/>
      <c r="L207" s="220"/>
      <c r="M207" s="220"/>
      <c r="N207" s="220"/>
      <c r="O207" s="220"/>
      <c r="P207" s="220"/>
      <c r="Q207" s="220"/>
      <c r="R207" s="220"/>
      <c r="S207" s="220"/>
      <c r="T207" s="220"/>
      <c r="U207" s="220"/>
      <c r="V207" s="220"/>
      <c r="W207" s="220"/>
      <c r="X207" s="66"/>
      <c r="Y207" s="66"/>
    </row>
    <row r="208" spans="1:52" ht="14.25" customHeight="1" x14ac:dyDescent="0.25">
      <c r="A208" s="221" t="s">
        <v>79</v>
      </c>
      <c r="B208" s="221"/>
      <c r="C208" s="221"/>
      <c r="D208" s="221"/>
      <c r="E208" s="221"/>
      <c r="F208" s="221"/>
      <c r="G208" s="221"/>
      <c r="H208" s="221"/>
      <c r="I208" s="221"/>
      <c r="J208" s="221"/>
      <c r="K208" s="221"/>
      <c r="L208" s="221"/>
      <c r="M208" s="221"/>
      <c r="N208" s="221"/>
      <c r="O208" s="221"/>
      <c r="P208" s="221"/>
      <c r="Q208" s="221"/>
      <c r="R208" s="221"/>
      <c r="S208" s="221"/>
      <c r="T208" s="221"/>
      <c r="U208" s="221"/>
      <c r="V208" s="221"/>
      <c r="W208" s="221"/>
      <c r="X208" s="67"/>
      <c r="Y208" s="67"/>
    </row>
    <row r="209" spans="1:52" ht="27" customHeight="1" x14ac:dyDescent="0.25">
      <c r="A209" s="64" t="s">
        <v>280</v>
      </c>
      <c r="B209" s="64" t="s">
        <v>281</v>
      </c>
      <c r="C209" s="37">
        <v>4301070915</v>
      </c>
      <c r="D209" s="222">
        <v>4607111035882</v>
      </c>
      <c r="E209" s="222"/>
      <c r="F209" s="63">
        <v>0.43</v>
      </c>
      <c r="G209" s="38">
        <v>16</v>
      </c>
      <c r="H209" s="63">
        <v>6.88</v>
      </c>
      <c r="I209" s="63">
        <v>7.19</v>
      </c>
      <c r="J209" s="38">
        <v>84</v>
      </c>
      <c r="K209" s="39" t="s">
        <v>82</v>
      </c>
      <c r="L209" s="38">
        <v>180</v>
      </c>
      <c r="M209" s="3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24"/>
      <c r="O209" s="224"/>
      <c r="P209" s="224"/>
      <c r="Q209" s="225"/>
      <c r="R209" s="40" t="s">
        <v>49</v>
      </c>
      <c r="S209" s="40" t="s">
        <v>49</v>
      </c>
      <c r="T209" s="41" t="s">
        <v>42</v>
      </c>
      <c r="U209" s="59">
        <v>0</v>
      </c>
      <c r="V209" s="56">
        <f>IFERROR(IF(U209="","",U209),"")</f>
        <v>0</v>
      </c>
      <c r="W209" s="42">
        <f>IFERROR(IF(U209="","",U209*0.0155),"")</f>
        <v>0</v>
      </c>
      <c r="X209" s="69" t="s">
        <v>49</v>
      </c>
      <c r="Y209" s="70" t="s">
        <v>49</v>
      </c>
      <c r="AC209" s="74"/>
      <c r="AZ209" s="151" t="s">
        <v>68</v>
      </c>
    </row>
    <row r="210" spans="1:52" ht="27" customHeight="1" x14ac:dyDescent="0.25">
      <c r="A210" s="64" t="s">
        <v>282</v>
      </c>
      <c r="B210" s="64" t="s">
        <v>283</v>
      </c>
      <c r="C210" s="37">
        <v>4301070921</v>
      </c>
      <c r="D210" s="222">
        <v>4607111035905</v>
      </c>
      <c r="E210" s="222"/>
      <c r="F210" s="63">
        <v>0.9</v>
      </c>
      <c r="G210" s="38">
        <v>8</v>
      </c>
      <c r="H210" s="63">
        <v>7.2</v>
      </c>
      <c r="I210" s="63">
        <v>7.47</v>
      </c>
      <c r="J210" s="38">
        <v>84</v>
      </c>
      <c r="K210" s="39" t="s">
        <v>82</v>
      </c>
      <c r="L210" s="38">
        <v>180</v>
      </c>
      <c r="M210" s="3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24"/>
      <c r="O210" s="224"/>
      <c r="P210" s="224"/>
      <c r="Q210" s="225"/>
      <c r="R210" s="40" t="s">
        <v>49</v>
      </c>
      <c r="S210" s="40" t="s">
        <v>49</v>
      </c>
      <c r="T210" s="41" t="s">
        <v>42</v>
      </c>
      <c r="U210" s="59">
        <v>0</v>
      </c>
      <c r="V210" s="56">
        <f>IFERROR(IF(U210="","",U210),"")</f>
        <v>0</v>
      </c>
      <c r="W210" s="42">
        <f>IFERROR(IF(U210="","",U210*0.0155),"")</f>
        <v>0</v>
      </c>
      <c r="X210" s="69" t="s">
        <v>49</v>
      </c>
      <c r="Y210" s="70" t="s">
        <v>49</v>
      </c>
      <c r="AC210" s="74"/>
      <c r="AZ210" s="152" t="s">
        <v>68</v>
      </c>
    </row>
    <row r="211" spans="1:52" ht="27" customHeight="1" x14ac:dyDescent="0.25">
      <c r="A211" s="64" t="s">
        <v>284</v>
      </c>
      <c r="B211" s="64" t="s">
        <v>285</v>
      </c>
      <c r="C211" s="37">
        <v>4301070917</v>
      </c>
      <c r="D211" s="222">
        <v>4607111035912</v>
      </c>
      <c r="E211" s="222"/>
      <c r="F211" s="63">
        <v>0.43</v>
      </c>
      <c r="G211" s="38">
        <v>16</v>
      </c>
      <c r="H211" s="63">
        <v>6.88</v>
      </c>
      <c r="I211" s="63">
        <v>7.19</v>
      </c>
      <c r="J211" s="38">
        <v>84</v>
      </c>
      <c r="K211" s="39" t="s">
        <v>82</v>
      </c>
      <c r="L211" s="38">
        <v>180</v>
      </c>
      <c r="M211" s="3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24"/>
      <c r="O211" s="224"/>
      <c r="P211" s="224"/>
      <c r="Q211" s="225"/>
      <c r="R211" s="40" t="s">
        <v>49</v>
      </c>
      <c r="S211" s="40" t="s">
        <v>49</v>
      </c>
      <c r="T211" s="41" t="s">
        <v>42</v>
      </c>
      <c r="U211" s="59">
        <v>0</v>
      </c>
      <c r="V211" s="56">
        <f>IFERROR(IF(U211="","",U211),"")</f>
        <v>0</v>
      </c>
      <c r="W211" s="42">
        <f>IFERROR(IF(U211="","",U211*0.0155),"")</f>
        <v>0</v>
      </c>
      <c r="X211" s="69" t="s">
        <v>49</v>
      </c>
      <c r="Y211" s="70" t="s">
        <v>49</v>
      </c>
      <c r="AC211" s="74"/>
      <c r="AZ211" s="153" t="s">
        <v>68</v>
      </c>
    </row>
    <row r="212" spans="1:52" ht="27" customHeight="1" x14ac:dyDescent="0.25">
      <c r="A212" s="64" t="s">
        <v>286</v>
      </c>
      <c r="B212" s="64" t="s">
        <v>287</v>
      </c>
      <c r="C212" s="37">
        <v>4301070920</v>
      </c>
      <c r="D212" s="222">
        <v>4607111035929</v>
      </c>
      <c r="E212" s="222"/>
      <c r="F212" s="63">
        <v>0.9</v>
      </c>
      <c r="G212" s="38">
        <v>8</v>
      </c>
      <c r="H212" s="63">
        <v>7.2</v>
      </c>
      <c r="I212" s="63">
        <v>7.47</v>
      </c>
      <c r="J212" s="38">
        <v>84</v>
      </c>
      <c r="K212" s="39" t="s">
        <v>82</v>
      </c>
      <c r="L212" s="38">
        <v>180</v>
      </c>
      <c r="M212" s="3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24"/>
      <c r="O212" s="224"/>
      <c r="P212" s="224"/>
      <c r="Q212" s="225"/>
      <c r="R212" s="40" t="s">
        <v>49</v>
      </c>
      <c r="S212" s="40" t="s">
        <v>49</v>
      </c>
      <c r="T212" s="41" t="s">
        <v>42</v>
      </c>
      <c r="U212" s="59">
        <v>0</v>
      </c>
      <c r="V212" s="56">
        <f>IFERROR(IF(U212="","",U212),"")</f>
        <v>0</v>
      </c>
      <c r="W212" s="42">
        <f>IFERROR(IF(U212="","",U212*0.0155),"")</f>
        <v>0</v>
      </c>
      <c r="X212" s="69" t="s">
        <v>49</v>
      </c>
      <c r="Y212" s="70" t="s">
        <v>49</v>
      </c>
      <c r="AC212" s="74"/>
      <c r="AZ212" s="154" t="s">
        <v>68</v>
      </c>
    </row>
    <row r="213" spans="1:52" x14ac:dyDescent="0.2">
      <c r="A213" s="229"/>
      <c r="B213" s="229"/>
      <c r="C213" s="229"/>
      <c r="D213" s="229"/>
      <c r="E213" s="229"/>
      <c r="F213" s="229"/>
      <c r="G213" s="229"/>
      <c r="H213" s="229"/>
      <c r="I213" s="229"/>
      <c r="J213" s="229"/>
      <c r="K213" s="229"/>
      <c r="L213" s="230"/>
      <c r="M213" s="226" t="s">
        <v>43</v>
      </c>
      <c r="N213" s="227"/>
      <c r="O213" s="227"/>
      <c r="P213" s="227"/>
      <c r="Q213" s="227"/>
      <c r="R213" s="227"/>
      <c r="S213" s="228"/>
      <c r="T213" s="43" t="s">
        <v>42</v>
      </c>
      <c r="U213" s="44">
        <f>IFERROR(SUM(U209:U212),"0")</f>
        <v>0</v>
      </c>
      <c r="V213" s="44">
        <f>IFERROR(SUM(V209:V212),"0")</f>
        <v>0</v>
      </c>
      <c r="W213" s="44">
        <f>IFERROR(IF(W209="",0,W209),"0")+IFERROR(IF(W210="",0,W210),"0")+IFERROR(IF(W211="",0,W211),"0")+IFERROR(IF(W212="",0,W212),"0")</f>
        <v>0</v>
      </c>
      <c r="X213" s="68"/>
      <c r="Y213" s="68"/>
    </row>
    <row r="214" spans="1:52" x14ac:dyDescent="0.2">
      <c r="A214" s="229"/>
      <c r="B214" s="229"/>
      <c r="C214" s="229"/>
      <c r="D214" s="229"/>
      <c r="E214" s="229"/>
      <c r="F214" s="229"/>
      <c r="G214" s="229"/>
      <c r="H214" s="229"/>
      <c r="I214" s="229"/>
      <c r="J214" s="229"/>
      <c r="K214" s="229"/>
      <c r="L214" s="230"/>
      <c r="M214" s="226" t="s">
        <v>43</v>
      </c>
      <c r="N214" s="227"/>
      <c r="O214" s="227"/>
      <c r="P214" s="227"/>
      <c r="Q214" s="227"/>
      <c r="R214" s="227"/>
      <c r="S214" s="228"/>
      <c r="T214" s="43" t="s">
        <v>0</v>
      </c>
      <c r="U214" s="44">
        <f>IFERROR(SUMPRODUCT(U209:U212*H209:H212),"0")</f>
        <v>0</v>
      </c>
      <c r="V214" s="44">
        <f>IFERROR(SUMPRODUCT(V209:V212*H209:H212),"0")</f>
        <v>0</v>
      </c>
      <c r="W214" s="43"/>
      <c r="X214" s="68"/>
      <c r="Y214" s="68"/>
    </row>
    <row r="215" spans="1:52" ht="16.5" customHeight="1" x14ac:dyDescent="0.25">
      <c r="A215" s="220" t="s">
        <v>288</v>
      </c>
      <c r="B215" s="220"/>
      <c r="C215" s="220"/>
      <c r="D215" s="220"/>
      <c r="E215" s="220"/>
      <c r="F215" s="220"/>
      <c r="G215" s="220"/>
      <c r="H215" s="220"/>
      <c r="I215" s="220"/>
      <c r="J215" s="220"/>
      <c r="K215" s="220"/>
      <c r="L215" s="220"/>
      <c r="M215" s="220"/>
      <c r="N215" s="220"/>
      <c r="O215" s="220"/>
      <c r="P215" s="220"/>
      <c r="Q215" s="220"/>
      <c r="R215" s="220"/>
      <c r="S215" s="220"/>
      <c r="T215" s="220"/>
      <c r="U215" s="220"/>
      <c r="V215" s="220"/>
      <c r="W215" s="220"/>
      <c r="X215" s="66"/>
      <c r="Y215" s="66"/>
    </row>
    <row r="216" spans="1:52" ht="14.25" customHeight="1" x14ac:dyDescent="0.25">
      <c r="A216" s="221" t="s">
        <v>269</v>
      </c>
      <c r="B216" s="221"/>
      <c r="C216" s="221"/>
      <c r="D216" s="221"/>
      <c r="E216" s="221"/>
      <c r="F216" s="221"/>
      <c r="G216" s="221"/>
      <c r="H216" s="221"/>
      <c r="I216" s="221"/>
      <c r="J216" s="221"/>
      <c r="K216" s="221"/>
      <c r="L216" s="221"/>
      <c r="M216" s="221"/>
      <c r="N216" s="221"/>
      <c r="O216" s="221"/>
      <c r="P216" s="221"/>
      <c r="Q216" s="221"/>
      <c r="R216" s="221"/>
      <c r="S216" s="221"/>
      <c r="T216" s="221"/>
      <c r="U216" s="221"/>
      <c r="V216" s="221"/>
      <c r="W216" s="221"/>
      <c r="X216" s="67"/>
      <c r="Y216" s="67"/>
    </row>
    <row r="217" spans="1:52" ht="27" customHeight="1" x14ac:dyDescent="0.25">
      <c r="A217" s="64" t="s">
        <v>289</v>
      </c>
      <c r="B217" s="64" t="s">
        <v>290</v>
      </c>
      <c r="C217" s="37">
        <v>4301051320</v>
      </c>
      <c r="D217" s="222">
        <v>4680115881334</v>
      </c>
      <c r="E217" s="222"/>
      <c r="F217" s="63">
        <v>0.33</v>
      </c>
      <c r="G217" s="38">
        <v>6</v>
      </c>
      <c r="H217" s="63">
        <v>1.98</v>
      </c>
      <c r="I217" s="63">
        <v>2.27</v>
      </c>
      <c r="J217" s="38">
        <v>156</v>
      </c>
      <c r="K217" s="39" t="s">
        <v>274</v>
      </c>
      <c r="L217" s="38">
        <v>365</v>
      </c>
      <c r="M217" s="309" t="s">
        <v>291</v>
      </c>
      <c r="N217" s="224"/>
      <c r="O217" s="224"/>
      <c r="P217" s="224"/>
      <c r="Q217" s="225"/>
      <c r="R217" s="40" t="s">
        <v>49</v>
      </c>
      <c r="S217" s="40" t="s">
        <v>49</v>
      </c>
      <c r="T217" s="41" t="s">
        <v>42</v>
      </c>
      <c r="U217" s="59">
        <v>0</v>
      </c>
      <c r="V217" s="56">
        <f>IFERROR(IF(U217="","",U217),"")</f>
        <v>0</v>
      </c>
      <c r="W217" s="42">
        <f>IFERROR(IF(U217="","",U217*0.00753),"")</f>
        <v>0</v>
      </c>
      <c r="X217" s="69" t="s">
        <v>49</v>
      </c>
      <c r="Y217" s="70" t="s">
        <v>49</v>
      </c>
      <c r="AC217" s="74"/>
      <c r="AZ217" s="155" t="s">
        <v>273</v>
      </c>
    </row>
    <row r="218" spans="1:52" x14ac:dyDescent="0.2">
      <c r="A218" s="229"/>
      <c r="B218" s="229"/>
      <c r="C218" s="229"/>
      <c r="D218" s="229"/>
      <c r="E218" s="229"/>
      <c r="F218" s="229"/>
      <c r="G218" s="229"/>
      <c r="H218" s="229"/>
      <c r="I218" s="229"/>
      <c r="J218" s="229"/>
      <c r="K218" s="229"/>
      <c r="L218" s="230"/>
      <c r="M218" s="226" t="s">
        <v>43</v>
      </c>
      <c r="N218" s="227"/>
      <c r="O218" s="227"/>
      <c r="P218" s="227"/>
      <c r="Q218" s="227"/>
      <c r="R218" s="227"/>
      <c r="S218" s="228"/>
      <c r="T218" s="43" t="s">
        <v>42</v>
      </c>
      <c r="U218" s="44">
        <f>IFERROR(SUM(U217:U217),"0")</f>
        <v>0</v>
      </c>
      <c r="V218" s="44">
        <f>IFERROR(SUM(V217:V217),"0")</f>
        <v>0</v>
      </c>
      <c r="W218" s="44">
        <f>IFERROR(IF(W217="",0,W217),"0")</f>
        <v>0</v>
      </c>
      <c r="X218" s="68"/>
      <c r="Y218" s="68"/>
    </row>
    <row r="219" spans="1:52" x14ac:dyDescent="0.2">
      <c r="A219" s="229"/>
      <c r="B219" s="229"/>
      <c r="C219" s="229"/>
      <c r="D219" s="229"/>
      <c r="E219" s="229"/>
      <c r="F219" s="229"/>
      <c r="G219" s="229"/>
      <c r="H219" s="229"/>
      <c r="I219" s="229"/>
      <c r="J219" s="229"/>
      <c r="K219" s="229"/>
      <c r="L219" s="230"/>
      <c r="M219" s="226" t="s">
        <v>43</v>
      </c>
      <c r="N219" s="227"/>
      <c r="O219" s="227"/>
      <c r="P219" s="227"/>
      <c r="Q219" s="227"/>
      <c r="R219" s="227"/>
      <c r="S219" s="228"/>
      <c r="T219" s="43" t="s">
        <v>0</v>
      </c>
      <c r="U219" s="44">
        <f>IFERROR(SUMPRODUCT(U217:U217*H217:H217),"0")</f>
        <v>0</v>
      </c>
      <c r="V219" s="44">
        <f>IFERROR(SUMPRODUCT(V217:V217*H217:H217),"0")</f>
        <v>0</v>
      </c>
      <c r="W219" s="43"/>
      <c r="X219" s="68"/>
      <c r="Y219" s="68"/>
    </row>
    <row r="220" spans="1:52" ht="16.5" customHeight="1" x14ac:dyDescent="0.25">
      <c r="A220" s="220" t="s">
        <v>292</v>
      </c>
      <c r="B220" s="220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  <c r="W220" s="220"/>
      <c r="X220" s="66"/>
      <c r="Y220" s="66"/>
    </row>
    <row r="221" spans="1:52" ht="14.25" customHeight="1" x14ac:dyDescent="0.25">
      <c r="A221" s="221" t="s">
        <v>79</v>
      </c>
      <c r="B221" s="221"/>
      <c r="C221" s="221"/>
      <c r="D221" s="221"/>
      <c r="E221" s="221"/>
      <c r="F221" s="221"/>
      <c r="G221" s="221"/>
      <c r="H221" s="221"/>
      <c r="I221" s="221"/>
      <c r="J221" s="221"/>
      <c r="K221" s="221"/>
      <c r="L221" s="221"/>
      <c r="M221" s="221"/>
      <c r="N221" s="221"/>
      <c r="O221" s="221"/>
      <c r="P221" s="221"/>
      <c r="Q221" s="221"/>
      <c r="R221" s="221"/>
      <c r="S221" s="221"/>
      <c r="T221" s="221"/>
      <c r="U221" s="221"/>
      <c r="V221" s="221"/>
      <c r="W221" s="221"/>
      <c r="X221" s="67"/>
      <c r="Y221" s="67"/>
    </row>
    <row r="222" spans="1:52" ht="16.5" customHeight="1" x14ac:dyDescent="0.25">
      <c r="A222" s="64" t="s">
        <v>293</v>
      </c>
      <c r="B222" s="64" t="s">
        <v>294</v>
      </c>
      <c r="C222" s="37">
        <v>4301070874</v>
      </c>
      <c r="D222" s="222">
        <v>4607111035332</v>
      </c>
      <c r="E222" s="222"/>
      <c r="F222" s="63">
        <v>0.43</v>
      </c>
      <c r="G222" s="38">
        <v>16</v>
      </c>
      <c r="H222" s="63">
        <v>6.88</v>
      </c>
      <c r="I222" s="63">
        <v>7.2060000000000004</v>
      </c>
      <c r="J222" s="38">
        <v>84</v>
      </c>
      <c r="K222" s="39" t="s">
        <v>82</v>
      </c>
      <c r="L222" s="38">
        <v>180</v>
      </c>
      <c r="M222" s="31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24"/>
      <c r="O222" s="224"/>
      <c r="P222" s="224"/>
      <c r="Q222" s="225"/>
      <c r="R222" s="40" t="s">
        <v>49</v>
      </c>
      <c r="S222" s="40" t="s">
        <v>49</v>
      </c>
      <c r="T222" s="41" t="s">
        <v>42</v>
      </c>
      <c r="U222" s="59">
        <v>0</v>
      </c>
      <c r="V222" s="56">
        <f>IFERROR(IF(U222="","",U222),"")</f>
        <v>0</v>
      </c>
      <c r="W222" s="42">
        <f>IFERROR(IF(U222="","",U222*0.0155),"")</f>
        <v>0</v>
      </c>
      <c r="X222" s="69" t="s">
        <v>49</v>
      </c>
      <c r="Y222" s="70" t="s">
        <v>49</v>
      </c>
      <c r="AC222" s="74"/>
      <c r="AZ222" s="156" t="s">
        <v>68</v>
      </c>
    </row>
    <row r="223" spans="1:52" ht="16.5" customHeight="1" x14ac:dyDescent="0.25">
      <c r="A223" s="64" t="s">
        <v>295</v>
      </c>
      <c r="B223" s="64" t="s">
        <v>296</v>
      </c>
      <c r="C223" s="37">
        <v>4301070873</v>
      </c>
      <c r="D223" s="222">
        <v>4607111035080</v>
      </c>
      <c r="E223" s="222"/>
      <c r="F223" s="63">
        <v>0.9</v>
      </c>
      <c r="G223" s="38">
        <v>8</v>
      </c>
      <c r="H223" s="63">
        <v>7.2</v>
      </c>
      <c r="I223" s="63">
        <v>7.47</v>
      </c>
      <c r="J223" s="38">
        <v>84</v>
      </c>
      <c r="K223" s="39" t="s">
        <v>82</v>
      </c>
      <c r="L223" s="38">
        <v>180</v>
      </c>
      <c r="M223" s="31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24"/>
      <c r="O223" s="224"/>
      <c r="P223" s="224"/>
      <c r="Q223" s="225"/>
      <c r="R223" s="40" t="s">
        <v>49</v>
      </c>
      <c r="S223" s="40" t="s">
        <v>49</v>
      </c>
      <c r="T223" s="41" t="s">
        <v>42</v>
      </c>
      <c r="U223" s="59">
        <v>0</v>
      </c>
      <c r="V223" s="56">
        <f>IFERROR(IF(U223="","",U223),"")</f>
        <v>0</v>
      </c>
      <c r="W223" s="42">
        <f>IFERROR(IF(U223="","",U223*0.0155),"")</f>
        <v>0</v>
      </c>
      <c r="X223" s="69" t="s">
        <v>49</v>
      </c>
      <c r="Y223" s="70" t="s">
        <v>49</v>
      </c>
      <c r="AC223" s="74"/>
      <c r="AZ223" s="157" t="s">
        <v>68</v>
      </c>
    </row>
    <row r="224" spans="1:52" x14ac:dyDescent="0.2">
      <c r="A224" s="229"/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30"/>
      <c r="M224" s="226" t="s">
        <v>43</v>
      </c>
      <c r="N224" s="227"/>
      <c r="O224" s="227"/>
      <c r="P224" s="227"/>
      <c r="Q224" s="227"/>
      <c r="R224" s="227"/>
      <c r="S224" s="228"/>
      <c r="T224" s="43" t="s">
        <v>42</v>
      </c>
      <c r="U224" s="44">
        <f>IFERROR(SUM(U222:U223),"0")</f>
        <v>0</v>
      </c>
      <c r="V224" s="44">
        <f>IFERROR(SUM(V222:V223),"0")</f>
        <v>0</v>
      </c>
      <c r="W224" s="44">
        <f>IFERROR(IF(W222="",0,W222),"0")+IFERROR(IF(W223="",0,W223),"0")</f>
        <v>0</v>
      </c>
      <c r="X224" s="68"/>
      <c r="Y224" s="68"/>
    </row>
    <row r="225" spans="1:52" x14ac:dyDescent="0.2">
      <c r="A225" s="229"/>
      <c r="B225" s="229"/>
      <c r="C225" s="229"/>
      <c r="D225" s="229"/>
      <c r="E225" s="229"/>
      <c r="F225" s="229"/>
      <c r="G225" s="229"/>
      <c r="H225" s="229"/>
      <c r="I225" s="229"/>
      <c r="J225" s="229"/>
      <c r="K225" s="229"/>
      <c r="L225" s="230"/>
      <c r="M225" s="226" t="s">
        <v>43</v>
      </c>
      <c r="N225" s="227"/>
      <c r="O225" s="227"/>
      <c r="P225" s="227"/>
      <c r="Q225" s="227"/>
      <c r="R225" s="227"/>
      <c r="S225" s="228"/>
      <c r="T225" s="43" t="s">
        <v>0</v>
      </c>
      <c r="U225" s="44">
        <f>IFERROR(SUMPRODUCT(U222:U223*H222:H223),"0")</f>
        <v>0</v>
      </c>
      <c r="V225" s="44">
        <f>IFERROR(SUMPRODUCT(V222:V223*H222:H223),"0")</f>
        <v>0</v>
      </c>
      <c r="W225" s="43"/>
      <c r="X225" s="68"/>
      <c r="Y225" s="68"/>
    </row>
    <row r="226" spans="1:52" ht="27.75" customHeight="1" x14ac:dyDescent="0.2">
      <c r="A226" s="219" t="s">
        <v>297</v>
      </c>
      <c r="B226" s="219"/>
      <c r="C226" s="219"/>
      <c r="D226" s="219"/>
      <c r="E226" s="219"/>
      <c r="F226" s="219"/>
      <c r="G226" s="219"/>
      <c r="H226" s="219"/>
      <c r="I226" s="219"/>
      <c r="J226" s="219"/>
      <c r="K226" s="219"/>
      <c r="L226" s="219"/>
      <c r="M226" s="219"/>
      <c r="N226" s="219"/>
      <c r="O226" s="219"/>
      <c r="P226" s="219"/>
      <c r="Q226" s="219"/>
      <c r="R226" s="219"/>
      <c r="S226" s="219"/>
      <c r="T226" s="219"/>
      <c r="U226" s="219"/>
      <c r="V226" s="219"/>
      <c r="W226" s="219"/>
      <c r="X226" s="55"/>
      <c r="Y226" s="55"/>
    </row>
    <row r="227" spans="1:52" ht="16.5" customHeight="1" x14ac:dyDescent="0.25">
      <c r="A227" s="220" t="s">
        <v>298</v>
      </c>
      <c r="B227" s="220"/>
      <c r="C227" s="220"/>
      <c r="D227" s="220"/>
      <c r="E227" s="220"/>
      <c r="F227" s="220"/>
      <c r="G227" s="220"/>
      <c r="H227" s="220"/>
      <c r="I227" s="220"/>
      <c r="J227" s="220"/>
      <c r="K227" s="220"/>
      <c r="L227" s="220"/>
      <c r="M227" s="220"/>
      <c r="N227" s="220"/>
      <c r="O227" s="220"/>
      <c r="P227" s="220"/>
      <c r="Q227" s="220"/>
      <c r="R227" s="220"/>
      <c r="S227" s="220"/>
      <c r="T227" s="220"/>
      <c r="U227" s="220"/>
      <c r="V227" s="220"/>
      <c r="W227" s="220"/>
      <c r="X227" s="66"/>
      <c r="Y227" s="66"/>
    </row>
    <row r="228" spans="1:52" ht="14.25" customHeight="1" x14ac:dyDescent="0.25">
      <c r="A228" s="221" t="s">
        <v>79</v>
      </c>
      <c r="B228" s="221"/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67"/>
      <c r="Y228" s="67"/>
    </row>
    <row r="229" spans="1:52" ht="27" customHeight="1" x14ac:dyDescent="0.25">
      <c r="A229" s="64" t="s">
        <v>299</v>
      </c>
      <c r="B229" s="64" t="s">
        <v>300</v>
      </c>
      <c r="C229" s="37">
        <v>4301070941</v>
      </c>
      <c r="D229" s="222">
        <v>4607111036162</v>
      </c>
      <c r="E229" s="222"/>
      <c r="F229" s="63">
        <v>0.8</v>
      </c>
      <c r="G229" s="38">
        <v>8</v>
      </c>
      <c r="H229" s="63">
        <v>6.4</v>
      </c>
      <c r="I229" s="63">
        <v>6.6811999999999996</v>
      </c>
      <c r="J229" s="38">
        <v>84</v>
      </c>
      <c r="K229" s="39" t="s">
        <v>82</v>
      </c>
      <c r="L229" s="38">
        <v>90</v>
      </c>
      <c r="M229" s="31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224"/>
      <c r="O229" s="224"/>
      <c r="P229" s="224"/>
      <c r="Q229" s="225"/>
      <c r="R229" s="40" t="s">
        <v>49</v>
      </c>
      <c r="S229" s="40" t="s">
        <v>49</v>
      </c>
      <c r="T229" s="41" t="s">
        <v>42</v>
      </c>
      <c r="U229" s="59">
        <v>0</v>
      </c>
      <c r="V229" s="56">
        <f>IFERROR(IF(U229="","",U229),"")</f>
        <v>0</v>
      </c>
      <c r="W229" s="42">
        <f>IFERROR(IF(U229="","",U229*0.0155),"")</f>
        <v>0</v>
      </c>
      <c r="X229" s="69" t="s">
        <v>49</v>
      </c>
      <c r="Y229" s="70" t="s">
        <v>49</v>
      </c>
      <c r="AC229" s="74"/>
      <c r="AZ229" s="158" t="s">
        <v>68</v>
      </c>
    </row>
    <row r="230" spans="1:52" x14ac:dyDescent="0.2">
      <c r="A230" s="229"/>
      <c r="B230" s="229"/>
      <c r="C230" s="229"/>
      <c r="D230" s="229"/>
      <c r="E230" s="229"/>
      <c r="F230" s="229"/>
      <c r="G230" s="229"/>
      <c r="H230" s="229"/>
      <c r="I230" s="229"/>
      <c r="J230" s="229"/>
      <c r="K230" s="229"/>
      <c r="L230" s="230"/>
      <c r="M230" s="226" t="s">
        <v>43</v>
      </c>
      <c r="N230" s="227"/>
      <c r="O230" s="227"/>
      <c r="P230" s="227"/>
      <c r="Q230" s="227"/>
      <c r="R230" s="227"/>
      <c r="S230" s="228"/>
      <c r="T230" s="43" t="s">
        <v>42</v>
      </c>
      <c r="U230" s="44">
        <f>IFERROR(SUM(U229:U229),"0")</f>
        <v>0</v>
      </c>
      <c r="V230" s="44">
        <f>IFERROR(SUM(V229:V229),"0")</f>
        <v>0</v>
      </c>
      <c r="W230" s="44">
        <f>IFERROR(IF(W229="",0,W229),"0")</f>
        <v>0</v>
      </c>
      <c r="X230" s="68"/>
      <c r="Y230" s="68"/>
    </row>
    <row r="231" spans="1:52" x14ac:dyDescent="0.2">
      <c r="A231" s="229"/>
      <c r="B231" s="229"/>
      <c r="C231" s="229"/>
      <c r="D231" s="229"/>
      <c r="E231" s="229"/>
      <c r="F231" s="229"/>
      <c r="G231" s="229"/>
      <c r="H231" s="229"/>
      <c r="I231" s="229"/>
      <c r="J231" s="229"/>
      <c r="K231" s="229"/>
      <c r="L231" s="230"/>
      <c r="M231" s="226" t="s">
        <v>43</v>
      </c>
      <c r="N231" s="227"/>
      <c r="O231" s="227"/>
      <c r="P231" s="227"/>
      <c r="Q231" s="227"/>
      <c r="R231" s="227"/>
      <c r="S231" s="228"/>
      <c r="T231" s="43" t="s">
        <v>0</v>
      </c>
      <c r="U231" s="44">
        <f>IFERROR(SUMPRODUCT(U229:U229*H229:H229),"0")</f>
        <v>0</v>
      </c>
      <c r="V231" s="44">
        <f>IFERROR(SUMPRODUCT(V229:V229*H229:H229),"0")</f>
        <v>0</v>
      </c>
      <c r="W231" s="43"/>
      <c r="X231" s="68"/>
      <c r="Y231" s="68"/>
    </row>
    <row r="232" spans="1:52" ht="27.75" customHeight="1" x14ac:dyDescent="0.2">
      <c r="A232" s="219" t="s">
        <v>301</v>
      </c>
      <c r="B232" s="219"/>
      <c r="C232" s="219"/>
      <c r="D232" s="219"/>
      <c r="E232" s="219"/>
      <c r="F232" s="219"/>
      <c r="G232" s="219"/>
      <c r="H232" s="219"/>
      <c r="I232" s="219"/>
      <c r="J232" s="219"/>
      <c r="K232" s="219"/>
      <c r="L232" s="219"/>
      <c r="M232" s="219"/>
      <c r="N232" s="219"/>
      <c r="O232" s="219"/>
      <c r="P232" s="219"/>
      <c r="Q232" s="219"/>
      <c r="R232" s="219"/>
      <c r="S232" s="219"/>
      <c r="T232" s="219"/>
      <c r="U232" s="219"/>
      <c r="V232" s="219"/>
      <c r="W232" s="219"/>
      <c r="X232" s="55"/>
      <c r="Y232" s="55"/>
    </row>
    <row r="233" spans="1:52" ht="16.5" customHeight="1" x14ac:dyDescent="0.25">
      <c r="A233" s="220" t="s">
        <v>302</v>
      </c>
      <c r="B233" s="220"/>
      <c r="C233" s="220"/>
      <c r="D233" s="220"/>
      <c r="E233" s="220"/>
      <c r="F233" s="220"/>
      <c r="G233" s="220"/>
      <c r="H233" s="220"/>
      <c r="I233" s="220"/>
      <c r="J233" s="220"/>
      <c r="K233" s="220"/>
      <c r="L233" s="220"/>
      <c r="M233" s="220"/>
      <c r="N233" s="220"/>
      <c r="O233" s="220"/>
      <c r="P233" s="220"/>
      <c r="Q233" s="220"/>
      <c r="R233" s="220"/>
      <c r="S233" s="220"/>
      <c r="T233" s="220"/>
      <c r="U233" s="220"/>
      <c r="V233" s="220"/>
      <c r="W233" s="220"/>
      <c r="X233" s="66"/>
      <c r="Y233" s="66"/>
    </row>
    <row r="234" spans="1:52" ht="14.25" customHeight="1" x14ac:dyDescent="0.25">
      <c r="A234" s="221" t="s">
        <v>79</v>
      </c>
      <c r="B234" s="221"/>
      <c r="C234" s="221"/>
      <c r="D234" s="221"/>
      <c r="E234" s="221"/>
      <c r="F234" s="221"/>
      <c r="G234" s="221"/>
      <c r="H234" s="221"/>
      <c r="I234" s="221"/>
      <c r="J234" s="221"/>
      <c r="K234" s="221"/>
      <c r="L234" s="221"/>
      <c r="M234" s="221"/>
      <c r="N234" s="221"/>
      <c r="O234" s="221"/>
      <c r="P234" s="221"/>
      <c r="Q234" s="221"/>
      <c r="R234" s="221"/>
      <c r="S234" s="221"/>
      <c r="T234" s="221"/>
      <c r="U234" s="221"/>
      <c r="V234" s="221"/>
      <c r="W234" s="221"/>
      <c r="X234" s="67"/>
      <c r="Y234" s="67"/>
    </row>
    <row r="235" spans="1:52" ht="27" customHeight="1" x14ac:dyDescent="0.25">
      <c r="A235" s="64" t="s">
        <v>303</v>
      </c>
      <c r="B235" s="64" t="s">
        <v>304</v>
      </c>
      <c r="C235" s="37">
        <v>4301070882</v>
      </c>
      <c r="D235" s="222">
        <v>4607111035899</v>
      </c>
      <c r="E235" s="222"/>
      <c r="F235" s="63">
        <v>1</v>
      </c>
      <c r="G235" s="38">
        <v>5</v>
      </c>
      <c r="H235" s="63">
        <v>5</v>
      </c>
      <c r="I235" s="63">
        <v>5.2619999999999996</v>
      </c>
      <c r="J235" s="38">
        <v>84</v>
      </c>
      <c r="K235" s="39" t="s">
        <v>82</v>
      </c>
      <c r="L235" s="38">
        <v>120</v>
      </c>
      <c r="M235" s="31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24"/>
      <c r="O235" s="224"/>
      <c r="P235" s="224"/>
      <c r="Q235" s="225"/>
      <c r="R235" s="40" t="s">
        <v>49</v>
      </c>
      <c r="S235" s="40" t="s">
        <v>49</v>
      </c>
      <c r="T235" s="41" t="s">
        <v>42</v>
      </c>
      <c r="U235" s="59">
        <v>200</v>
      </c>
      <c r="V235" s="56">
        <f>IFERROR(IF(U235="","",U235),"")</f>
        <v>200</v>
      </c>
      <c r="W235" s="42">
        <f>IFERROR(IF(U235="","",U235*0.0155),"")</f>
        <v>3.1</v>
      </c>
      <c r="X235" s="69" t="s">
        <v>49</v>
      </c>
      <c r="Y235" s="70" t="s">
        <v>49</v>
      </c>
      <c r="AC235" s="74"/>
      <c r="AZ235" s="159" t="s">
        <v>68</v>
      </c>
    </row>
    <row r="236" spans="1:52" x14ac:dyDescent="0.2">
      <c r="A236" s="229"/>
      <c r="B236" s="229"/>
      <c r="C236" s="229"/>
      <c r="D236" s="229"/>
      <c r="E236" s="229"/>
      <c r="F236" s="229"/>
      <c r="G236" s="229"/>
      <c r="H236" s="229"/>
      <c r="I236" s="229"/>
      <c r="J236" s="229"/>
      <c r="K236" s="229"/>
      <c r="L236" s="230"/>
      <c r="M236" s="226" t="s">
        <v>43</v>
      </c>
      <c r="N236" s="227"/>
      <c r="O236" s="227"/>
      <c r="P236" s="227"/>
      <c r="Q236" s="227"/>
      <c r="R236" s="227"/>
      <c r="S236" s="228"/>
      <c r="T236" s="43" t="s">
        <v>42</v>
      </c>
      <c r="U236" s="44">
        <f>IFERROR(SUM(U235:U235),"0")</f>
        <v>200</v>
      </c>
      <c r="V236" s="44">
        <f>IFERROR(SUM(V235:V235),"0")</f>
        <v>200</v>
      </c>
      <c r="W236" s="44">
        <f>IFERROR(IF(W235="",0,W235),"0")</f>
        <v>3.1</v>
      </c>
      <c r="X236" s="68"/>
      <c r="Y236" s="68"/>
    </row>
    <row r="237" spans="1:52" x14ac:dyDescent="0.2">
      <c r="A237" s="229"/>
      <c r="B237" s="229"/>
      <c r="C237" s="229"/>
      <c r="D237" s="229"/>
      <c r="E237" s="229"/>
      <c r="F237" s="229"/>
      <c r="G237" s="229"/>
      <c r="H237" s="229"/>
      <c r="I237" s="229"/>
      <c r="J237" s="229"/>
      <c r="K237" s="229"/>
      <c r="L237" s="230"/>
      <c r="M237" s="226" t="s">
        <v>43</v>
      </c>
      <c r="N237" s="227"/>
      <c r="O237" s="227"/>
      <c r="P237" s="227"/>
      <c r="Q237" s="227"/>
      <c r="R237" s="227"/>
      <c r="S237" s="228"/>
      <c r="T237" s="43" t="s">
        <v>0</v>
      </c>
      <c r="U237" s="44">
        <f>IFERROR(SUMPRODUCT(U235:U235*H235:H235),"0")</f>
        <v>1000</v>
      </c>
      <c r="V237" s="44">
        <f>IFERROR(SUMPRODUCT(V235:V235*H235:H235),"0")</f>
        <v>1000</v>
      </c>
      <c r="W237" s="43"/>
      <c r="X237" s="68"/>
      <c r="Y237" s="68"/>
    </row>
    <row r="238" spans="1:52" ht="16.5" customHeight="1" x14ac:dyDescent="0.25">
      <c r="A238" s="220" t="s">
        <v>305</v>
      </c>
      <c r="B238" s="220"/>
      <c r="C238" s="220"/>
      <c r="D238" s="220"/>
      <c r="E238" s="220"/>
      <c r="F238" s="220"/>
      <c r="G238" s="220"/>
      <c r="H238" s="220"/>
      <c r="I238" s="220"/>
      <c r="J238" s="220"/>
      <c r="K238" s="220"/>
      <c r="L238" s="220"/>
      <c r="M238" s="220"/>
      <c r="N238" s="220"/>
      <c r="O238" s="220"/>
      <c r="P238" s="220"/>
      <c r="Q238" s="220"/>
      <c r="R238" s="220"/>
      <c r="S238" s="220"/>
      <c r="T238" s="220"/>
      <c r="U238" s="220"/>
      <c r="V238" s="220"/>
      <c r="W238" s="220"/>
      <c r="X238" s="66"/>
      <c r="Y238" s="66"/>
    </row>
    <row r="239" spans="1:52" ht="14.25" customHeight="1" x14ac:dyDescent="0.25">
      <c r="A239" s="221" t="s">
        <v>79</v>
      </c>
      <c r="B239" s="221"/>
      <c r="C239" s="221"/>
      <c r="D239" s="221"/>
      <c r="E239" s="221"/>
      <c r="F239" s="221"/>
      <c r="G239" s="221"/>
      <c r="H239" s="221"/>
      <c r="I239" s="221"/>
      <c r="J239" s="221"/>
      <c r="K239" s="221"/>
      <c r="L239" s="221"/>
      <c r="M239" s="221"/>
      <c r="N239" s="221"/>
      <c r="O239" s="221"/>
      <c r="P239" s="221"/>
      <c r="Q239" s="221"/>
      <c r="R239" s="221"/>
      <c r="S239" s="221"/>
      <c r="T239" s="221"/>
      <c r="U239" s="221"/>
      <c r="V239" s="221"/>
      <c r="W239" s="221"/>
      <c r="X239" s="67"/>
      <c r="Y239" s="67"/>
    </row>
    <row r="240" spans="1:52" ht="27" customHeight="1" x14ac:dyDescent="0.25">
      <c r="A240" s="64" t="s">
        <v>306</v>
      </c>
      <c r="B240" s="64" t="s">
        <v>307</v>
      </c>
      <c r="C240" s="37">
        <v>4301070870</v>
      </c>
      <c r="D240" s="222">
        <v>4607111036711</v>
      </c>
      <c r="E240" s="222"/>
      <c r="F240" s="63">
        <v>0.8</v>
      </c>
      <c r="G240" s="38">
        <v>8</v>
      </c>
      <c r="H240" s="63">
        <v>6.4</v>
      </c>
      <c r="I240" s="63">
        <v>6.67</v>
      </c>
      <c r="J240" s="38">
        <v>84</v>
      </c>
      <c r="K240" s="39" t="s">
        <v>82</v>
      </c>
      <c r="L240" s="38">
        <v>90</v>
      </c>
      <c r="M240" s="31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24"/>
      <c r="O240" s="224"/>
      <c r="P240" s="224"/>
      <c r="Q240" s="225"/>
      <c r="R240" s="40" t="s">
        <v>49</v>
      </c>
      <c r="S240" s="40" t="s">
        <v>49</v>
      </c>
      <c r="T240" s="41" t="s">
        <v>42</v>
      </c>
      <c r="U240" s="59">
        <v>0</v>
      </c>
      <c r="V240" s="56">
        <f>IFERROR(IF(U240="","",U240),"")</f>
        <v>0</v>
      </c>
      <c r="W240" s="42">
        <f>IFERROR(IF(U240="","",U240*0.0155),"")</f>
        <v>0</v>
      </c>
      <c r="X240" s="69" t="s">
        <v>49</v>
      </c>
      <c r="Y240" s="70" t="s">
        <v>49</v>
      </c>
      <c r="AC240" s="74"/>
      <c r="AZ240" s="160" t="s">
        <v>68</v>
      </c>
    </row>
    <row r="241" spans="1:31" x14ac:dyDescent="0.2">
      <c r="A241" s="229"/>
      <c r="B241" s="229"/>
      <c r="C241" s="229"/>
      <c r="D241" s="229"/>
      <c r="E241" s="229"/>
      <c r="F241" s="229"/>
      <c r="G241" s="229"/>
      <c r="H241" s="229"/>
      <c r="I241" s="229"/>
      <c r="J241" s="229"/>
      <c r="K241" s="229"/>
      <c r="L241" s="230"/>
      <c r="M241" s="226" t="s">
        <v>43</v>
      </c>
      <c r="N241" s="227"/>
      <c r="O241" s="227"/>
      <c r="P241" s="227"/>
      <c r="Q241" s="227"/>
      <c r="R241" s="227"/>
      <c r="S241" s="228"/>
      <c r="T241" s="43" t="s">
        <v>42</v>
      </c>
      <c r="U241" s="44">
        <f>IFERROR(SUM(U240:U240),"0")</f>
        <v>0</v>
      </c>
      <c r="V241" s="44">
        <f>IFERROR(SUM(V240:V240),"0")</f>
        <v>0</v>
      </c>
      <c r="W241" s="44">
        <f>IFERROR(IF(W240="",0,W240),"0")</f>
        <v>0</v>
      </c>
      <c r="X241" s="68"/>
      <c r="Y241" s="68"/>
    </row>
    <row r="242" spans="1:31" x14ac:dyDescent="0.2">
      <c r="A242" s="229"/>
      <c r="B242" s="229"/>
      <c r="C242" s="229"/>
      <c r="D242" s="229"/>
      <c r="E242" s="229"/>
      <c r="F242" s="229"/>
      <c r="G242" s="229"/>
      <c r="H242" s="229"/>
      <c r="I242" s="229"/>
      <c r="J242" s="229"/>
      <c r="K242" s="229"/>
      <c r="L242" s="230"/>
      <c r="M242" s="226" t="s">
        <v>43</v>
      </c>
      <c r="N242" s="227"/>
      <c r="O242" s="227"/>
      <c r="P242" s="227"/>
      <c r="Q242" s="227"/>
      <c r="R242" s="227"/>
      <c r="S242" s="228"/>
      <c r="T242" s="43" t="s">
        <v>0</v>
      </c>
      <c r="U242" s="44">
        <f>IFERROR(SUMPRODUCT(U240:U240*H240:H240),"0")</f>
        <v>0</v>
      </c>
      <c r="V242" s="44">
        <f>IFERROR(SUMPRODUCT(V240:V240*H240:H240),"0")</f>
        <v>0</v>
      </c>
      <c r="W242" s="43"/>
      <c r="X242" s="68"/>
      <c r="Y242" s="68"/>
    </row>
    <row r="243" spans="1:31" ht="15" customHeight="1" x14ac:dyDescent="0.2">
      <c r="A243" s="229"/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318"/>
      <c r="M243" s="315" t="s">
        <v>36</v>
      </c>
      <c r="N243" s="316"/>
      <c r="O243" s="316"/>
      <c r="P243" s="316"/>
      <c r="Q243" s="316"/>
      <c r="R243" s="316"/>
      <c r="S243" s="317"/>
      <c r="T243" s="43" t="s">
        <v>0</v>
      </c>
      <c r="U243" s="44">
        <f>IFERROR(U24+U33+U41+U47+U57+U64+U69+U75+U85+U92+U100+U106+U111+U119+U124+U130+U135+U141+U145+U152+U165+U170+U178+U183+U190+U195+U200+U206+U214+U219+U225+U231+U237+U242,"0")</f>
        <v>4600</v>
      </c>
      <c r="V243" s="44">
        <f>IFERROR(V24+V33+V41+V47+V57+V64+V69+V75+V85+V92+V100+V106+V111+V119+V124+V130+V135+V141+V145+V152+V165+V170+V178+V183+V190+V195+V200+V206+V214+V219+V225+V231+V237+V242,"0")</f>
        <v>4600</v>
      </c>
      <c r="W243" s="43"/>
      <c r="X243" s="68"/>
      <c r="Y243" s="68"/>
    </row>
    <row r="244" spans="1:31" x14ac:dyDescent="0.2">
      <c r="A244" s="229"/>
      <c r="B244" s="229"/>
      <c r="C244" s="229"/>
      <c r="D244" s="229"/>
      <c r="E244" s="229"/>
      <c r="F244" s="229"/>
      <c r="G244" s="229"/>
      <c r="H244" s="229"/>
      <c r="I244" s="229"/>
      <c r="J244" s="229"/>
      <c r="K244" s="229"/>
      <c r="L244" s="318"/>
      <c r="M244" s="315" t="s">
        <v>37</v>
      </c>
      <c r="N244" s="316"/>
      <c r="O244" s="316"/>
      <c r="P244" s="316"/>
      <c r="Q244" s="316"/>
      <c r="R244" s="316"/>
      <c r="S244" s="317"/>
      <c r="T244" s="43" t="s">
        <v>0</v>
      </c>
      <c r="U244" s="44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4810.6699999999992</v>
      </c>
      <c r="V244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4810.6699999999992</v>
      </c>
      <c r="W244" s="43"/>
      <c r="X244" s="68"/>
      <c r="Y244" s="68"/>
    </row>
    <row r="245" spans="1:31" x14ac:dyDescent="0.2">
      <c r="A245" s="229"/>
      <c r="B245" s="229"/>
      <c r="C245" s="229"/>
      <c r="D245" s="229"/>
      <c r="E245" s="229"/>
      <c r="F245" s="229"/>
      <c r="G245" s="229"/>
      <c r="H245" s="229"/>
      <c r="I245" s="229"/>
      <c r="J245" s="229"/>
      <c r="K245" s="229"/>
      <c r="L245" s="318"/>
      <c r="M245" s="315" t="s">
        <v>38</v>
      </c>
      <c r="N245" s="316"/>
      <c r="O245" s="316"/>
      <c r="P245" s="316"/>
      <c r="Q245" s="316"/>
      <c r="R245" s="316"/>
      <c r="S245" s="317"/>
      <c r="T245" s="43" t="s">
        <v>23</v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8</v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8</v>
      </c>
      <c r="W245" s="43"/>
      <c r="X245" s="68"/>
      <c r="Y245" s="68"/>
    </row>
    <row r="246" spans="1:31" x14ac:dyDescent="0.2">
      <c r="A246" s="229"/>
      <c r="B246" s="229"/>
      <c r="C246" s="229"/>
      <c r="D246" s="229"/>
      <c r="E246" s="229"/>
      <c r="F246" s="229"/>
      <c r="G246" s="229"/>
      <c r="H246" s="229"/>
      <c r="I246" s="229"/>
      <c r="J246" s="229"/>
      <c r="K246" s="229"/>
      <c r="L246" s="318"/>
      <c r="M246" s="315" t="s">
        <v>39</v>
      </c>
      <c r="N246" s="316"/>
      <c r="O246" s="316"/>
      <c r="P246" s="316"/>
      <c r="Q246" s="316"/>
      <c r="R246" s="316"/>
      <c r="S246" s="317"/>
      <c r="T246" s="43" t="s">
        <v>0</v>
      </c>
      <c r="U246" s="44">
        <f>GrossWeightTotal+PalletQtyTotal*25</f>
        <v>5010.6699999999992</v>
      </c>
      <c r="V246" s="44">
        <f>GrossWeightTotalR+PalletQtyTotalR*25</f>
        <v>5010.6699999999992</v>
      </c>
      <c r="W246" s="43"/>
      <c r="X246" s="68"/>
      <c r="Y246" s="68"/>
    </row>
    <row r="247" spans="1:31" x14ac:dyDescent="0.2">
      <c r="A247" s="229"/>
      <c r="B247" s="229"/>
      <c r="C247" s="229"/>
      <c r="D247" s="229"/>
      <c r="E247" s="229"/>
      <c r="F247" s="229"/>
      <c r="G247" s="229"/>
      <c r="H247" s="229"/>
      <c r="I247" s="229"/>
      <c r="J247" s="229"/>
      <c r="K247" s="229"/>
      <c r="L247" s="318"/>
      <c r="M247" s="315" t="s">
        <v>40</v>
      </c>
      <c r="N247" s="316"/>
      <c r="O247" s="316"/>
      <c r="P247" s="316"/>
      <c r="Q247" s="316"/>
      <c r="R247" s="316"/>
      <c r="S247" s="317"/>
      <c r="T247" s="43" t="s">
        <v>23</v>
      </c>
      <c r="U247" s="44">
        <f>IFERROR(U23+U32+U40+U46+U56+U63+U68+U74+U84+U91+U99+U105+U110+U118+U123+U129+U134+U140+U144+U151+U164+U169+U177+U182+U189+U194+U199+U205+U213+U218+U224+U230+U236+U241,"0")</f>
        <v>865</v>
      </c>
      <c r="V247" s="44">
        <f>IFERROR(V23+V32+V40+V46+V56+V63+V68+V74+V84+V91+V99+V105+V110+V118+V123+V129+V134+V140+V144+V151+V164+V169+V177+V182+V189+V194+V199+V205+V213+V218+V224+V230+V236+V241,"0")</f>
        <v>865</v>
      </c>
      <c r="W247" s="43"/>
      <c r="X247" s="68"/>
      <c r="Y247" s="68"/>
    </row>
    <row r="248" spans="1:31" ht="14.25" x14ac:dyDescent="0.2">
      <c r="A248" s="229"/>
      <c r="B248" s="229"/>
      <c r="C248" s="229"/>
      <c r="D248" s="229"/>
      <c r="E248" s="229"/>
      <c r="F248" s="229"/>
      <c r="G248" s="229"/>
      <c r="H248" s="229"/>
      <c r="I248" s="229"/>
      <c r="J248" s="229"/>
      <c r="K248" s="229"/>
      <c r="L248" s="318"/>
      <c r="M248" s="315" t="s">
        <v>41</v>
      </c>
      <c r="N248" s="316"/>
      <c r="O248" s="316"/>
      <c r="P248" s="316"/>
      <c r="Q248" s="316"/>
      <c r="R248" s="316"/>
      <c r="S248" s="317"/>
      <c r="T248" s="46" t="s">
        <v>55</v>
      </c>
      <c r="U248" s="43"/>
      <c r="V248" s="43"/>
      <c r="W248" s="43">
        <f>IFERROR(W23+W32+W40+W46+W56+W63+W68+W74+W84+W91+W99+W105+W110+W118+W123+W129+W134+W140+W144+W151+W164+W169+W177+W182+W189+W194+W199+W205+W213+W218+W224+W230+W236+W241,"0")</f>
        <v>9.7138999999999989</v>
      </c>
      <c r="X248" s="68"/>
      <c r="Y248" s="68"/>
    </row>
    <row r="249" spans="1:31" ht="13.5" thickBot="1" x14ac:dyDescent="0.25"/>
    <row r="250" spans="1:31" ht="27" thickTop="1" thickBot="1" x14ac:dyDescent="0.25">
      <c r="A250" s="47" t="s">
        <v>9</v>
      </c>
      <c r="B250" s="75" t="s">
        <v>78</v>
      </c>
      <c r="C250" s="319" t="s">
        <v>48</v>
      </c>
      <c r="D250" s="319" t="s">
        <v>48</v>
      </c>
      <c r="E250" s="319" t="s">
        <v>48</v>
      </c>
      <c r="F250" s="319" t="s">
        <v>48</v>
      </c>
      <c r="G250" s="319" t="s">
        <v>48</v>
      </c>
      <c r="H250" s="319" t="s">
        <v>48</v>
      </c>
      <c r="I250" s="319" t="s">
        <v>48</v>
      </c>
      <c r="J250" s="319" t="s">
        <v>48</v>
      </c>
      <c r="K250" s="319" t="s">
        <v>48</v>
      </c>
      <c r="L250" s="319" t="s">
        <v>48</v>
      </c>
      <c r="M250" s="319" t="s">
        <v>48</v>
      </c>
      <c r="N250" s="319" t="s">
        <v>48</v>
      </c>
      <c r="O250" s="319" t="s">
        <v>48</v>
      </c>
      <c r="P250" s="319" t="s">
        <v>48</v>
      </c>
      <c r="Q250" s="319" t="s">
        <v>48</v>
      </c>
      <c r="R250" s="319" t="s">
        <v>48</v>
      </c>
      <c r="S250" s="319" t="s">
        <v>207</v>
      </c>
      <c r="T250" s="319" t="s">
        <v>207</v>
      </c>
      <c r="U250" s="319" t="s">
        <v>207</v>
      </c>
      <c r="V250" s="319" t="s">
        <v>260</v>
      </c>
      <c r="W250" s="319" t="s">
        <v>260</v>
      </c>
      <c r="X250" s="319" t="s">
        <v>260</v>
      </c>
      <c r="Y250" s="319" t="s">
        <v>275</v>
      </c>
      <c r="Z250" s="319" t="s">
        <v>275</v>
      </c>
      <c r="AA250" s="319" t="s">
        <v>275</v>
      </c>
      <c r="AB250" s="319" t="s">
        <v>275</v>
      </c>
      <c r="AC250" s="75" t="s">
        <v>297</v>
      </c>
      <c r="AD250" s="319" t="s">
        <v>301</v>
      </c>
      <c r="AE250" s="319" t="s">
        <v>301</v>
      </c>
    </row>
    <row r="251" spans="1:31" ht="14.25" customHeight="1" thickTop="1" x14ac:dyDescent="0.2">
      <c r="A251" s="320" t="s">
        <v>10</v>
      </c>
      <c r="B251" s="319" t="s">
        <v>78</v>
      </c>
      <c r="C251" s="319" t="s">
        <v>83</v>
      </c>
      <c r="D251" s="319" t="s">
        <v>94</v>
      </c>
      <c r="E251" s="319" t="s">
        <v>104</v>
      </c>
      <c r="F251" s="319" t="s">
        <v>110</v>
      </c>
      <c r="G251" s="319" t="s">
        <v>124</v>
      </c>
      <c r="H251" s="319" t="s">
        <v>133</v>
      </c>
      <c r="I251" s="319" t="s">
        <v>137</v>
      </c>
      <c r="J251" s="319" t="s">
        <v>143</v>
      </c>
      <c r="K251" s="319" t="s">
        <v>156</v>
      </c>
      <c r="L251" s="319" t="s">
        <v>163</v>
      </c>
      <c r="M251" s="319" t="s">
        <v>176</v>
      </c>
      <c r="N251" s="319" t="s">
        <v>181</v>
      </c>
      <c r="O251" s="319" t="s">
        <v>184</v>
      </c>
      <c r="P251" s="319" t="s">
        <v>195</v>
      </c>
      <c r="Q251" s="319" t="s">
        <v>198</v>
      </c>
      <c r="R251" s="319" t="s">
        <v>204</v>
      </c>
      <c r="S251" s="319" t="s">
        <v>208</v>
      </c>
      <c r="T251" s="319" t="s">
        <v>243</v>
      </c>
      <c r="U251" s="319" t="s">
        <v>246</v>
      </c>
      <c r="V251" s="319" t="s">
        <v>261</v>
      </c>
      <c r="W251" s="319" t="s">
        <v>266</v>
      </c>
      <c r="X251" s="319" t="s">
        <v>260</v>
      </c>
      <c r="Y251" s="319" t="s">
        <v>276</v>
      </c>
      <c r="Z251" s="319" t="s">
        <v>279</v>
      </c>
      <c r="AA251" s="319" t="s">
        <v>288</v>
      </c>
      <c r="AB251" s="319" t="s">
        <v>292</v>
      </c>
      <c r="AC251" s="319" t="s">
        <v>298</v>
      </c>
      <c r="AD251" s="319" t="s">
        <v>302</v>
      </c>
      <c r="AE251" s="319" t="s">
        <v>305</v>
      </c>
    </row>
    <row r="252" spans="1:31" ht="13.5" thickBot="1" x14ac:dyDescent="0.25">
      <c r="A252" s="321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19"/>
      <c r="Y252" s="319"/>
      <c r="Z252" s="319"/>
      <c r="AA252" s="319"/>
      <c r="AB252" s="319"/>
      <c r="AC252" s="319"/>
      <c r="AD252" s="319"/>
      <c r="AE252" s="319"/>
    </row>
    <row r="253" spans="1:31" ht="18" thickTop="1" thickBot="1" x14ac:dyDescent="0.25">
      <c r="A253" s="47" t="s">
        <v>13</v>
      </c>
      <c r="B253" s="53">
        <f>IFERROR(U22*H22,"0")</f>
        <v>0</v>
      </c>
      <c r="C253" s="53">
        <f>IFERROR(U28*H28,"0")+IFERROR(U29*H29,"0")+IFERROR(U30*H30,"0")+IFERROR(U31*H31,"0")</f>
        <v>0</v>
      </c>
      <c r="D253" s="53">
        <f>IFERROR(U36*H36,"0")+IFERROR(U37*H37,"0")+IFERROR(U38*H38,"0")+IFERROR(U39*H39,"0")</f>
        <v>0</v>
      </c>
      <c r="E253" s="53">
        <f>IFERROR(U44*H44,"0")+IFERROR(U45*H45,"0")</f>
        <v>0</v>
      </c>
      <c r="F253" s="53">
        <f>IFERROR(U50*H50,"0")+IFERROR(U51*H51,"0")+IFERROR(U52*H52,"0")+IFERROR(U53*H53,"0")+IFERROR(U54*H54,"0")+IFERROR(U55*H55,"0")</f>
        <v>0</v>
      </c>
      <c r="G253" s="53">
        <f>IFERROR(U60*H60,"0")+IFERROR(U61*H61,"0")+IFERROR(U62*H62,"0")</f>
        <v>2000</v>
      </c>
      <c r="H253" s="53">
        <f>IFERROR(U67*H67,"0")</f>
        <v>0</v>
      </c>
      <c r="I253" s="53">
        <f>IFERROR(U72*H72,"0")+IFERROR(U73*H73,"0")</f>
        <v>0</v>
      </c>
      <c r="J253" s="53">
        <f>IFERROR(U78*H78,"0")+IFERROR(U79*H79,"0")+IFERROR(U80*H80,"0")+IFERROR(U81*H81,"0")+IFERROR(U82*H82,"0")+IFERROR(U83*H83,"0")</f>
        <v>0</v>
      </c>
      <c r="K253" s="53">
        <f>IFERROR(U88*H88,"0")+IFERROR(U89*H89,"0")+IFERROR(U90*H90,"0")</f>
        <v>0</v>
      </c>
      <c r="L253" s="53">
        <f>IFERROR(U95*H95,"0")+IFERROR(U96*H96,"0")+IFERROR(U97*H97,"0")+IFERROR(U98*H98,"0")</f>
        <v>900</v>
      </c>
      <c r="M253" s="53">
        <f>IFERROR(U103*H103,"0")+IFERROR(U104*H104,"0")</f>
        <v>0</v>
      </c>
      <c r="N253" s="53">
        <f>IFERROR(U109*H109,"0")</f>
        <v>0</v>
      </c>
      <c r="O253" s="53">
        <f>IFERROR(U114*H114,"0")+IFERROR(U115*H115,"0")+IFERROR(U116*H116,"0")+IFERROR(U117*H117,"0")</f>
        <v>0</v>
      </c>
      <c r="P253" s="53">
        <f>IFERROR(U122*H122,"0")</f>
        <v>0</v>
      </c>
      <c r="Q253" s="53">
        <f>IFERROR(U127*H127,"0")+IFERROR(U128*H128,"0")</f>
        <v>0</v>
      </c>
      <c r="R253" s="53">
        <f>IFERROR(U133*H133,"0")</f>
        <v>0</v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0</v>
      </c>
      <c r="T253" s="53">
        <f>IFERROR(U168*H168,"0")</f>
        <v>0</v>
      </c>
      <c r="U253" s="53">
        <f>IFERROR(U173*H173,"0")+IFERROR(U174*H174,"0")+IFERROR(U175*H175,"0")+IFERROR(U176*H176,"0")+IFERROR(U180*H180,"0")+IFERROR(U181*H181,"0")</f>
        <v>700</v>
      </c>
      <c r="V253" s="53">
        <f>IFERROR(U187*H187,"0")+IFERROR(U188*H188,"0")</f>
        <v>0</v>
      </c>
      <c r="W253" s="53">
        <f>IFERROR(U193*H193,"0")</f>
        <v>0</v>
      </c>
      <c r="X253" s="53">
        <f>IFERROR(U198*H198,"0")</f>
        <v>0</v>
      </c>
      <c r="Y253" s="53">
        <f>IFERROR(U204*H204,"0")</f>
        <v>0</v>
      </c>
      <c r="Z253" s="53">
        <f>IFERROR(U209*H209,"0")+IFERROR(U210*H210,"0")+IFERROR(U211*H211,"0")+IFERROR(U212*H212,"0")</f>
        <v>0</v>
      </c>
      <c r="AA253" s="53">
        <f>IFERROR(U217*H217,"0")</f>
        <v>0</v>
      </c>
      <c r="AB253" s="53">
        <f>IFERROR(U222*H222,"0")+IFERROR(U223*H223,"0")</f>
        <v>0</v>
      </c>
      <c r="AC253" s="53">
        <f>IFERROR(U229*H229,"0")</f>
        <v>0</v>
      </c>
      <c r="AD253" s="53">
        <f>IFERROR(U235*H235,"0")</f>
        <v>1000</v>
      </c>
      <c r="AE253" s="53">
        <f>IFERROR(U240*H240,"0")</f>
        <v>0</v>
      </c>
    </row>
    <row r="254" spans="1:31" ht="13.5" thickTop="1" x14ac:dyDescent="0.2">
      <c r="C254" s="1"/>
    </row>
    <row r="255" spans="1:31" ht="19.5" customHeight="1" x14ac:dyDescent="0.2">
      <c r="A255" s="71" t="s">
        <v>64</v>
      </c>
      <c r="B255" s="71" t="s">
        <v>65</v>
      </c>
      <c r="C255" s="71" t="s">
        <v>67</v>
      </c>
    </row>
    <row r="256" spans="1:31" x14ac:dyDescent="0.2">
      <c r="A256" s="72">
        <f>SUMPRODUCT(--(AZ:AZ="ЗПФ"),--(T:T="кор"),H:H,V:V)+SUMPRODUCT(--(AZ:AZ="ЗПФ"),--(T:T="кг"),V:V)</f>
        <v>4600</v>
      </c>
      <c r="B256" s="73">
        <f>SUMPRODUCT(--(AZ:AZ="ПГП"),--(T:T="кор"),H:H,V:V)+SUMPRODUCT(--(AZ:AZ="ПГП"),--(T:T="кг"),V:V)</f>
        <v>0</v>
      </c>
      <c r="C256" s="73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9"/>
    </row>
    <row r="3" spans="2:8" x14ac:dyDescent="0.2">
      <c r="B3" s="54" t="s">
        <v>309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310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76</v>
      </c>
      <c r="C6" s="54" t="s">
        <v>311</v>
      </c>
      <c r="D6" s="54" t="s">
        <v>312</v>
      </c>
      <c r="E6" s="54" t="s">
        <v>49</v>
      </c>
    </row>
    <row r="8" spans="2:8" x14ac:dyDescent="0.2">
      <c r="B8" s="54" t="s">
        <v>77</v>
      </c>
      <c r="C8" s="54" t="s">
        <v>311</v>
      </c>
      <c r="D8" s="54" t="s">
        <v>49</v>
      </c>
      <c r="E8" s="54" t="s">
        <v>49</v>
      </c>
    </row>
    <row r="10" spans="2:8" x14ac:dyDescent="0.2">
      <c r="B10" s="54" t="s">
        <v>313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314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315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316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317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318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319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320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321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322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323</v>
      </c>
      <c r="C20" s="54" t="s">
        <v>49</v>
      </c>
      <c r="D20" s="54" t="s">
        <v>49</v>
      </c>
      <c r="E20" s="54" t="s">
        <v>49</v>
      </c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2023-10-09T08:52:34Z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