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M461" i="1"/>
  <c r="U458" i="1"/>
  <c r="U457" i="1"/>
  <c r="V456" i="1"/>
  <c r="W456" i="1" s="1"/>
  <c r="M456" i="1"/>
  <c r="V455" i="1"/>
  <c r="V457" i="1" s="1"/>
  <c r="M455" i="1"/>
  <c r="U453" i="1"/>
  <c r="U452" i="1"/>
  <c r="V451" i="1"/>
  <c r="W451" i="1" s="1"/>
  <c r="M451" i="1"/>
  <c r="V450" i="1"/>
  <c r="W450" i="1" s="1"/>
  <c r="V449" i="1"/>
  <c r="M449" i="1"/>
  <c r="U447" i="1"/>
  <c r="U446" i="1"/>
  <c r="V445" i="1"/>
  <c r="W445" i="1" s="1"/>
  <c r="M445" i="1"/>
  <c r="V444" i="1"/>
  <c r="W444" i="1" s="1"/>
  <c r="M444" i="1"/>
  <c r="V443" i="1"/>
  <c r="U441" i="1"/>
  <c r="U440" i="1"/>
  <c r="V439" i="1"/>
  <c r="W439" i="1" s="1"/>
  <c r="M439" i="1"/>
  <c r="V438" i="1"/>
  <c r="V440" i="1" s="1"/>
  <c r="M438" i="1"/>
  <c r="U434" i="1"/>
  <c r="U433" i="1"/>
  <c r="V432" i="1"/>
  <c r="W432" i="1" s="1"/>
  <c r="M432" i="1"/>
  <c r="V431" i="1"/>
  <c r="W431" i="1" s="1"/>
  <c r="W433" i="1" s="1"/>
  <c r="M431" i="1"/>
  <c r="U429" i="1"/>
  <c r="U428" i="1"/>
  <c r="V427" i="1"/>
  <c r="W427" i="1" s="1"/>
  <c r="V426" i="1"/>
  <c r="W426" i="1" s="1"/>
  <c r="V425" i="1"/>
  <c r="W425" i="1" s="1"/>
  <c r="V424" i="1"/>
  <c r="W424" i="1" s="1"/>
  <c r="M424" i="1"/>
  <c r="V423" i="1"/>
  <c r="M423" i="1"/>
  <c r="V422" i="1"/>
  <c r="W422" i="1" s="1"/>
  <c r="M422" i="1"/>
  <c r="U420" i="1"/>
  <c r="U419" i="1"/>
  <c r="V418" i="1"/>
  <c r="W418" i="1" s="1"/>
  <c r="M418" i="1"/>
  <c r="V417" i="1"/>
  <c r="V419" i="1" s="1"/>
  <c r="M417" i="1"/>
  <c r="U415" i="1"/>
  <c r="U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W386" i="1" s="1"/>
  <c r="M386" i="1"/>
  <c r="V385" i="1"/>
  <c r="M385" i="1"/>
  <c r="U383" i="1"/>
  <c r="U382" i="1"/>
  <c r="V381" i="1"/>
  <c r="W381" i="1" s="1"/>
  <c r="M381" i="1"/>
  <c r="V380" i="1"/>
  <c r="M380" i="1"/>
  <c r="U377" i="1"/>
  <c r="U376" i="1"/>
  <c r="V375" i="1"/>
  <c r="U373" i="1"/>
  <c r="U372" i="1"/>
  <c r="V371" i="1"/>
  <c r="W371" i="1" s="1"/>
  <c r="M371" i="1"/>
  <c r="V370" i="1"/>
  <c r="W370" i="1" s="1"/>
  <c r="M370" i="1"/>
  <c r="V369" i="1"/>
  <c r="W369" i="1" s="1"/>
  <c r="M369" i="1"/>
  <c r="U367" i="1"/>
  <c r="U366" i="1"/>
  <c r="V365" i="1"/>
  <c r="V367" i="1" s="1"/>
  <c r="M365" i="1"/>
  <c r="U363" i="1"/>
  <c r="U362" i="1"/>
  <c r="V361" i="1"/>
  <c r="W361" i="1" s="1"/>
  <c r="M361" i="1"/>
  <c r="V360" i="1"/>
  <c r="W360" i="1" s="1"/>
  <c r="M360" i="1"/>
  <c r="V359" i="1"/>
  <c r="W359" i="1" s="1"/>
  <c r="M359" i="1"/>
  <c r="V358" i="1"/>
  <c r="M358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M342" i="1"/>
  <c r="U340" i="1"/>
  <c r="U339" i="1"/>
  <c r="V338" i="1"/>
  <c r="W338" i="1" s="1"/>
  <c r="M338" i="1"/>
  <c r="V337" i="1"/>
  <c r="M337" i="1"/>
  <c r="U333" i="1"/>
  <c r="U332" i="1"/>
  <c r="V331" i="1"/>
  <c r="M331" i="1"/>
  <c r="U329" i="1"/>
  <c r="U328" i="1"/>
  <c r="V327" i="1"/>
  <c r="W327" i="1" s="1"/>
  <c r="M327" i="1"/>
  <c r="V326" i="1"/>
  <c r="W326" i="1" s="1"/>
  <c r="M326" i="1"/>
  <c r="V325" i="1"/>
  <c r="W325" i="1" s="1"/>
  <c r="M325" i="1"/>
  <c r="V324" i="1"/>
  <c r="W324" i="1" s="1"/>
  <c r="M324" i="1"/>
  <c r="U322" i="1"/>
  <c r="U321" i="1"/>
  <c r="V320" i="1"/>
  <c r="W320" i="1" s="1"/>
  <c r="M320" i="1"/>
  <c r="V319" i="1"/>
  <c r="M319" i="1"/>
  <c r="U317" i="1"/>
  <c r="U316" i="1"/>
  <c r="V315" i="1"/>
  <c r="W315" i="1" s="1"/>
  <c r="M315" i="1"/>
  <c r="V314" i="1"/>
  <c r="W314" i="1" s="1"/>
  <c r="M314" i="1"/>
  <c r="V313" i="1"/>
  <c r="W313" i="1" s="1"/>
  <c r="M313" i="1"/>
  <c r="V312" i="1"/>
  <c r="M312" i="1"/>
  <c r="U309" i="1"/>
  <c r="U308" i="1"/>
  <c r="V307" i="1"/>
  <c r="M307" i="1"/>
  <c r="U305" i="1"/>
  <c r="U304" i="1"/>
  <c r="V303" i="1"/>
  <c r="M303" i="1"/>
  <c r="U301" i="1"/>
  <c r="U300" i="1"/>
  <c r="V299" i="1"/>
  <c r="W299" i="1" s="1"/>
  <c r="M299" i="1"/>
  <c r="V298" i="1"/>
  <c r="W298" i="1" s="1"/>
  <c r="W300" i="1" s="1"/>
  <c r="M298" i="1"/>
  <c r="U296" i="1"/>
  <c r="U295" i="1"/>
  <c r="V294" i="1"/>
  <c r="W294" i="1" s="1"/>
  <c r="M294" i="1"/>
  <c r="V293" i="1"/>
  <c r="W293" i="1" s="1"/>
  <c r="M293" i="1"/>
  <c r="V292" i="1"/>
  <c r="W292" i="1" s="1"/>
  <c r="V291" i="1"/>
  <c r="W291" i="1" s="1"/>
  <c r="M291" i="1"/>
  <c r="V290" i="1"/>
  <c r="W290" i="1" s="1"/>
  <c r="M290" i="1"/>
  <c r="V289" i="1"/>
  <c r="W289" i="1" s="1"/>
  <c r="M289" i="1"/>
  <c r="V288" i="1"/>
  <c r="W288" i="1" s="1"/>
  <c r="M288" i="1"/>
  <c r="V287" i="1"/>
  <c r="W287" i="1" s="1"/>
  <c r="M287" i="1"/>
  <c r="U283" i="1"/>
  <c r="U282" i="1"/>
  <c r="V281" i="1"/>
  <c r="V283" i="1" s="1"/>
  <c r="M281" i="1"/>
  <c r="U279" i="1"/>
  <c r="U278" i="1"/>
  <c r="V277" i="1"/>
  <c r="V279" i="1" s="1"/>
  <c r="M277" i="1"/>
  <c r="U275" i="1"/>
  <c r="U274" i="1"/>
  <c r="V273" i="1"/>
  <c r="W273" i="1" s="1"/>
  <c r="M273" i="1"/>
  <c r="V272" i="1"/>
  <c r="W272" i="1" s="1"/>
  <c r="M272" i="1"/>
  <c r="V271" i="1"/>
  <c r="W271" i="1" s="1"/>
  <c r="M271" i="1"/>
  <c r="U269" i="1"/>
  <c r="U268" i="1"/>
  <c r="V267" i="1"/>
  <c r="V269" i="1" s="1"/>
  <c r="M267" i="1"/>
  <c r="U264" i="1"/>
  <c r="U263" i="1"/>
  <c r="V262" i="1"/>
  <c r="W262" i="1" s="1"/>
  <c r="M262" i="1"/>
  <c r="V261" i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V252" i="1"/>
  <c r="W252" i="1" s="1"/>
  <c r="M252" i="1"/>
  <c r="V251" i="1"/>
  <c r="W251" i="1" s="1"/>
  <c r="M251" i="1"/>
  <c r="U248" i="1"/>
  <c r="U247" i="1"/>
  <c r="V246" i="1"/>
  <c r="W246" i="1" s="1"/>
  <c r="M246" i="1"/>
  <c r="V245" i="1"/>
  <c r="W245" i="1" s="1"/>
  <c r="M245" i="1"/>
  <c r="V244" i="1"/>
  <c r="W244" i="1" s="1"/>
  <c r="M244" i="1"/>
  <c r="U242" i="1"/>
  <c r="U241" i="1"/>
  <c r="V240" i="1"/>
  <c r="W240" i="1" s="1"/>
  <c r="M240" i="1"/>
  <c r="V239" i="1"/>
  <c r="W239" i="1" s="1"/>
  <c r="V238" i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V187" i="1"/>
  <c r="W187" i="1" s="1"/>
  <c r="W189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M168" i="1"/>
  <c r="U166" i="1"/>
  <c r="U165" i="1"/>
  <c r="V164" i="1"/>
  <c r="W164" i="1" s="1"/>
  <c r="M164" i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M157" i="1"/>
  <c r="V156" i="1"/>
  <c r="V158" i="1" s="1"/>
  <c r="U154" i="1"/>
  <c r="U153" i="1"/>
  <c r="V152" i="1"/>
  <c r="W152" i="1" s="1"/>
  <c r="M152" i="1"/>
  <c r="V151" i="1"/>
  <c r="W151" i="1" s="1"/>
  <c r="W153" i="1" s="1"/>
  <c r="M151" i="1"/>
  <c r="U148" i="1"/>
  <c r="U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M139" i="1"/>
  <c r="U136" i="1"/>
  <c r="U135" i="1"/>
  <c r="V134" i="1"/>
  <c r="W134" i="1" s="1"/>
  <c r="M134" i="1"/>
  <c r="V133" i="1"/>
  <c r="W133" i="1" s="1"/>
  <c r="M133" i="1"/>
  <c r="V132" i="1"/>
  <c r="M132" i="1"/>
  <c r="U128" i="1"/>
  <c r="U127" i="1"/>
  <c r="V126" i="1"/>
  <c r="W126" i="1" s="1"/>
  <c r="M126" i="1"/>
  <c r="V125" i="1"/>
  <c r="W125" i="1" s="1"/>
  <c r="M125" i="1"/>
  <c r="V124" i="1"/>
  <c r="W124" i="1" s="1"/>
  <c r="M124" i="1"/>
  <c r="V123" i="1"/>
  <c r="W123" i="1" s="1"/>
  <c r="M123" i="1"/>
  <c r="U120" i="1"/>
  <c r="U119" i="1"/>
  <c r="V118" i="1"/>
  <c r="W118" i="1" s="1"/>
  <c r="V117" i="1"/>
  <c r="W117" i="1" s="1"/>
  <c r="M117" i="1"/>
  <c r="V116" i="1"/>
  <c r="W116" i="1" s="1"/>
  <c r="V115" i="1"/>
  <c r="W115" i="1" s="1"/>
  <c r="M115" i="1"/>
  <c r="V114" i="1"/>
  <c r="M114" i="1"/>
  <c r="U112" i="1"/>
  <c r="U111" i="1"/>
  <c r="V110" i="1"/>
  <c r="W110" i="1" s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W103" i="1" s="1"/>
  <c r="V102" i="1"/>
  <c r="U100" i="1"/>
  <c r="U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M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U51" i="1"/>
  <c r="V50" i="1"/>
  <c r="W50" i="1" s="1"/>
  <c r="M50" i="1"/>
  <c r="V49" i="1"/>
  <c r="V51" i="1" s="1"/>
  <c r="M49" i="1"/>
  <c r="U45" i="1"/>
  <c r="U44" i="1"/>
  <c r="V43" i="1"/>
  <c r="M43" i="1"/>
  <c r="U41" i="1"/>
  <c r="U40" i="1"/>
  <c r="V39" i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3" i="1" s="1"/>
  <c r="M26" i="1"/>
  <c r="U24" i="1"/>
  <c r="U23" i="1"/>
  <c r="V22" i="1"/>
  <c r="B474" i="1" s="1"/>
  <c r="M22" i="1"/>
  <c r="H10" i="1"/>
  <c r="A9" i="1"/>
  <c r="F10" i="1" s="1"/>
  <c r="D7" i="1"/>
  <c r="N6" i="1"/>
  <c r="M2" i="1"/>
  <c r="V100" i="1" l="1"/>
  <c r="W35" i="1"/>
  <c r="W36" i="1" s="1"/>
  <c r="V36" i="1"/>
  <c r="D474" i="1"/>
  <c r="V209" i="1"/>
  <c r="W258" i="1"/>
  <c r="W127" i="1"/>
  <c r="V263" i="1"/>
  <c r="W274" i="1"/>
  <c r="W328" i="1"/>
  <c r="V120" i="1"/>
  <c r="V355" i="1"/>
  <c r="W365" i="1"/>
  <c r="W366" i="1" s="1"/>
  <c r="V366" i="1"/>
  <c r="V392" i="1"/>
  <c r="W78" i="1"/>
  <c r="W228" i="1"/>
  <c r="U468" i="1"/>
  <c r="W90" i="1"/>
  <c r="W99" i="1" s="1"/>
  <c r="W114" i="1"/>
  <c r="W119" i="1" s="1"/>
  <c r="F474" i="1"/>
  <c r="V136" i="1"/>
  <c r="W156" i="1"/>
  <c r="W158" i="1" s="1"/>
  <c r="V185" i="1"/>
  <c r="V228" i="1"/>
  <c r="V248" i="1"/>
  <c r="V247" i="1"/>
  <c r="W267" i="1"/>
  <c r="W268" i="1" s="1"/>
  <c r="V268" i="1"/>
  <c r="W277" i="1"/>
  <c r="W278" i="1" s="1"/>
  <c r="V278" i="1"/>
  <c r="W281" i="1"/>
  <c r="W282" i="1" s="1"/>
  <c r="V282" i="1"/>
  <c r="V317" i="1"/>
  <c r="V328" i="1"/>
  <c r="W342" i="1"/>
  <c r="W355" i="1" s="1"/>
  <c r="V373" i="1"/>
  <c r="V372" i="1"/>
  <c r="W385" i="1"/>
  <c r="W392" i="1" s="1"/>
  <c r="V433" i="1"/>
  <c r="W455" i="1"/>
  <c r="W457" i="1" s="1"/>
  <c r="H9" i="1"/>
  <c r="A10" i="1"/>
  <c r="V32" i="1"/>
  <c r="F9" i="1"/>
  <c r="J9" i="1"/>
  <c r="W22" i="1"/>
  <c r="W23" i="1" s="1"/>
  <c r="V23" i="1"/>
  <c r="U464" i="1"/>
  <c r="W26" i="1"/>
  <c r="W32" i="1" s="1"/>
  <c r="V40" i="1"/>
  <c r="W39" i="1"/>
  <c r="W40" i="1" s="1"/>
  <c r="V41" i="1"/>
  <c r="V44" i="1"/>
  <c r="W43" i="1"/>
  <c r="W44" i="1" s="1"/>
  <c r="V45" i="1"/>
  <c r="C474" i="1"/>
  <c r="V52" i="1"/>
  <c r="W49" i="1"/>
  <c r="W51" i="1" s="1"/>
  <c r="V78" i="1"/>
  <c r="V88" i="1"/>
  <c r="W81" i="1"/>
  <c r="W87" i="1" s="1"/>
  <c r="V87" i="1"/>
  <c r="V99" i="1"/>
  <c r="V112" i="1"/>
  <c r="W102" i="1"/>
  <c r="W111" i="1" s="1"/>
  <c r="V111" i="1"/>
  <c r="V119" i="1"/>
  <c r="V148" i="1"/>
  <c r="W139" i="1"/>
  <c r="W147" i="1" s="1"/>
  <c r="V147" i="1"/>
  <c r="V154" i="1"/>
  <c r="V159" i="1"/>
  <c r="V166" i="1"/>
  <c r="W161" i="1"/>
  <c r="W165" i="1" s="1"/>
  <c r="V165" i="1"/>
  <c r="W184" i="1"/>
  <c r="V18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W247" i="1"/>
  <c r="V259" i="1"/>
  <c r="V264" i="1"/>
  <c r="W261" i="1"/>
  <c r="W263" i="1" s="1"/>
  <c r="V275" i="1"/>
  <c r="V274" i="1"/>
  <c r="W295" i="1"/>
  <c r="V300" i="1"/>
  <c r="V322" i="1"/>
  <c r="W319" i="1"/>
  <c r="W321" i="1" s="1"/>
  <c r="V321" i="1"/>
  <c r="W423" i="1"/>
  <c r="W428" i="1" s="1"/>
  <c r="V428" i="1"/>
  <c r="V465" i="1"/>
  <c r="V466" i="1"/>
  <c r="L474" i="1"/>
  <c r="V24" i="1"/>
  <c r="V59" i="1"/>
  <c r="W55" i="1"/>
  <c r="W59" i="1" s="1"/>
  <c r="V60" i="1"/>
  <c r="V128" i="1"/>
  <c r="G474" i="1"/>
  <c r="V135" i="1"/>
  <c r="W132" i="1"/>
  <c r="W135" i="1" s="1"/>
  <c r="V184" i="1"/>
  <c r="V190" i="1"/>
  <c r="J474" i="1"/>
  <c r="V208" i="1"/>
  <c r="W193" i="1"/>
  <c r="W208" i="1" s="1"/>
  <c r="V295" i="1"/>
  <c r="V301" i="1"/>
  <c r="V304" i="1"/>
  <c r="W303" i="1"/>
  <c r="W304" i="1" s="1"/>
  <c r="V305" i="1"/>
  <c r="V308" i="1"/>
  <c r="W307" i="1"/>
  <c r="W308" i="1" s="1"/>
  <c r="V309" i="1"/>
  <c r="V316" i="1"/>
  <c r="N474" i="1"/>
  <c r="W312" i="1"/>
  <c r="W316" i="1" s="1"/>
  <c r="V329" i="1"/>
  <c r="V332" i="1"/>
  <c r="W331" i="1"/>
  <c r="W332" i="1" s="1"/>
  <c r="V333" i="1"/>
  <c r="O474" i="1"/>
  <c r="V340" i="1"/>
  <c r="W337" i="1"/>
  <c r="W339" i="1" s="1"/>
  <c r="V339" i="1"/>
  <c r="V376" i="1"/>
  <c r="W375" i="1"/>
  <c r="W376" i="1" s="1"/>
  <c r="V377" i="1"/>
  <c r="V383" i="1"/>
  <c r="W380" i="1"/>
  <c r="W382" i="1" s="1"/>
  <c r="V382" i="1"/>
  <c r="V446" i="1"/>
  <c r="W443" i="1"/>
  <c r="W446" i="1" s="1"/>
  <c r="V447" i="1"/>
  <c r="H474" i="1"/>
  <c r="P474" i="1"/>
  <c r="E474" i="1"/>
  <c r="V79" i="1"/>
  <c r="V127" i="1"/>
  <c r="I474" i="1"/>
  <c r="V153" i="1"/>
  <c r="K474" i="1"/>
  <c r="V258" i="1"/>
  <c r="M474" i="1"/>
  <c r="V296" i="1"/>
  <c r="V356" i="1"/>
  <c r="V363" i="1"/>
  <c r="W358" i="1"/>
  <c r="W362" i="1" s="1"/>
  <c r="V362" i="1"/>
  <c r="W372" i="1"/>
  <c r="V393" i="1"/>
  <c r="V396" i="1"/>
  <c r="W395" i="1"/>
  <c r="W396" i="1" s="1"/>
  <c r="V397" i="1"/>
  <c r="V400" i="1"/>
  <c r="W399" i="1"/>
  <c r="W400" i="1" s="1"/>
  <c r="V401" i="1"/>
  <c r="Q474" i="1"/>
  <c r="V414" i="1"/>
  <c r="W405" i="1"/>
  <c r="W414" i="1" s="1"/>
  <c r="V415" i="1"/>
  <c r="V420" i="1"/>
  <c r="W417" i="1"/>
  <c r="W419" i="1" s="1"/>
  <c r="V429" i="1"/>
  <c r="V434" i="1"/>
  <c r="V441" i="1"/>
  <c r="W438" i="1"/>
  <c r="W440" i="1" s="1"/>
  <c r="V453" i="1"/>
  <c r="W449" i="1"/>
  <c r="W452" i="1" s="1"/>
  <c r="V452" i="1"/>
  <c r="V458" i="1"/>
  <c r="S474" i="1"/>
  <c r="V462" i="1"/>
  <c r="W461" i="1"/>
  <c r="W462" i="1" s="1"/>
  <c r="V463" i="1"/>
  <c r="R474" i="1"/>
  <c r="W469" i="1" l="1"/>
  <c r="V464" i="1"/>
  <c r="V467" i="1"/>
  <c r="V468" i="1"/>
</calcChain>
</file>

<file path=xl/sharedStrings.xml><?xml version="1.0" encoding="utf-8"?>
<sst xmlns="http://schemas.openxmlformats.org/spreadsheetml/2006/main" count="1676" uniqueCount="630">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</sst>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45211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0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Четверг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0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0.41666666666666669</v>
      </c>
      <c r="O8" s="323"/>
      <c r="Q8" s="314"/>
      <c r="R8" s="325"/>
      <c r="S8" s="334"/>
      <c r="T8" s="335"/>
      <c r="Y8" s="52"/>
      <c r="Z8" s="52"/>
      <c r="AA8" s="52"/>
    </row>
    <row r="9" spans="1:28" s="300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0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1" t="s">
        <v>56</v>
      </c>
      <c r="S18" s="301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0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91"/>
      <c r="M36" s="389" t="s">
        <v>64</v>
      </c>
      <c r="N36" s="342"/>
      <c r="O36" s="342"/>
      <c r="P36" s="342"/>
      <c r="Q36" s="342"/>
      <c r="R36" s="342"/>
      <c r="S36" s="343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85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6">
        <v>4607091388282</v>
      </c>
      <c r="E39" s="33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8"/>
      <c r="O39" s="388"/>
      <c r="P39" s="388"/>
      <c r="Q39" s="33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0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91"/>
      <c r="M40" s="389" t="s">
        <v>64</v>
      </c>
      <c r="N40" s="342"/>
      <c r="O40" s="342"/>
      <c r="P40" s="342"/>
      <c r="Q40" s="342"/>
      <c r="R40" s="342"/>
      <c r="S40" s="343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85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6">
        <v>4607091389111</v>
      </c>
      <c r="E43" s="33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40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8"/>
      <c r="O43" s="388"/>
      <c r="P43" s="388"/>
      <c r="Q43" s="33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0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91"/>
      <c r="M44" s="389" t="s">
        <v>64</v>
      </c>
      <c r="N44" s="342"/>
      <c r="O44" s="342"/>
      <c r="P44" s="342"/>
      <c r="Q44" s="342"/>
      <c r="R44" s="342"/>
      <c r="S44" s="343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82" t="s">
        <v>91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49"/>
      <c r="Y46" s="49"/>
    </row>
    <row r="47" spans="1:52" ht="16.5" customHeight="1" x14ac:dyDescent="0.25">
      <c r="A47" s="384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2"/>
      <c r="Y47" s="302"/>
    </row>
    <row r="48" spans="1:52" ht="14.25" customHeight="1" x14ac:dyDescent="0.25">
      <c r="A48" s="385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6">
        <v>4680115881440</v>
      </c>
      <c r="E49" s="33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8"/>
      <c r="O49" s="388"/>
      <c r="P49" s="388"/>
      <c r="Q49" s="330"/>
      <c r="R49" s="35"/>
      <c r="S49" s="35"/>
      <c r="T49" s="36" t="s">
        <v>63</v>
      </c>
      <c r="U49" s="306">
        <v>0</v>
      </c>
      <c r="V49" s="307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6">
        <v>4680115881433</v>
      </c>
      <c r="E50" s="33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0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91"/>
      <c r="M51" s="389" t="s">
        <v>64</v>
      </c>
      <c r="N51" s="342"/>
      <c r="O51" s="342"/>
      <c r="P51" s="342"/>
      <c r="Q51" s="342"/>
      <c r="R51" s="342"/>
      <c r="S51" s="343"/>
      <c r="T51" s="38" t="s">
        <v>65</v>
      </c>
      <c r="U51" s="308">
        <f>IFERROR(U49/H49,"0")+IFERROR(U50/H50,"0")</f>
        <v>0</v>
      </c>
      <c r="V51" s="308">
        <f>IFERROR(V49/H49,"0")+IFERROR(V50/H50,"0")</f>
        <v>0</v>
      </c>
      <c r="W51" s="308">
        <f>IFERROR(IF(W49="",0,W49),"0")+IFERROR(IF(W50="",0,W50),"0")</f>
        <v>0</v>
      </c>
      <c r="X51" s="309"/>
      <c r="Y51" s="309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63</v>
      </c>
      <c r="U52" s="308">
        <f>IFERROR(SUM(U49:U50),"0")</f>
        <v>0</v>
      </c>
      <c r="V52" s="308">
        <f>IFERROR(SUM(V49:V50),"0")</f>
        <v>0</v>
      </c>
      <c r="W52" s="38"/>
      <c r="X52" s="309"/>
      <c r="Y52" s="309"/>
    </row>
    <row r="53" spans="1:52" ht="16.5" customHeight="1" x14ac:dyDescent="0.25">
      <c r="A53" s="384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2"/>
      <c r="Y53" s="302"/>
    </row>
    <row r="54" spans="1:52" ht="14.25" customHeight="1" x14ac:dyDescent="0.25">
      <c r="A54" s="385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6">
        <v>4680115881426</v>
      </c>
      <c r="E55" s="33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403" t="s">
        <v>104</v>
      </c>
      <c r="N55" s="388"/>
      <c r="O55" s="388"/>
      <c r="P55" s="388"/>
      <c r="Q55" s="33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2160</v>
      </c>
      <c r="V57" s="307">
        <f>IFERROR(IF(U57="",0,CEILING((U57/$H57),1)*$H57),"")</f>
        <v>2160</v>
      </c>
      <c r="W57" s="37">
        <f>IFERROR(IF(V57=0,"",ROUNDUP(V57/H57,0)*0.00937),"")</f>
        <v>4.4976000000000003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IFERROR(U55/H55,"0")+IFERROR(U56/H56,"0")+IFERROR(U57/H57,"0")+IFERROR(U58/H58,"0")</f>
        <v>480</v>
      </c>
      <c r="V59" s="308">
        <f>IFERROR(V55/H55,"0")+IFERROR(V56/H56,"0")+IFERROR(V57/H57,"0")+IFERROR(V58/H58,"0")</f>
        <v>480</v>
      </c>
      <c r="W59" s="308">
        <f>IFERROR(IF(W55="",0,W55),"0")+IFERROR(IF(W56="",0,W56),"0")+IFERROR(IF(W57="",0,W57),"0")+IFERROR(IF(W58="",0,W58),"0")</f>
        <v>4.4976000000000003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IFERROR(SUM(U55:U58),"0")</f>
        <v>2160</v>
      </c>
      <c r="V60" s="308">
        <f>IFERROR(SUM(V55:V58),"0")</f>
        <v>2160</v>
      </c>
      <c r="W60" s="38"/>
      <c r="X60" s="309"/>
      <c r="Y60" s="309"/>
    </row>
    <row r="61" spans="1:52" ht="16.5" customHeight="1" x14ac:dyDescent="0.25">
      <c r="A61" s="384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6">
        <v>4607091382945</v>
      </c>
      <c r="E63" s="33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407" t="s">
        <v>113</v>
      </c>
      <c r="N63" s="388"/>
      <c r="O63" s="388"/>
      <c r="P63" s="388"/>
      <c r="Q63" s="330"/>
      <c r="R63" s="35"/>
      <c r="S63" s="35"/>
      <c r="T63" s="36" t="s">
        <v>63</v>
      </c>
      <c r="U63" s="306">
        <v>100</v>
      </c>
      <c r="V63" s="307">
        <f t="shared" ref="V63:V77" si="2">IFERROR(IF(U63="",0,CEILING((U63/$H63),1)*$H63),"")</f>
        <v>100.8</v>
      </c>
      <c r="W63" s="37">
        <f>IFERROR(IF(V63=0,"",ROUNDUP(V63/H63,0)*0.02175),"")</f>
        <v>0.19574999999999998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400</v>
      </c>
      <c r="V65" s="307">
        <f t="shared" si="2"/>
        <v>410.40000000000003</v>
      </c>
      <c r="W65" s="37">
        <f>IFERROR(IF(V65=0,"",ROUNDUP(V65/H65,0)*0.02175),"")</f>
        <v>0.8264999999999999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6">
        <v>4680115882133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6">
        <v>4607091382952</v>
      </c>
      <c r="E67" s="33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8"/>
      <c r="O67" s="388"/>
      <c r="P67" s="388"/>
      <c r="Q67" s="330"/>
      <c r="R67" s="35"/>
      <c r="S67" s="35"/>
      <c r="T67" s="36" t="s">
        <v>63</v>
      </c>
      <c r="U67" s="306">
        <v>30</v>
      </c>
      <c r="V67" s="307">
        <f t="shared" si="2"/>
        <v>30</v>
      </c>
      <c r="W67" s="37">
        <f>IFERROR(IF(V67=0,"",ROUNDUP(V67/H67,0)*0.00753),"")</f>
        <v>7.5300000000000006E-2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6">
        <v>4680115882539</v>
      </c>
      <c r="E68" s="33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6">
        <v>4607091385687</v>
      </c>
      <c r="E69" s="33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4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8"/>
      <c r="O69" s="388"/>
      <c r="P69" s="388"/>
      <c r="Q69" s="330"/>
      <c r="R69" s="35"/>
      <c r="S69" s="35"/>
      <c r="T69" s="36" t="s">
        <v>63</v>
      </c>
      <c r="U69" s="306">
        <v>200</v>
      </c>
      <c r="V69" s="307">
        <f t="shared" si="2"/>
        <v>200</v>
      </c>
      <c r="W69" s="37">
        <f t="shared" si="3"/>
        <v>0.46849999999999997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6">
        <v>4607091384604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6">
        <v>4680115880283</v>
      </c>
      <c r="E71" s="33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6">
        <v>4680115881518</v>
      </c>
      <c r="E72" s="33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6">
        <v>4680115881303</v>
      </c>
      <c r="E73" s="33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90</v>
      </c>
      <c r="V73" s="307">
        <f t="shared" si="2"/>
        <v>90</v>
      </c>
      <c r="W73" s="37">
        <f t="shared" si="3"/>
        <v>0.18740000000000001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86">
        <v>4607091388466</v>
      </c>
      <c r="E74" s="33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86">
        <v>4680115880269</v>
      </c>
      <c r="E75" s="33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86">
        <v>4680115880429</v>
      </c>
      <c r="E76" s="33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86">
        <v>4680115881457</v>
      </c>
      <c r="E77" s="33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90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91"/>
      <c r="M78" s="389" t="s">
        <v>64</v>
      </c>
      <c r="N78" s="342"/>
      <c r="O78" s="342"/>
      <c r="P78" s="342"/>
      <c r="Q78" s="342"/>
      <c r="R78" s="342"/>
      <c r="S78" s="343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125.96560846560847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127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1.7534499999999997</v>
      </c>
      <c r="X78" s="309"/>
      <c r="Y78" s="309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91"/>
      <c r="M79" s="389" t="s">
        <v>64</v>
      </c>
      <c r="N79" s="342"/>
      <c r="O79" s="342"/>
      <c r="P79" s="342"/>
      <c r="Q79" s="342"/>
      <c r="R79" s="342"/>
      <c r="S79" s="343"/>
      <c r="T79" s="38" t="s">
        <v>63</v>
      </c>
      <c r="U79" s="308">
        <f>IFERROR(SUM(U63:U77),"0")</f>
        <v>820</v>
      </c>
      <c r="V79" s="308">
        <f>IFERROR(SUM(V63:V77),"0")</f>
        <v>831.2</v>
      </c>
      <c r="W79" s="38"/>
      <c r="X79" s="309"/>
      <c r="Y79" s="309"/>
    </row>
    <row r="80" spans="1:52" ht="14.25" customHeight="1" x14ac:dyDescent="0.25">
      <c r="A80" s="385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86">
        <v>4607091384789</v>
      </c>
      <c r="E81" s="33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422" t="s">
        <v>146</v>
      </c>
      <c r="N81" s="388"/>
      <c r="O81" s="388"/>
      <c r="P81" s="388"/>
      <c r="Q81" s="33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86">
        <v>4680115881488</v>
      </c>
      <c r="E82" s="33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88"/>
      <c r="O82" s="388"/>
      <c r="P82" s="388"/>
      <c r="Q82" s="33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86">
        <v>4607091384765</v>
      </c>
      <c r="E83" s="33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424" t="s">
        <v>151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86">
        <v>4680115882775</v>
      </c>
      <c r="E84" s="33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425" t="s">
        <v>154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86">
        <v>4680115880658</v>
      </c>
      <c r="E85" s="33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86">
        <v>4607091381962</v>
      </c>
      <c r="E86" s="33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90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91"/>
      <c r="M87" s="389" t="s">
        <v>64</v>
      </c>
      <c r="N87" s="342"/>
      <c r="O87" s="342"/>
      <c r="P87" s="342"/>
      <c r="Q87" s="342"/>
      <c r="R87" s="342"/>
      <c r="S87" s="343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91"/>
      <c r="M88" s="389" t="s">
        <v>64</v>
      </c>
      <c r="N88" s="342"/>
      <c r="O88" s="342"/>
      <c r="P88" s="342"/>
      <c r="Q88" s="342"/>
      <c r="R88" s="342"/>
      <c r="S88" s="343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85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86">
        <v>4607091387667</v>
      </c>
      <c r="E90" s="33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88"/>
      <c r="O90" s="388"/>
      <c r="P90" s="388"/>
      <c r="Q90" s="33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86">
        <v>4607091387636</v>
      </c>
      <c r="E91" s="33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88"/>
      <c r="O91" s="388"/>
      <c r="P91" s="388"/>
      <c r="Q91" s="33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86">
        <v>4607091384727</v>
      </c>
      <c r="E92" s="33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86">
        <v>4607091386745</v>
      </c>
      <c r="E93" s="33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86">
        <v>4607091382426</v>
      </c>
      <c r="E94" s="33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250</v>
      </c>
      <c r="V94" s="307">
        <f t="shared" si="5"/>
        <v>252</v>
      </c>
      <c r="W94" s="37">
        <f>IFERROR(IF(V94=0,"",ROUNDUP(V94/H94,0)*0.02175),"")</f>
        <v>0.60899999999999999</v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86">
        <v>4607091386547</v>
      </c>
      <c r="E95" s="33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86">
        <v>4607091384703</v>
      </c>
      <c r="E96" s="33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86">
        <v>4607091384734</v>
      </c>
      <c r="E97" s="33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86">
        <v>4607091382464</v>
      </c>
      <c r="E98" s="33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90"/>
      <c r="B99" s="314"/>
      <c r="C99" s="314"/>
      <c r="D99" s="314"/>
      <c r="E99" s="314"/>
      <c r="F99" s="314"/>
      <c r="G99" s="314"/>
      <c r="H99" s="314"/>
      <c r="I99" s="314"/>
      <c r="J99" s="314"/>
      <c r="K99" s="314"/>
      <c r="L99" s="391"/>
      <c r="M99" s="389" t="s">
        <v>64</v>
      </c>
      <c r="N99" s="342"/>
      <c r="O99" s="342"/>
      <c r="P99" s="342"/>
      <c r="Q99" s="342"/>
      <c r="R99" s="342"/>
      <c r="S99" s="343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27.777777777777779</v>
      </c>
      <c r="V99" s="308">
        <f>IFERROR(V90/H90,"0")+IFERROR(V91/H91,"0")+IFERROR(V92/H92,"0")+IFERROR(V93/H93,"0")+IFERROR(V94/H94,"0")+IFERROR(V95/H95,"0")+IFERROR(V96/H96,"0")+IFERROR(V97/H97,"0")+IFERROR(V98/H98,"0")</f>
        <v>28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0.60899999999999999</v>
      </c>
      <c r="X99" s="309"/>
      <c r="Y99" s="309"/>
    </row>
    <row r="100" spans="1:52" x14ac:dyDescent="0.2">
      <c r="A100" s="314"/>
      <c r="B100" s="314"/>
      <c r="C100" s="314"/>
      <c r="D100" s="314"/>
      <c r="E100" s="314"/>
      <c r="F100" s="314"/>
      <c r="G100" s="314"/>
      <c r="H100" s="314"/>
      <c r="I100" s="314"/>
      <c r="J100" s="314"/>
      <c r="K100" s="314"/>
      <c r="L100" s="391"/>
      <c r="M100" s="389" t="s">
        <v>64</v>
      </c>
      <c r="N100" s="342"/>
      <c r="O100" s="342"/>
      <c r="P100" s="342"/>
      <c r="Q100" s="342"/>
      <c r="R100" s="342"/>
      <c r="S100" s="343"/>
      <c r="T100" s="38" t="s">
        <v>63</v>
      </c>
      <c r="U100" s="308">
        <f>IFERROR(SUM(U90:U98),"0")</f>
        <v>250</v>
      </c>
      <c r="V100" s="308">
        <f>IFERROR(SUM(V90:V98),"0")</f>
        <v>252</v>
      </c>
      <c r="W100" s="38"/>
      <c r="X100" s="309"/>
      <c r="Y100" s="309"/>
    </row>
    <row r="101" spans="1:52" ht="14.25" customHeight="1" x14ac:dyDescent="0.25">
      <c r="A101" s="385" t="s">
        <v>66</v>
      </c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4"/>
      <c r="M101" s="314"/>
      <c r="N101" s="314"/>
      <c r="O101" s="314"/>
      <c r="P101" s="314"/>
      <c r="Q101" s="314"/>
      <c r="R101" s="314"/>
      <c r="S101" s="314"/>
      <c r="T101" s="314"/>
      <c r="U101" s="314"/>
      <c r="V101" s="314"/>
      <c r="W101" s="314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86">
        <v>4607091386967</v>
      </c>
      <c r="E102" s="33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437" t="s">
        <v>179</v>
      </c>
      <c r="N102" s="388"/>
      <c r="O102" s="388"/>
      <c r="P102" s="388"/>
      <c r="Q102" s="33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86">
        <v>4607091386967</v>
      </c>
      <c r="E103" s="33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438" t="s">
        <v>181</v>
      </c>
      <c r="N103" s="388"/>
      <c r="O103" s="388"/>
      <c r="P103" s="388"/>
      <c r="Q103" s="33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86">
        <v>4607091385304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250</v>
      </c>
      <c r="V104" s="307">
        <f t="shared" si="6"/>
        <v>251.1</v>
      </c>
      <c r="W104" s="37">
        <f>IFERROR(IF(V104=0,"",ROUNDUP(V104/H104,0)*0.02175),"")</f>
        <v>0.6742499999999999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86">
        <v>4607091386264</v>
      </c>
      <c r="E105" s="33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86">
        <v>4607091385731</v>
      </c>
      <c r="E106" s="33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441" t="s">
        <v>188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27</v>
      </c>
      <c r="V106" s="307">
        <f t="shared" si="6"/>
        <v>27</v>
      </c>
      <c r="W106" s="37">
        <f>IFERROR(IF(V106=0,"",ROUNDUP(V106/H106,0)*0.00753),"")</f>
        <v>7.5300000000000006E-2</v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86">
        <v>4680115880214</v>
      </c>
      <c r="E107" s="33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442" t="s">
        <v>191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86">
        <v>4680115880894</v>
      </c>
      <c r="E108" s="33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443" t="s">
        <v>194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86">
        <v>4607091385427</v>
      </c>
      <c r="E109" s="33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86">
        <v>4680115882645</v>
      </c>
      <c r="E110" s="33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445" t="s">
        <v>199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40.864197530864203</v>
      </c>
      <c r="V111" s="308">
        <f>IFERROR(V102/H102,"0")+IFERROR(V103/H103,"0")+IFERROR(V104/H104,"0")+IFERROR(V105/H105,"0")+IFERROR(V106/H106,"0")+IFERROR(V107/H107,"0")+IFERROR(V108/H108,"0")+IFERROR(V109/H109,"0")+IFERROR(V110/H110,"0")</f>
        <v>41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0.74954999999999994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IFERROR(SUM(U102:U110),"0")</f>
        <v>277</v>
      </c>
      <c r="V112" s="308">
        <f>IFERROR(SUM(V102:V110),"0")</f>
        <v>278.10000000000002</v>
      </c>
      <c r="W112" s="38"/>
      <c r="X112" s="309"/>
      <c r="Y112" s="309"/>
    </row>
    <row r="113" spans="1:52" ht="14.25" customHeight="1" x14ac:dyDescent="0.25">
      <c r="A113" s="385" t="s">
        <v>200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86">
        <v>4680115882652</v>
      </c>
      <c r="E116" s="33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448" t="s">
        <v>207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86">
        <v>4680115880238</v>
      </c>
      <c r="E117" s="33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86">
        <v>4680115881464</v>
      </c>
      <c r="E118" s="33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450" t="s">
        <v>212</v>
      </c>
      <c r="N118" s="388"/>
      <c r="O118" s="388"/>
      <c r="P118" s="388"/>
      <c r="Q118" s="33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90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4"/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91"/>
      <c r="M120" s="389" t="s">
        <v>64</v>
      </c>
      <c r="N120" s="342"/>
      <c r="O120" s="342"/>
      <c r="P120" s="342"/>
      <c r="Q120" s="342"/>
      <c r="R120" s="342"/>
      <c r="S120" s="343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84" t="s">
        <v>213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2"/>
      <c r="Y121" s="302"/>
    </row>
    <row r="122" spans="1:52" ht="14.25" customHeight="1" x14ac:dyDescent="0.25">
      <c r="A122" s="385" t="s">
        <v>66</v>
      </c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86">
        <v>4607091385168</v>
      </c>
      <c r="E123" s="33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86">
        <v>4607091383256</v>
      </c>
      <c r="E124" s="33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86">
        <v>4607091385748</v>
      </c>
      <c r="E125" s="33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27</v>
      </c>
      <c r="V125" s="307">
        <f>IFERROR(IF(U125="",0,CEILING((U125/$H125),1)*$H125),"")</f>
        <v>27</v>
      </c>
      <c r="W125" s="37">
        <f>IFERROR(IF(V125=0,"",ROUNDUP(V125/H125,0)*0.00753),"")</f>
        <v>7.5300000000000006E-2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86">
        <v>4607091384581</v>
      </c>
      <c r="E126" s="33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88"/>
      <c r="O126" s="388"/>
      <c r="P126" s="388"/>
      <c r="Q126" s="33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90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65</v>
      </c>
      <c r="U127" s="308">
        <f>IFERROR(U123/H123,"0")+IFERROR(U124/H124,"0")+IFERROR(U125/H125,"0")+IFERROR(U126/H126,"0")</f>
        <v>10</v>
      </c>
      <c r="V127" s="308">
        <f>IFERROR(V123/H123,"0")+IFERROR(V124/H124,"0")+IFERROR(V125/H125,"0")+IFERROR(V126/H126,"0")</f>
        <v>10</v>
      </c>
      <c r="W127" s="308">
        <f>IFERROR(IF(W123="",0,W123),"0")+IFERROR(IF(W124="",0,W124),"0")+IFERROR(IF(W125="",0,W125),"0")+IFERROR(IF(W126="",0,W126),"0")</f>
        <v>7.5300000000000006E-2</v>
      </c>
      <c r="X127" s="309"/>
      <c r="Y127" s="309"/>
    </row>
    <row r="128" spans="1:52" x14ac:dyDescent="0.2">
      <c r="A128" s="314"/>
      <c r="B128" s="314"/>
      <c r="C128" s="314"/>
      <c r="D128" s="314"/>
      <c r="E128" s="314"/>
      <c r="F128" s="314"/>
      <c r="G128" s="314"/>
      <c r="H128" s="314"/>
      <c r="I128" s="314"/>
      <c r="J128" s="314"/>
      <c r="K128" s="314"/>
      <c r="L128" s="391"/>
      <c r="M128" s="389" t="s">
        <v>64</v>
      </c>
      <c r="N128" s="342"/>
      <c r="O128" s="342"/>
      <c r="P128" s="342"/>
      <c r="Q128" s="342"/>
      <c r="R128" s="342"/>
      <c r="S128" s="343"/>
      <c r="T128" s="38" t="s">
        <v>63</v>
      </c>
      <c r="U128" s="308">
        <f>IFERROR(SUM(U123:U126),"0")</f>
        <v>27</v>
      </c>
      <c r="V128" s="308">
        <f>IFERROR(SUM(V123:V126),"0")</f>
        <v>27</v>
      </c>
      <c r="W128" s="38"/>
      <c r="X128" s="309"/>
      <c r="Y128" s="309"/>
    </row>
    <row r="129" spans="1:52" ht="27.75" customHeight="1" x14ac:dyDescent="0.2">
      <c r="A129" s="382" t="s">
        <v>222</v>
      </c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49"/>
      <c r="Y129" s="49"/>
    </row>
    <row r="130" spans="1:52" ht="16.5" customHeight="1" x14ac:dyDescent="0.25">
      <c r="A130" s="384" t="s">
        <v>223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2"/>
      <c r="Y130" s="302"/>
    </row>
    <row r="131" spans="1:52" ht="14.25" customHeight="1" x14ac:dyDescent="0.25">
      <c r="A131" s="385" t="s">
        <v>100</v>
      </c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86">
        <v>4607091383423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86">
        <v>4607091381405</v>
      </c>
      <c r="E133" s="33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86">
        <v>4607091386516</v>
      </c>
      <c r="E134" s="33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88"/>
      <c r="O134" s="388"/>
      <c r="P134" s="388"/>
      <c r="Q134" s="33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90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4"/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91"/>
      <c r="M136" s="389" t="s">
        <v>64</v>
      </c>
      <c r="N136" s="342"/>
      <c r="O136" s="342"/>
      <c r="P136" s="342"/>
      <c r="Q136" s="342"/>
      <c r="R136" s="342"/>
      <c r="S136" s="343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84" t="s">
        <v>230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2"/>
      <c r="Y137" s="302"/>
    </row>
    <row r="138" spans="1:52" ht="14.25" customHeight="1" x14ac:dyDescent="0.25">
      <c r="A138" s="385" t="s">
        <v>59</v>
      </c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  <c r="S138" s="314"/>
      <c r="T138" s="314"/>
      <c r="U138" s="314"/>
      <c r="V138" s="314"/>
      <c r="W138" s="314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86">
        <v>4680115880993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86">
        <v>4680115881761</v>
      </c>
      <c r="E140" s="33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86">
        <v>4680115881563</v>
      </c>
      <c r="E141" s="33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86">
        <v>4680115880986</v>
      </c>
      <c r="E142" s="33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86">
        <v>4680115880207</v>
      </c>
      <c r="E143" s="33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86">
        <v>4680115881785</v>
      </c>
      <c r="E144" s="33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86">
        <v>4680115881679</v>
      </c>
      <c r="E145" s="33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86">
        <v>4680115880191</v>
      </c>
      <c r="E146" s="33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88"/>
      <c r="O146" s="388"/>
      <c r="P146" s="388"/>
      <c r="Q146" s="33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90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4"/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91"/>
      <c r="M148" s="389" t="s">
        <v>64</v>
      </c>
      <c r="N148" s="342"/>
      <c r="O148" s="342"/>
      <c r="P148" s="342"/>
      <c r="Q148" s="342"/>
      <c r="R148" s="342"/>
      <c r="S148" s="343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84" t="s">
        <v>247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2"/>
      <c r="Y149" s="302"/>
    </row>
    <row r="150" spans="1:52" ht="14.25" customHeight="1" x14ac:dyDescent="0.25">
      <c r="A150" s="385" t="s">
        <v>100</v>
      </c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  <c r="S150" s="314"/>
      <c r="T150" s="314"/>
      <c r="U150" s="314"/>
      <c r="V150" s="314"/>
      <c r="W150" s="314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86">
        <v>4680115881402</v>
      </c>
      <c r="E151" s="33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86">
        <v>4680115881396</v>
      </c>
      <c r="E152" s="33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88"/>
      <c r="O152" s="388"/>
      <c r="P152" s="388"/>
      <c r="Q152" s="33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90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4"/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91"/>
      <c r="M154" s="389" t="s">
        <v>64</v>
      </c>
      <c r="N154" s="342"/>
      <c r="O154" s="342"/>
      <c r="P154" s="342"/>
      <c r="Q154" s="342"/>
      <c r="R154" s="342"/>
      <c r="S154" s="343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85" t="s">
        <v>93</v>
      </c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4"/>
      <c r="N155" s="314"/>
      <c r="O155" s="314"/>
      <c r="P155" s="314"/>
      <c r="Q155" s="314"/>
      <c r="R155" s="314"/>
      <c r="S155" s="314"/>
      <c r="T155" s="314"/>
      <c r="U155" s="314"/>
      <c r="V155" s="314"/>
      <c r="W155" s="314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86">
        <v>4680115882935</v>
      </c>
      <c r="E156" s="33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68" t="s">
        <v>254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86">
        <v>4680115880764</v>
      </c>
      <c r="E157" s="33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88"/>
      <c r="O157" s="388"/>
      <c r="P157" s="388"/>
      <c r="Q157" s="33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90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4"/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91"/>
      <c r="M159" s="389" t="s">
        <v>64</v>
      </c>
      <c r="N159" s="342"/>
      <c r="O159" s="342"/>
      <c r="P159" s="342"/>
      <c r="Q159" s="342"/>
      <c r="R159" s="342"/>
      <c r="S159" s="343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85" t="s">
        <v>59</v>
      </c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  <c r="S160" s="314"/>
      <c r="T160" s="314"/>
      <c r="U160" s="314"/>
      <c r="V160" s="314"/>
      <c r="W160" s="314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86">
        <v>4680115882683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86">
        <v>4680115882690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86">
        <v>4680115882669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86">
        <v>4680115882676</v>
      </c>
      <c r="E164" s="33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88"/>
      <c r="O164" s="388"/>
      <c r="P164" s="388"/>
      <c r="Q164" s="33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90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4"/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91"/>
      <c r="M166" s="389" t="s">
        <v>64</v>
      </c>
      <c r="N166" s="342"/>
      <c r="O166" s="342"/>
      <c r="P166" s="342"/>
      <c r="Q166" s="342"/>
      <c r="R166" s="342"/>
      <c r="S166" s="343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85" t="s">
        <v>66</v>
      </c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  <c r="S167" s="314"/>
      <c r="T167" s="314"/>
      <c r="U167" s="314"/>
      <c r="V167" s="314"/>
      <c r="W167" s="314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86">
        <v>4680115881556</v>
      </c>
      <c r="E168" s="33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86">
        <v>4680115880573</v>
      </c>
      <c r="E169" s="33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75" t="s">
        <v>269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86">
        <v>4680115881594</v>
      </c>
      <c r="E170" s="33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86">
        <v>4680115881587</v>
      </c>
      <c r="E171" s="33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86">
        <v>4680115880962</v>
      </c>
      <c r="E172" s="33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86">
        <v>4680115881617</v>
      </c>
      <c r="E173" s="33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86">
        <v>4680115881228</v>
      </c>
      <c r="E174" s="33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86">
        <v>4680115881037</v>
      </c>
      <c r="E175" s="33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86">
        <v>4680115881211</v>
      </c>
      <c r="E176" s="33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86">
        <v>4680115881020</v>
      </c>
      <c r="E177" s="33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86">
        <v>4680115882195</v>
      </c>
      <c r="E178" s="33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IFERROR(SUM(U168:U183),"0")</f>
        <v>0</v>
      </c>
      <c r="V185" s="308">
        <f>IFERROR(SUM(V168:V183),"0")</f>
        <v>0</v>
      </c>
      <c r="W185" s="38"/>
      <c r="X185" s="309"/>
      <c r="Y185" s="309"/>
    </row>
    <row r="186" spans="1:52" ht="14.25" customHeight="1" x14ac:dyDescent="0.25">
      <c r="A186" s="385" t="s">
        <v>200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302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100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1800</v>
      </c>
      <c r="V194" s="307">
        <f t="shared" si="10"/>
        <v>1803.6000000000001</v>
      </c>
      <c r="W194" s="37">
        <f>IFERROR(IF(V194=0,"",ROUNDUP(V194/H194,0)*0.02039),"")</f>
        <v>3.4051299999999998</v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200</v>
      </c>
      <c r="V197" s="307">
        <f t="shared" si="10"/>
        <v>205.20000000000002</v>
      </c>
      <c r="W197" s="37">
        <f>IFERROR(IF(V197=0,"",ROUNDUP(V197/H197,0)*0.02039),"")</f>
        <v>0.38740999999999998</v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300</v>
      </c>
      <c r="V199" s="307">
        <f t="shared" si="10"/>
        <v>302.40000000000003</v>
      </c>
      <c r="W199" s="37">
        <f>IFERROR(IF(V199=0,"",ROUNDUP(V199/H199,0)*0.02175),"")</f>
        <v>0.60899999999999999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150</v>
      </c>
      <c r="V200" s="307">
        <f t="shared" si="10"/>
        <v>151.20000000000002</v>
      </c>
      <c r="W200" s="37">
        <f>IFERROR(IF(V200=0,"",ROUNDUP(V200/H200,0)*0.02175),"")</f>
        <v>0.30449999999999999</v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40</v>
      </c>
      <c r="V206" s="307">
        <f t="shared" si="10"/>
        <v>40</v>
      </c>
      <c r="W206" s="37">
        <f t="shared" si="11"/>
        <v>9.3700000000000006E-2</v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236.85185185185182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238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4.7997399999999999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2490</v>
      </c>
      <c r="V209" s="308">
        <f>IFERROR(SUM(V193:V207),"0")</f>
        <v>2502.4</v>
      </c>
      <c r="W209" s="38"/>
      <c r="X209" s="309"/>
      <c r="Y209" s="309"/>
    </row>
    <row r="210" spans="1:52" ht="14.25" customHeight="1" x14ac:dyDescent="0.25">
      <c r="A210" s="385" t="s">
        <v>93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300</v>
      </c>
      <c r="V215" s="307">
        <f>IFERROR(IF(U215="",0,CEILING((U215/$H215),1)*$H215),"")</f>
        <v>302.40000000000003</v>
      </c>
      <c r="W215" s="37">
        <f>IFERROR(IF(V215=0,"",ROUNDUP(V215/H215,0)*0.00753),"")</f>
        <v>0.54215999999999998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87</v>
      </c>
      <c r="V217" s="307">
        <f>IFERROR(IF(U217="",0,CEILING((U217/$H217),1)*$H217),"")</f>
        <v>88.2</v>
      </c>
      <c r="W217" s="37">
        <f>IFERROR(IF(V217=0,"",ROUNDUP(V217/H217,0)*0.00502),"")</f>
        <v>0.21084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112.85714285714286</v>
      </c>
      <c r="V219" s="308">
        <f>IFERROR(V215/H215,"0")+IFERROR(V216/H216,"0")+IFERROR(V217/H217,"0")+IFERROR(V218/H218,"0")</f>
        <v>114</v>
      </c>
      <c r="W219" s="308">
        <f>IFERROR(IF(W215="",0,W215),"0")+IFERROR(IF(W216="",0,W216),"0")+IFERROR(IF(W217="",0,W217),"0")+IFERROR(IF(W218="",0,W218),"0")</f>
        <v>0.753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387</v>
      </c>
      <c r="V220" s="308">
        <f>IFERROR(SUM(V215:V218),"0")</f>
        <v>390.6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4700</v>
      </c>
      <c r="V222" s="307">
        <f t="shared" ref="V222:V227" si="12">IFERROR(IF(U222="",0,CEILING((U222/$H222),1)*$H222),"")</f>
        <v>4706.0999999999995</v>
      </c>
      <c r="W222" s="37">
        <f>IFERROR(IF(V222=0,"",ROUNDUP(V222/H222,0)*0.02175),"")</f>
        <v>12.636749999999999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18</v>
      </c>
      <c r="V225" s="307">
        <f t="shared" si="12"/>
        <v>18</v>
      </c>
      <c r="W225" s="37">
        <f>IFERROR(IF(V225=0,"",ROUNDUP(V225/H225,0)*0.00937),"")</f>
        <v>4.6850000000000003E-2</v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585.24691358024688</v>
      </c>
      <c r="V228" s="308">
        <f>IFERROR(V222/H222,"0")+IFERROR(V223/H223,"0")+IFERROR(V224/H224,"0")+IFERROR(V225/H225,"0")+IFERROR(V226/H226,"0")+IFERROR(V227/H227,"0")</f>
        <v>586</v>
      </c>
      <c r="W228" s="308">
        <f>IFERROR(IF(W222="",0,W222),"0")+IFERROR(IF(W223="",0,W223),"0")+IFERROR(IF(W224="",0,W224),"0")+IFERROR(IF(W225="",0,W225),"0")+IFERROR(IF(W226="",0,W226),"0")+IFERROR(IF(W227="",0,W227),"0")</f>
        <v>12.683599999999998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4718</v>
      </c>
      <c r="V229" s="308">
        <f>IFERROR(SUM(V222:V227),"0")</f>
        <v>4724.0999999999995</v>
      </c>
      <c r="W229" s="38"/>
      <c r="X229" s="309"/>
      <c r="Y229" s="309"/>
    </row>
    <row r="230" spans="1:52" ht="14.25" customHeight="1" x14ac:dyDescent="0.25">
      <c r="A230" s="385" t="s">
        <v>200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100</v>
      </c>
      <c r="V231" s="307">
        <f>IFERROR(IF(U231="",0,CEILING((U231/$H231),1)*$H231),"")</f>
        <v>100.80000000000001</v>
      </c>
      <c r="W231" s="37">
        <f>IFERROR(IF(V231=0,"",ROUNDUP(V231/H231,0)*0.02175),"")</f>
        <v>0.26100000000000001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200</v>
      </c>
      <c r="V233" s="307">
        <f>IFERROR(IF(U233="",0,CEILING((U233/$H233),1)*$H233),"")</f>
        <v>201.60000000000002</v>
      </c>
      <c r="W233" s="37">
        <f>IFERROR(IF(V233=0,"",ROUNDUP(V233/H233,0)*0.02175),"")</f>
        <v>0.52200000000000002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35.714285714285715</v>
      </c>
      <c r="V235" s="308">
        <f>IFERROR(V231/H231,"0")+IFERROR(V232/H232,"0")+IFERROR(V233/H233,"0")+IFERROR(V234/H234,"0")</f>
        <v>36</v>
      </c>
      <c r="W235" s="308">
        <f>IFERROR(IF(W231="",0,W231),"0")+IFERROR(IF(W232="",0,W232),"0")+IFERROR(IF(W233="",0,W233),"0")+IFERROR(IF(W234="",0,W234),"0")</f>
        <v>0.78300000000000003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300</v>
      </c>
      <c r="V236" s="308">
        <f>IFERROR(SUM(V231:V234),"0")</f>
        <v>302.40000000000003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363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30</v>
      </c>
      <c r="V238" s="307">
        <f>IFERROR(IF(U238="",0,CEILING((U238/$H238),1)*$H238),"")</f>
        <v>30.4</v>
      </c>
      <c r="W238" s="37">
        <f>IFERROR(IF(V238=0,"",ROUNDUP(V238/H238,0)*0.00753),"")</f>
        <v>7.5300000000000006E-2</v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366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9.8684210526315788</v>
      </c>
      <c r="V241" s="308">
        <f>IFERROR(V238/H238,"0")+IFERROR(V239/H239,"0")+IFERROR(V240/H240,"0")</f>
        <v>10</v>
      </c>
      <c r="W241" s="308">
        <f>IFERROR(IF(W238="",0,W238),"0")+IFERROR(IF(W239="",0,W239),"0")+IFERROR(IF(W240="",0,W240),"0")</f>
        <v>7.5300000000000006E-2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30</v>
      </c>
      <c r="V242" s="308">
        <f>IFERROR(SUM(V238:V240),"0")</f>
        <v>30.4</v>
      </c>
      <c r="W242" s="38"/>
      <c r="X242" s="309"/>
      <c r="Y242" s="309"/>
    </row>
    <row r="243" spans="1:52" ht="14.25" customHeight="1" x14ac:dyDescent="0.25">
      <c r="A243" s="385" t="s">
        <v>369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377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100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86">
        <v>4607091387452</v>
      </c>
      <c r="E253" s="33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530" t="s">
        <v>383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395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86">
        <v>4607091383836</v>
      </c>
      <c r="E267" s="33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90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91"/>
      <c r="M268" s="389" t="s">
        <v>64</v>
      </c>
      <c r="N268" s="342"/>
      <c r="O268" s="342"/>
      <c r="P268" s="342"/>
      <c r="Q268" s="342"/>
      <c r="R268" s="342"/>
      <c r="S268" s="343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85" t="s">
        <v>66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86">
        <v>4607091387919</v>
      </c>
      <c r="E271" s="33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88"/>
      <c r="O271" s="388"/>
      <c r="P271" s="388"/>
      <c r="Q271" s="330"/>
      <c r="R271" s="35"/>
      <c r="S271" s="35"/>
      <c r="T271" s="36" t="s">
        <v>63</v>
      </c>
      <c r="U271" s="306">
        <v>650</v>
      </c>
      <c r="V271" s="307">
        <f>IFERROR(IF(U271="",0,CEILING((U271/$H271),1)*$H271),"")</f>
        <v>656.1</v>
      </c>
      <c r="W271" s="37">
        <f>IFERROR(IF(V271=0,"",ROUNDUP(V271/H271,0)*0.02175),"")</f>
        <v>1.7617499999999999</v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86">
        <v>4607091383942</v>
      </c>
      <c r="E272" s="33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252</v>
      </c>
      <c r="V272" s="307">
        <f>IFERROR(IF(U272="",0,CEILING((U272/$H272),1)*$H272),"")</f>
        <v>252</v>
      </c>
      <c r="W272" s="37">
        <f>IFERROR(IF(V272=0,"",ROUNDUP(V272/H272,0)*0.00753),"")</f>
        <v>0.753</v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86">
        <v>4607091383959</v>
      </c>
      <c r="E273" s="33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126</v>
      </c>
      <c r="V273" s="307">
        <f>IFERROR(IF(U273="",0,CEILING((U273/$H273),1)*$H273),"")</f>
        <v>126</v>
      </c>
      <c r="W273" s="37">
        <f>IFERROR(IF(V273=0,"",ROUNDUP(V273/H273,0)*0.00753),"")</f>
        <v>0.3765</v>
      </c>
      <c r="X273" s="57"/>
      <c r="Y273" s="58"/>
      <c r="AC273" s="59"/>
      <c r="AZ273" s="209" t="s">
        <v>1</v>
      </c>
    </row>
    <row r="274" spans="1:52" x14ac:dyDescent="0.2">
      <c r="A274" s="390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91"/>
      <c r="M274" s="389" t="s">
        <v>64</v>
      </c>
      <c r="N274" s="342"/>
      <c r="O274" s="342"/>
      <c r="P274" s="342"/>
      <c r="Q274" s="342"/>
      <c r="R274" s="342"/>
      <c r="S274" s="343"/>
      <c r="T274" s="38" t="s">
        <v>65</v>
      </c>
      <c r="U274" s="308">
        <f>IFERROR(U271/H271,"0")+IFERROR(U272/H272,"0")+IFERROR(U273/H273,"0")</f>
        <v>230.24691358024691</v>
      </c>
      <c r="V274" s="308">
        <f>IFERROR(V271/H271,"0")+IFERROR(V272/H272,"0")+IFERROR(V273/H273,"0")</f>
        <v>231</v>
      </c>
      <c r="W274" s="308">
        <f>IFERROR(IF(W271="",0,W271),"0")+IFERROR(IF(W272="",0,W272),"0")+IFERROR(IF(W273="",0,W273),"0")</f>
        <v>2.8912499999999999</v>
      </c>
      <c r="X274" s="309"/>
      <c r="Y274" s="309"/>
    </row>
    <row r="275" spans="1:52" x14ac:dyDescent="0.2">
      <c r="A275" s="314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63</v>
      </c>
      <c r="U275" s="308">
        <f>IFERROR(SUM(U271:U273),"0")</f>
        <v>1028</v>
      </c>
      <c r="V275" s="308">
        <f>IFERROR(SUM(V271:V273),"0")</f>
        <v>1034.0999999999999</v>
      </c>
      <c r="W275" s="38"/>
      <c r="X275" s="309"/>
      <c r="Y275" s="309"/>
    </row>
    <row r="276" spans="1:52" ht="14.25" customHeight="1" x14ac:dyDescent="0.25">
      <c r="A276" s="385" t="s">
        <v>200</v>
      </c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86">
        <v>4607091388831</v>
      </c>
      <c r="E277" s="33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88"/>
      <c r="O277" s="388"/>
      <c r="P277" s="388"/>
      <c r="Q277" s="33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90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91"/>
      <c r="M278" s="389" t="s">
        <v>64</v>
      </c>
      <c r="N278" s="342"/>
      <c r="O278" s="342"/>
      <c r="P278" s="342"/>
      <c r="Q278" s="342"/>
      <c r="R278" s="342"/>
      <c r="S278" s="343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85" t="s">
        <v>79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86">
        <v>4607091383102</v>
      </c>
      <c r="E281" s="33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88"/>
      <c r="O281" s="388"/>
      <c r="P281" s="388"/>
      <c r="Q281" s="33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90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91"/>
      <c r="M282" s="389" t="s">
        <v>64</v>
      </c>
      <c r="N282" s="342"/>
      <c r="O282" s="342"/>
      <c r="P282" s="342"/>
      <c r="Q282" s="342"/>
      <c r="R282" s="342"/>
      <c r="S282" s="343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82" t="s">
        <v>408</v>
      </c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383"/>
      <c r="O284" s="383"/>
      <c r="P284" s="383"/>
      <c r="Q284" s="383"/>
      <c r="R284" s="383"/>
      <c r="S284" s="383"/>
      <c r="T284" s="383"/>
      <c r="U284" s="383"/>
      <c r="V284" s="383"/>
      <c r="W284" s="383"/>
      <c r="X284" s="49"/>
      <c r="Y284" s="49"/>
    </row>
    <row r="285" spans="1:52" ht="16.5" customHeight="1" x14ac:dyDescent="0.25">
      <c r="A285" s="384" t="s">
        <v>409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02"/>
      <c r="Y285" s="302"/>
    </row>
    <row r="286" spans="1:52" ht="14.25" customHeight="1" x14ac:dyDescent="0.25">
      <c r="A286" s="385" t="s">
        <v>100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86">
        <v>4607091383997</v>
      </c>
      <c r="E287" s="33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88"/>
      <c r="O287" s="388"/>
      <c r="P287" s="388"/>
      <c r="Q287" s="33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86">
        <v>4607091384130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86">
        <v>4607091384147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548" t="s">
        <v>419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86">
        <v>4607091384154</v>
      </c>
      <c r="E293" s="33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100</v>
      </c>
      <c r="V293" s="307">
        <f t="shared" si="14"/>
        <v>100</v>
      </c>
      <c r="W293" s="37">
        <f>IFERROR(IF(V293=0,"",ROUNDUP(V293/H293,0)*0.00937),"")</f>
        <v>0.18740000000000001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86">
        <v>4607091384161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75</v>
      </c>
      <c r="V294" s="307">
        <f t="shared" si="14"/>
        <v>75</v>
      </c>
      <c r="W294" s="37">
        <f>IFERROR(IF(V294=0,"",ROUNDUP(V294/H294,0)*0.00937),"")</f>
        <v>0.14055000000000001</v>
      </c>
      <c r="X294" s="57"/>
      <c r="Y294" s="58"/>
      <c r="AC294" s="59"/>
      <c r="AZ294" s="219" t="s">
        <v>1</v>
      </c>
    </row>
    <row r="295" spans="1:52" x14ac:dyDescent="0.2">
      <c r="A295" s="390"/>
      <c r="B295" s="314"/>
      <c r="C295" s="314"/>
      <c r="D295" s="314"/>
      <c r="E295" s="314"/>
      <c r="F295" s="314"/>
      <c r="G295" s="314"/>
      <c r="H295" s="314"/>
      <c r="I295" s="314"/>
      <c r="J295" s="314"/>
      <c r="K295" s="314"/>
      <c r="L295" s="391"/>
      <c r="M295" s="389" t="s">
        <v>64</v>
      </c>
      <c r="N295" s="342"/>
      <c r="O295" s="342"/>
      <c r="P295" s="342"/>
      <c r="Q295" s="342"/>
      <c r="R295" s="342"/>
      <c r="S295" s="343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35</v>
      </c>
      <c r="V295" s="308">
        <f>IFERROR(V287/H287,"0")+IFERROR(V288/H288,"0")+IFERROR(V289/H289,"0")+IFERROR(V290/H290,"0")+IFERROR(V291/H291,"0")+IFERROR(V292/H292,"0")+IFERROR(V293/H293,"0")+IFERROR(V294/H294,"0")</f>
        <v>35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0.32795000000000002</v>
      </c>
      <c r="X295" s="309"/>
      <c r="Y295" s="309"/>
    </row>
    <row r="296" spans="1:52" x14ac:dyDescent="0.2">
      <c r="A296" s="314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63</v>
      </c>
      <c r="U296" s="308">
        <f>IFERROR(SUM(U287:U294),"0")</f>
        <v>175</v>
      </c>
      <c r="V296" s="308">
        <f>IFERROR(SUM(V287:V294),"0")</f>
        <v>175</v>
      </c>
      <c r="W296" s="38"/>
      <c r="X296" s="309"/>
      <c r="Y296" s="309"/>
    </row>
    <row r="297" spans="1:52" ht="14.25" customHeight="1" x14ac:dyDescent="0.25">
      <c r="A297" s="385" t="s">
        <v>93</v>
      </c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  <c r="S297" s="314"/>
      <c r="T297" s="314"/>
      <c r="U297" s="314"/>
      <c r="V297" s="314"/>
      <c r="W297" s="314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86">
        <v>4607091383980</v>
      </c>
      <c r="E298" s="33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88"/>
      <c r="O298" s="388"/>
      <c r="P298" s="388"/>
      <c r="Q298" s="330"/>
      <c r="R298" s="35"/>
      <c r="S298" s="35"/>
      <c r="T298" s="36" t="s">
        <v>63</v>
      </c>
      <c r="U298" s="306">
        <v>0</v>
      </c>
      <c r="V298" s="307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86">
        <v>4607091384178</v>
      </c>
      <c r="E299" s="33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90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91"/>
      <c r="M300" s="389" t="s">
        <v>64</v>
      </c>
      <c r="N300" s="342"/>
      <c r="O300" s="342"/>
      <c r="P300" s="342"/>
      <c r="Q300" s="342"/>
      <c r="R300" s="342"/>
      <c r="S300" s="343"/>
      <c r="T300" s="38" t="s">
        <v>65</v>
      </c>
      <c r="U300" s="308">
        <f>IFERROR(U298/H298,"0")+IFERROR(U299/H299,"0")</f>
        <v>0</v>
      </c>
      <c r="V300" s="308">
        <f>IFERROR(V298/H298,"0")+IFERROR(V299/H299,"0")</f>
        <v>0</v>
      </c>
      <c r="W300" s="308">
        <f>IFERROR(IF(W298="",0,W298),"0")+IFERROR(IF(W299="",0,W299),"0")</f>
        <v>0</v>
      </c>
      <c r="X300" s="309"/>
      <c r="Y300" s="309"/>
    </row>
    <row r="301" spans="1:52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63</v>
      </c>
      <c r="U301" s="308">
        <f>IFERROR(SUM(U298:U299),"0")</f>
        <v>0</v>
      </c>
      <c r="V301" s="308">
        <f>IFERROR(SUM(V298:V299),"0")</f>
        <v>0</v>
      </c>
      <c r="W301" s="38"/>
      <c r="X301" s="309"/>
      <c r="Y301" s="309"/>
    </row>
    <row r="302" spans="1:52" ht="14.25" customHeight="1" x14ac:dyDescent="0.25">
      <c r="A302" s="385" t="s">
        <v>66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86">
        <v>4607091384260</v>
      </c>
      <c r="E303" s="33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88"/>
      <c r="O303" s="388"/>
      <c r="P303" s="388"/>
      <c r="Q303" s="330"/>
      <c r="R303" s="35"/>
      <c r="S303" s="35"/>
      <c r="T303" s="36" t="s">
        <v>63</v>
      </c>
      <c r="U303" s="306">
        <v>78</v>
      </c>
      <c r="V303" s="307">
        <f>IFERROR(IF(U303="",0,CEILING((U303/$H303),1)*$H303),"")</f>
        <v>78</v>
      </c>
      <c r="W303" s="37">
        <f>IFERROR(IF(V303=0,"",ROUNDUP(V303/H303,0)*0.02175),"")</f>
        <v>0.21749999999999997</v>
      </c>
      <c r="X303" s="57"/>
      <c r="Y303" s="58"/>
      <c r="AC303" s="59"/>
      <c r="AZ303" s="222" t="s">
        <v>1</v>
      </c>
    </row>
    <row r="304" spans="1:52" x14ac:dyDescent="0.2">
      <c r="A304" s="390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91"/>
      <c r="M304" s="389" t="s">
        <v>64</v>
      </c>
      <c r="N304" s="342"/>
      <c r="O304" s="342"/>
      <c r="P304" s="342"/>
      <c r="Q304" s="342"/>
      <c r="R304" s="342"/>
      <c r="S304" s="343"/>
      <c r="T304" s="38" t="s">
        <v>65</v>
      </c>
      <c r="U304" s="308">
        <f>IFERROR(U303/H303,"0")</f>
        <v>10</v>
      </c>
      <c r="V304" s="308">
        <f>IFERROR(V303/H303,"0")</f>
        <v>10</v>
      </c>
      <c r="W304" s="308">
        <f>IFERROR(IF(W303="",0,W303),"0")</f>
        <v>0.21749999999999997</v>
      </c>
      <c r="X304" s="309"/>
      <c r="Y304" s="309"/>
    </row>
    <row r="305" spans="1:52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63</v>
      </c>
      <c r="U305" s="308">
        <f>IFERROR(SUM(U303:U303),"0")</f>
        <v>78</v>
      </c>
      <c r="V305" s="308">
        <f>IFERROR(SUM(V303:V303),"0")</f>
        <v>78</v>
      </c>
      <c r="W305" s="38"/>
      <c r="X305" s="309"/>
      <c r="Y305" s="309"/>
    </row>
    <row r="306" spans="1:52" ht="14.25" customHeight="1" x14ac:dyDescent="0.25">
      <c r="A306" s="385" t="s">
        <v>200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86">
        <v>4607091384673</v>
      </c>
      <c r="E307" s="33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88"/>
      <c r="O307" s="388"/>
      <c r="P307" s="388"/>
      <c r="Q307" s="33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90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91"/>
      <c r="M308" s="389" t="s">
        <v>64</v>
      </c>
      <c r="N308" s="342"/>
      <c r="O308" s="342"/>
      <c r="P308" s="342"/>
      <c r="Q308" s="342"/>
      <c r="R308" s="342"/>
      <c r="S308" s="343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84" t="s">
        <v>432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02"/>
      <c r="Y310" s="302"/>
    </row>
    <row r="311" spans="1:52" ht="14.25" customHeight="1" x14ac:dyDescent="0.25">
      <c r="A311" s="385" t="s">
        <v>100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86">
        <v>4607091384185</v>
      </c>
      <c r="E312" s="33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86">
        <v>4607091384192</v>
      </c>
      <c r="E313" s="33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88"/>
      <c r="O313" s="388"/>
      <c r="P313" s="388"/>
      <c r="Q313" s="33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86">
        <v>4680115881907</v>
      </c>
      <c r="E314" s="33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88"/>
      <c r="O314" s="388"/>
      <c r="P314" s="388"/>
      <c r="Q314" s="33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86">
        <v>4607091384680</v>
      </c>
      <c r="E315" s="33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88"/>
      <c r="O315" s="388"/>
      <c r="P315" s="388"/>
      <c r="Q315" s="33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90"/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91"/>
      <c r="M316" s="389" t="s">
        <v>64</v>
      </c>
      <c r="N316" s="342"/>
      <c r="O316" s="342"/>
      <c r="P316" s="342"/>
      <c r="Q316" s="342"/>
      <c r="R316" s="342"/>
      <c r="S316" s="343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4"/>
      <c r="B317" s="314"/>
      <c r="C317" s="314"/>
      <c r="D317" s="314"/>
      <c r="E317" s="314"/>
      <c r="F317" s="314"/>
      <c r="G317" s="314"/>
      <c r="H317" s="314"/>
      <c r="I317" s="314"/>
      <c r="J317" s="314"/>
      <c r="K317" s="314"/>
      <c r="L317" s="391"/>
      <c r="M317" s="389" t="s">
        <v>64</v>
      </c>
      <c r="N317" s="342"/>
      <c r="O317" s="342"/>
      <c r="P317" s="342"/>
      <c r="Q317" s="342"/>
      <c r="R317" s="342"/>
      <c r="S317" s="343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85" t="s">
        <v>59</v>
      </c>
      <c r="B318" s="314"/>
      <c r="C318" s="314"/>
      <c r="D318" s="314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  <c r="S318" s="314"/>
      <c r="T318" s="314"/>
      <c r="U318" s="314"/>
      <c r="V318" s="314"/>
      <c r="W318" s="314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86">
        <v>4607091384802</v>
      </c>
      <c r="E319" s="33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86">
        <v>4607091384826</v>
      </c>
      <c r="E320" s="33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85" t="s">
        <v>66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86">
        <v>4607091384246</v>
      </c>
      <c r="E324" s="33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86">
        <v>4680115881976</v>
      </c>
      <c r="E325" s="33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86">
        <v>4607091384253</v>
      </c>
      <c r="E326" s="33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88"/>
      <c r="O326" s="388"/>
      <c r="P326" s="388"/>
      <c r="Q326" s="33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86">
        <v>4680115881969</v>
      </c>
      <c r="E327" s="33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88"/>
      <c r="O327" s="388"/>
      <c r="P327" s="388"/>
      <c r="Q327" s="33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90"/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91"/>
      <c r="M328" s="389" t="s">
        <v>64</v>
      </c>
      <c r="N328" s="342"/>
      <c r="O328" s="342"/>
      <c r="P328" s="342"/>
      <c r="Q328" s="342"/>
      <c r="R328" s="342"/>
      <c r="S328" s="343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4"/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91"/>
      <c r="M329" s="389" t="s">
        <v>64</v>
      </c>
      <c r="N329" s="342"/>
      <c r="O329" s="342"/>
      <c r="P329" s="342"/>
      <c r="Q329" s="342"/>
      <c r="R329" s="342"/>
      <c r="S329" s="343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85" t="s">
        <v>200</v>
      </c>
      <c r="B330" s="314"/>
      <c r="C330" s="314"/>
      <c r="D330" s="314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  <c r="S330" s="314"/>
      <c r="T330" s="314"/>
      <c r="U330" s="314"/>
      <c r="V330" s="314"/>
      <c r="W330" s="314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86">
        <v>4607091389357</v>
      </c>
      <c r="E331" s="33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90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91"/>
      <c r="M332" s="389" t="s">
        <v>64</v>
      </c>
      <c r="N332" s="342"/>
      <c r="O332" s="342"/>
      <c r="P332" s="342"/>
      <c r="Q332" s="342"/>
      <c r="R332" s="342"/>
      <c r="S332" s="343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82" t="s">
        <v>455</v>
      </c>
      <c r="B334" s="383"/>
      <c r="C334" s="383"/>
      <c r="D334" s="383"/>
      <c r="E334" s="383"/>
      <c r="F334" s="383"/>
      <c r="G334" s="383"/>
      <c r="H334" s="383"/>
      <c r="I334" s="383"/>
      <c r="J334" s="383"/>
      <c r="K334" s="383"/>
      <c r="L334" s="383"/>
      <c r="M334" s="383"/>
      <c r="N334" s="383"/>
      <c r="O334" s="383"/>
      <c r="P334" s="383"/>
      <c r="Q334" s="383"/>
      <c r="R334" s="383"/>
      <c r="S334" s="383"/>
      <c r="T334" s="383"/>
      <c r="U334" s="383"/>
      <c r="V334" s="383"/>
      <c r="W334" s="383"/>
      <c r="X334" s="49"/>
      <c r="Y334" s="49"/>
    </row>
    <row r="335" spans="1:52" ht="16.5" customHeight="1" x14ac:dyDescent="0.25">
      <c r="A335" s="384" t="s">
        <v>456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2"/>
      <c r="Y335" s="302"/>
    </row>
    <row r="336" spans="1:52" ht="14.25" customHeight="1" x14ac:dyDescent="0.25">
      <c r="A336" s="385" t="s">
        <v>100</v>
      </c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86">
        <v>4607091389708</v>
      </c>
      <c r="E337" s="33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88"/>
      <c r="O337" s="388"/>
      <c r="P337" s="388"/>
      <c r="Q337" s="33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86">
        <v>4607091389692</v>
      </c>
      <c r="E338" s="33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88"/>
      <c r="O338" s="388"/>
      <c r="P338" s="388"/>
      <c r="Q338" s="33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90"/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91"/>
      <c r="M339" s="389" t="s">
        <v>64</v>
      </c>
      <c r="N339" s="342"/>
      <c r="O339" s="342"/>
      <c r="P339" s="342"/>
      <c r="Q339" s="342"/>
      <c r="R339" s="342"/>
      <c r="S339" s="343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4"/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91"/>
      <c r="M340" s="389" t="s">
        <v>64</v>
      </c>
      <c r="N340" s="342"/>
      <c r="O340" s="342"/>
      <c r="P340" s="342"/>
      <c r="Q340" s="342"/>
      <c r="R340" s="342"/>
      <c r="S340" s="343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85" t="s">
        <v>59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86">
        <v>4607091389753</v>
      </c>
      <c r="E342" s="33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150</v>
      </c>
      <c r="V342" s="307">
        <f t="shared" ref="V342:V354" si="15">IFERROR(IF(U342="",0,CEILING((U342/$H342),1)*$H342),"")</f>
        <v>151.20000000000002</v>
      </c>
      <c r="W342" s="37">
        <f>IFERROR(IF(V342=0,"",ROUNDUP(V342/H342,0)*0.00753),"")</f>
        <v>0.27107999999999999</v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86">
        <v>4607091389760</v>
      </c>
      <c r="E343" s="33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86">
        <v>4607091389746</v>
      </c>
      <c r="E344" s="33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88"/>
      <c r="O344" s="388"/>
      <c r="P344" s="388"/>
      <c r="Q344" s="330"/>
      <c r="R344" s="35"/>
      <c r="S344" s="35"/>
      <c r="T344" s="36" t="s">
        <v>63</v>
      </c>
      <c r="U344" s="306">
        <v>280</v>
      </c>
      <c r="V344" s="307">
        <f t="shared" si="15"/>
        <v>281.40000000000003</v>
      </c>
      <c r="W344" s="37">
        <f>IFERROR(IF(V344=0,"",ROUNDUP(V344/H344,0)*0.00753),"")</f>
        <v>0.50451000000000001</v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86">
        <v>4680115882928</v>
      </c>
      <c r="E345" s="33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88"/>
      <c r="O345" s="388"/>
      <c r="P345" s="388"/>
      <c r="Q345" s="33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86">
        <v>4680115883147</v>
      </c>
      <c r="E346" s="33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88"/>
      <c r="O346" s="388"/>
      <c r="P346" s="388"/>
      <c r="Q346" s="33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86">
        <v>4607091384338</v>
      </c>
      <c r="E347" s="33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si="15"/>
        <v>0</v>
      </c>
      <c r="W347" s="37" t="str">
        <f t="shared" si="16"/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86">
        <v>4680115883154</v>
      </c>
      <c r="E348" s="33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86">
        <v>4607091389524</v>
      </c>
      <c r="E349" s="33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86">
        <v>4680115883161</v>
      </c>
      <c r="E350" s="33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86">
        <v>4607091384345</v>
      </c>
      <c r="E351" s="33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86">
        <v>4680115883178</v>
      </c>
      <c r="E352" s="33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86">
        <v>4607091389531</v>
      </c>
      <c r="E353" s="33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86">
        <v>4680115883185</v>
      </c>
      <c r="E354" s="33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580" t="s">
        <v>487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90"/>
      <c r="B355" s="314"/>
      <c r="C355" s="314"/>
      <c r="D355" s="314"/>
      <c r="E355" s="314"/>
      <c r="F355" s="314"/>
      <c r="G355" s="314"/>
      <c r="H355" s="314"/>
      <c r="I355" s="314"/>
      <c r="J355" s="314"/>
      <c r="K355" s="314"/>
      <c r="L355" s="391"/>
      <c r="M355" s="389" t="s">
        <v>64</v>
      </c>
      <c r="N355" s="342"/>
      <c r="O355" s="342"/>
      <c r="P355" s="342"/>
      <c r="Q355" s="342"/>
      <c r="R355" s="342"/>
      <c r="S355" s="343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102.38095238095238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103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0.77559</v>
      </c>
      <c r="X355" s="309"/>
      <c r="Y355" s="309"/>
    </row>
    <row r="356" spans="1:52" x14ac:dyDescent="0.2">
      <c r="A356" s="314"/>
      <c r="B356" s="314"/>
      <c r="C356" s="314"/>
      <c r="D356" s="314"/>
      <c r="E356" s="314"/>
      <c r="F356" s="314"/>
      <c r="G356" s="314"/>
      <c r="H356" s="314"/>
      <c r="I356" s="314"/>
      <c r="J356" s="314"/>
      <c r="K356" s="314"/>
      <c r="L356" s="391"/>
      <c r="M356" s="389" t="s">
        <v>64</v>
      </c>
      <c r="N356" s="342"/>
      <c r="O356" s="342"/>
      <c r="P356" s="342"/>
      <c r="Q356" s="342"/>
      <c r="R356" s="342"/>
      <c r="S356" s="343"/>
      <c r="T356" s="38" t="s">
        <v>63</v>
      </c>
      <c r="U356" s="308">
        <f>IFERROR(SUM(U342:U354),"0")</f>
        <v>430</v>
      </c>
      <c r="V356" s="308">
        <f>IFERROR(SUM(V342:V354),"0")</f>
        <v>432.6</v>
      </c>
      <c r="W356" s="38"/>
      <c r="X356" s="309"/>
      <c r="Y356" s="309"/>
    </row>
    <row r="357" spans="1:52" ht="14.25" customHeight="1" x14ac:dyDescent="0.25">
      <c r="A357" s="385" t="s">
        <v>66</v>
      </c>
      <c r="B357" s="314"/>
      <c r="C357" s="314"/>
      <c r="D357" s="314"/>
      <c r="E357" s="314"/>
      <c r="F357" s="314"/>
      <c r="G357" s="314"/>
      <c r="H357" s="314"/>
      <c r="I357" s="314"/>
      <c r="J357" s="314"/>
      <c r="K357" s="314"/>
      <c r="L357" s="314"/>
      <c r="M357" s="314"/>
      <c r="N357" s="314"/>
      <c r="O357" s="314"/>
      <c r="P357" s="314"/>
      <c r="Q357" s="314"/>
      <c r="R357" s="314"/>
      <c r="S357" s="314"/>
      <c r="T357" s="314"/>
      <c r="U357" s="314"/>
      <c r="V357" s="314"/>
      <c r="W357" s="314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86">
        <v>4607091389685</v>
      </c>
      <c r="E358" s="33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86">
        <v>4607091389654</v>
      </c>
      <c r="E359" s="33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86">
        <v>4607091384352</v>
      </c>
      <c r="E360" s="33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88"/>
      <c r="O360" s="388"/>
      <c r="P360" s="388"/>
      <c r="Q360" s="33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86">
        <v>4607091389661</v>
      </c>
      <c r="E361" s="33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88"/>
      <c r="O361" s="388"/>
      <c r="P361" s="388"/>
      <c r="Q361" s="33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90"/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91"/>
      <c r="M362" s="389" t="s">
        <v>64</v>
      </c>
      <c r="N362" s="342"/>
      <c r="O362" s="342"/>
      <c r="P362" s="342"/>
      <c r="Q362" s="342"/>
      <c r="R362" s="342"/>
      <c r="S362" s="343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4"/>
      <c r="B363" s="314"/>
      <c r="C363" s="314"/>
      <c r="D363" s="314"/>
      <c r="E363" s="314"/>
      <c r="F363" s="314"/>
      <c r="G363" s="314"/>
      <c r="H363" s="314"/>
      <c r="I363" s="314"/>
      <c r="J363" s="314"/>
      <c r="K363" s="314"/>
      <c r="L363" s="391"/>
      <c r="M363" s="389" t="s">
        <v>64</v>
      </c>
      <c r="N363" s="342"/>
      <c r="O363" s="342"/>
      <c r="P363" s="342"/>
      <c r="Q363" s="342"/>
      <c r="R363" s="342"/>
      <c r="S363" s="343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85" t="s">
        <v>200</v>
      </c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  <c r="S364" s="314"/>
      <c r="T364" s="314"/>
      <c r="U364" s="314"/>
      <c r="V364" s="314"/>
      <c r="W364" s="314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86">
        <v>4680115881648</v>
      </c>
      <c r="E365" s="33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90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91"/>
      <c r="M366" s="389" t="s">
        <v>64</v>
      </c>
      <c r="N366" s="342"/>
      <c r="O366" s="342"/>
      <c r="P366" s="342"/>
      <c r="Q366" s="342"/>
      <c r="R366" s="342"/>
      <c r="S366" s="343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85" t="s">
        <v>79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86">
        <v>4680115883017</v>
      </c>
      <c r="E369" s="33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88"/>
      <c r="O369" s="388"/>
      <c r="P369" s="388"/>
      <c r="Q369" s="33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86">
        <v>4680115883031</v>
      </c>
      <c r="E370" s="33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86">
        <v>4680115883024</v>
      </c>
      <c r="E371" s="33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88"/>
      <c r="O371" s="388"/>
      <c r="P371" s="388"/>
      <c r="Q371" s="33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90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91"/>
      <c r="M373" s="389" t="s">
        <v>64</v>
      </c>
      <c r="N373" s="342"/>
      <c r="O373" s="342"/>
      <c r="P373" s="342"/>
      <c r="Q373" s="342"/>
      <c r="R373" s="342"/>
      <c r="S373" s="343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85" t="s">
        <v>88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86">
        <v>4680115882997</v>
      </c>
      <c r="E375" s="33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589" t="s">
        <v>507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90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91"/>
      <c r="M376" s="389" t="s">
        <v>64</v>
      </c>
      <c r="N376" s="342"/>
      <c r="O376" s="342"/>
      <c r="P376" s="342"/>
      <c r="Q376" s="342"/>
      <c r="R376" s="342"/>
      <c r="S376" s="343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84" t="s">
        <v>508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02"/>
      <c r="Y378" s="302"/>
    </row>
    <row r="379" spans="1:52" ht="14.25" customHeight="1" x14ac:dyDescent="0.25">
      <c r="A379" s="385" t="s">
        <v>93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86">
        <v>4607091389388</v>
      </c>
      <c r="E380" s="33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86">
        <v>4607091389364</v>
      </c>
      <c r="E381" s="33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88"/>
      <c r="O381" s="388"/>
      <c r="P381" s="388"/>
      <c r="Q381" s="33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90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4"/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91"/>
      <c r="M383" s="389" t="s">
        <v>64</v>
      </c>
      <c r="N383" s="342"/>
      <c r="O383" s="342"/>
      <c r="P383" s="342"/>
      <c r="Q383" s="342"/>
      <c r="R383" s="342"/>
      <c r="S383" s="343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85" t="s">
        <v>59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86">
        <v>4607091389739</v>
      </c>
      <c r="E385" s="33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250</v>
      </c>
      <c r="V385" s="307">
        <f t="shared" ref="V385:V391" si="17">IFERROR(IF(U385="",0,CEILING((U385/$H385),1)*$H385),"")</f>
        <v>252</v>
      </c>
      <c r="W385" s="37">
        <f>IFERROR(IF(V385=0,"",ROUNDUP(V385/H385,0)*0.00753),"")</f>
        <v>0.45180000000000003</v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86">
        <v>4680115883048</v>
      </c>
      <c r="E386" s="33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40</v>
      </c>
      <c r="V386" s="307">
        <f t="shared" si="17"/>
        <v>40</v>
      </c>
      <c r="W386" s="37">
        <f>IFERROR(IF(V386=0,"",ROUNDUP(V386/H386,0)*0.00937),"")</f>
        <v>9.3700000000000006E-2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86">
        <v>4607091389425</v>
      </c>
      <c r="E387" s="33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88"/>
      <c r="O387" s="388"/>
      <c r="P387" s="388"/>
      <c r="Q387" s="33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86">
        <v>4680115882911</v>
      </c>
      <c r="E388" s="33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595" t="s">
        <v>521</v>
      </c>
      <c r="N388" s="388"/>
      <c r="O388" s="388"/>
      <c r="P388" s="388"/>
      <c r="Q388" s="33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86">
        <v>4680115880771</v>
      </c>
      <c r="E389" s="33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88"/>
      <c r="O389" s="388"/>
      <c r="P389" s="388"/>
      <c r="Q389" s="33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86">
        <v>4607091389500</v>
      </c>
      <c r="E390" s="33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86">
        <v>4680115881983</v>
      </c>
      <c r="E391" s="33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90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91"/>
      <c r="M392" s="389" t="s">
        <v>64</v>
      </c>
      <c r="N392" s="342"/>
      <c r="O392" s="342"/>
      <c r="P392" s="342"/>
      <c r="Q392" s="342"/>
      <c r="R392" s="342"/>
      <c r="S392" s="343"/>
      <c r="T392" s="38" t="s">
        <v>65</v>
      </c>
      <c r="U392" s="308">
        <f>IFERROR(U385/H385,"0")+IFERROR(U386/H386,"0")+IFERROR(U387/H387,"0")+IFERROR(U388/H388,"0")+IFERROR(U389/H389,"0")+IFERROR(U390/H390,"0")+IFERROR(U391/H391,"0")</f>
        <v>69.523809523809518</v>
      </c>
      <c r="V392" s="308">
        <f>IFERROR(V385/H385,"0")+IFERROR(V386/H386,"0")+IFERROR(V387/H387,"0")+IFERROR(V388/H388,"0")+IFERROR(V389/H389,"0")+IFERROR(V390/H390,"0")+IFERROR(V391/H391,"0")</f>
        <v>70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0.5455000000000001</v>
      </c>
      <c r="X392" s="309"/>
      <c r="Y392" s="309"/>
    </row>
    <row r="393" spans="1:52" x14ac:dyDescent="0.2">
      <c r="A393" s="314"/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91"/>
      <c r="M393" s="389" t="s">
        <v>64</v>
      </c>
      <c r="N393" s="342"/>
      <c r="O393" s="342"/>
      <c r="P393" s="342"/>
      <c r="Q393" s="342"/>
      <c r="R393" s="342"/>
      <c r="S393" s="343"/>
      <c r="T393" s="38" t="s">
        <v>63</v>
      </c>
      <c r="U393" s="308">
        <f>IFERROR(SUM(U385:U391),"0")</f>
        <v>290</v>
      </c>
      <c r="V393" s="308">
        <f>IFERROR(SUM(V385:V391),"0")</f>
        <v>292</v>
      </c>
      <c r="W393" s="38"/>
      <c r="X393" s="309"/>
      <c r="Y393" s="309"/>
    </row>
    <row r="394" spans="1:52" ht="14.25" customHeight="1" x14ac:dyDescent="0.25">
      <c r="A394" s="385" t="s">
        <v>79</v>
      </c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86">
        <v>4680115883000</v>
      </c>
      <c r="E395" s="33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90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91"/>
      <c r="M396" s="389" t="s">
        <v>64</v>
      </c>
      <c r="N396" s="342"/>
      <c r="O396" s="342"/>
      <c r="P396" s="342"/>
      <c r="Q396" s="342"/>
      <c r="R396" s="342"/>
      <c r="S396" s="343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85" t="s">
        <v>88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86">
        <v>4680115882980</v>
      </c>
      <c r="E399" s="33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88"/>
      <c r="O399" s="388"/>
      <c r="P399" s="388"/>
      <c r="Q399" s="33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90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91"/>
      <c r="M400" s="389" t="s">
        <v>64</v>
      </c>
      <c r="N400" s="342"/>
      <c r="O400" s="342"/>
      <c r="P400" s="342"/>
      <c r="Q400" s="342"/>
      <c r="R400" s="342"/>
      <c r="S400" s="343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82" t="s">
        <v>532</v>
      </c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383"/>
      <c r="O402" s="383"/>
      <c r="P402" s="383"/>
      <c r="Q402" s="383"/>
      <c r="R402" s="383"/>
      <c r="S402" s="383"/>
      <c r="T402" s="383"/>
      <c r="U402" s="383"/>
      <c r="V402" s="383"/>
      <c r="W402" s="383"/>
      <c r="X402" s="49"/>
      <c r="Y402" s="49"/>
    </row>
    <row r="403" spans="1:52" ht="16.5" customHeight="1" x14ac:dyDescent="0.25">
      <c r="A403" s="384" t="s">
        <v>532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2"/>
      <c r="Y403" s="302"/>
    </row>
    <row r="404" spans="1:52" ht="14.25" customHeight="1" x14ac:dyDescent="0.25">
      <c r="A404" s="385" t="s">
        <v>100</v>
      </c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  <c r="S404" s="314"/>
      <c r="T404" s="314"/>
      <c r="U404" s="314"/>
      <c r="V404" s="314"/>
      <c r="W404" s="314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86">
        <v>4607091389067</v>
      </c>
      <c r="E405" s="33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88"/>
      <c r="O405" s="388"/>
      <c r="P405" s="388"/>
      <c r="Q405" s="330"/>
      <c r="R405" s="35"/>
      <c r="S405" s="35"/>
      <c r="T405" s="36" t="s">
        <v>63</v>
      </c>
      <c r="U405" s="306">
        <v>0</v>
      </c>
      <c r="V405" s="307">
        <f t="shared" ref="V405:V413" si="18">IFERROR(IF(U405="",0,CEILING((U405/$H405),1)*$H405),"")</f>
        <v>0</v>
      </c>
      <c r="W405" s="37" t="str">
        <f>IFERROR(IF(V405=0,"",ROUNDUP(V405/H405,0)*0.01196),"")</f>
        <v/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86">
        <v>4607091383522</v>
      </c>
      <c r="E406" s="33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88"/>
      <c r="O406" s="388"/>
      <c r="P406" s="388"/>
      <c r="Q406" s="33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86">
        <v>4607091384437</v>
      </c>
      <c r="E407" s="33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88"/>
      <c r="O407" s="388"/>
      <c r="P407" s="388"/>
      <c r="Q407" s="33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86">
        <v>4607091389104</v>
      </c>
      <c r="E408" s="33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88"/>
      <c r="O408" s="388"/>
      <c r="P408" s="388"/>
      <c r="Q408" s="33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86">
        <v>4680115880603</v>
      </c>
      <c r="E409" s="33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88"/>
      <c r="O409" s="388"/>
      <c r="P409" s="388"/>
      <c r="Q409" s="33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86">
        <v>4607091389999</v>
      </c>
      <c r="E410" s="33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86">
        <v>4680115882782</v>
      </c>
      <c r="E411" s="33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86">
        <v>4607091389098</v>
      </c>
      <c r="E412" s="33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86">
        <v>4607091389982</v>
      </c>
      <c r="E413" s="33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90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91"/>
      <c r="M414" s="389" t="s">
        <v>64</v>
      </c>
      <c r="N414" s="342"/>
      <c r="O414" s="342"/>
      <c r="P414" s="342"/>
      <c r="Q414" s="342"/>
      <c r="R414" s="342"/>
      <c r="S414" s="343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0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</v>
      </c>
      <c r="X414" s="309"/>
      <c r="Y414" s="309"/>
    </row>
    <row r="415" spans="1:52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91"/>
      <c r="M415" s="389" t="s">
        <v>64</v>
      </c>
      <c r="N415" s="342"/>
      <c r="O415" s="342"/>
      <c r="P415" s="342"/>
      <c r="Q415" s="342"/>
      <c r="R415" s="342"/>
      <c r="S415" s="343"/>
      <c r="T415" s="38" t="s">
        <v>63</v>
      </c>
      <c r="U415" s="308">
        <f>IFERROR(SUM(U405:U413),"0")</f>
        <v>0</v>
      </c>
      <c r="V415" s="308">
        <f>IFERROR(SUM(V405:V413),"0")</f>
        <v>0</v>
      </c>
      <c r="W415" s="38"/>
      <c r="X415" s="309"/>
      <c r="Y415" s="309"/>
    </row>
    <row r="416" spans="1:52" ht="14.25" customHeight="1" x14ac:dyDescent="0.25">
      <c r="A416" s="385" t="s">
        <v>93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86">
        <v>4607091388930</v>
      </c>
      <c r="E417" s="33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>IFERROR(IF(U417="",0,CEILING((U417/$H417),1)*$H417),"")</f>
        <v>0</v>
      </c>
      <c r="W417" s="37" t="str">
        <f>IFERROR(IF(V417=0,"",ROUNDUP(V417/H417,0)*0.01196),"")</f>
        <v/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86">
        <v>4680115880054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IFERROR(SUM(U417:U418),"0")</f>
        <v>0</v>
      </c>
      <c r="V420" s="308">
        <f>IFERROR(SUM(V417:V418),"0")</f>
        <v>0</v>
      </c>
      <c r="W420" s="38"/>
      <c r="X420" s="309"/>
      <c r="Y420" s="309"/>
    </row>
    <row r="421" spans="1:52" ht="14.25" customHeight="1" x14ac:dyDescent="0.25">
      <c r="A421" s="385" t="s">
        <v>59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86">
        <v>4680115883116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300</v>
      </c>
      <c r="V422" s="307">
        <f t="shared" ref="V422:V427" si="19">IFERROR(IF(U422="",0,CEILING((U422/$H422),1)*$H422),"")</f>
        <v>300.96000000000004</v>
      </c>
      <c r="W422" s="37">
        <f>IFERROR(IF(V422=0,"",ROUNDUP(V422/H422,0)*0.01196),"")</f>
        <v>0.68171999999999999</v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86">
        <v>4680115883093</v>
      </c>
      <c r="E423" s="33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200</v>
      </c>
      <c r="V423" s="307">
        <f t="shared" si="19"/>
        <v>200.64000000000001</v>
      </c>
      <c r="W423" s="37">
        <f>IFERROR(IF(V423=0,"",ROUNDUP(V423/H423,0)*0.01196),"")</f>
        <v>0.45448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86">
        <v>4680115883109</v>
      </c>
      <c r="E424" s="33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88"/>
      <c r="O424" s="388"/>
      <c r="P424" s="388"/>
      <c r="Q424" s="330"/>
      <c r="R424" s="35"/>
      <c r="S424" s="35"/>
      <c r="T424" s="36" t="s">
        <v>63</v>
      </c>
      <c r="U424" s="306">
        <v>0</v>
      </c>
      <c r="V424" s="307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86">
        <v>4680115882072</v>
      </c>
      <c r="E425" s="33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615" t="s">
        <v>563</v>
      </c>
      <c r="N425" s="388"/>
      <c r="O425" s="388"/>
      <c r="P425" s="388"/>
      <c r="Q425" s="33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86">
        <v>4680115882102</v>
      </c>
      <c r="E426" s="33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616" t="s">
        <v>566</v>
      </c>
      <c r="N426" s="388"/>
      <c r="O426" s="388"/>
      <c r="P426" s="388"/>
      <c r="Q426" s="33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86">
        <v>4680115882096</v>
      </c>
      <c r="E427" s="33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617" t="s">
        <v>569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90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91"/>
      <c r="M428" s="389" t="s">
        <v>64</v>
      </c>
      <c r="N428" s="342"/>
      <c r="O428" s="342"/>
      <c r="P428" s="342"/>
      <c r="Q428" s="342"/>
      <c r="R428" s="342"/>
      <c r="S428" s="343"/>
      <c r="T428" s="38" t="s">
        <v>65</v>
      </c>
      <c r="U428" s="308">
        <f>IFERROR(U422/H422,"0")+IFERROR(U423/H423,"0")+IFERROR(U424/H424,"0")+IFERROR(U425/H425,"0")+IFERROR(U426/H426,"0")+IFERROR(U427/H427,"0")</f>
        <v>94.696969696969688</v>
      </c>
      <c r="V428" s="308">
        <f>IFERROR(V422/H422,"0")+IFERROR(V423/H423,"0")+IFERROR(V424/H424,"0")+IFERROR(V425/H425,"0")+IFERROR(V426/H426,"0")+IFERROR(V427/H427,"0")</f>
        <v>95</v>
      </c>
      <c r="W428" s="308">
        <f>IFERROR(IF(W422="",0,W422),"0")+IFERROR(IF(W423="",0,W423),"0")+IFERROR(IF(W424="",0,W424),"0")+IFERROR(IF(W425="",0,W425),"0")+IFERROR(IF(W426="",0,W426),"0")+IFERROR(IF(W427="",0,W427),"0")</f>
        <v>1.1362000000000001</v>
      </c>
      <c r="X428" s="309"/>
      <c r="Y428" s="309"/>
    </row>
    <row r="429" spans="1:52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91"/>
      <c r="M429" s="389" t="s">
        <v>64</v>
      </c>
      <c r="N429" s="342"/>
      <c r="O429" s="342"/>
      <c r="P429" s="342"/>
      <c r="Q429" s="342"/>
      <c r="R429" s="342"/>
      <c r="S429" s="343"/>
      <c r="T429" s="38" t="s">
        <v>63</v>
      </c>
      <c r="U429" s="308">
        <f>IFERROR(SUM(U422:U427),"0")</f>
        <v>500</v>
      </c>
      <c r="V429" s="308">
        <f>IFERROR(SUM(V422:V427),"0")</f>
        <v>501.6</v>
      </c>
      <c r="W429" s="38"/>
      <c r="X429" s="309"/>
      <c r="Y429" s="309"/>
    </row>
    <row r="430" spans="1:52" ht="14.25" customHeight="1" x14ac:dyDescent="0.25">
      <c r="A430" s="385" t="s">
        <v>66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86">
        <v>4607091383409</v>
      </c>
      <c r="E431" s="33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86">
        <v>4607091383416</v>
      </c>
      <c r="E432" s="33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82" t="s">
        <v>574</v>
      </c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383"/>
      <c r="O435" s="383"/>
      <c r="P435" s="383"/>
      <c r="Q435" s="383"/>
      <c r="R435" s="383"/>
      <c r="S435" s="383"/>
      <c r="T435" s="383"/>
      <c r="U435" s="383"/>
      <c r="V435" s="383"/>
      <c r="W435" s="383"/>
      <c r="X435" s="49"/>
      <c r="Y435" s="49"/>
    </row>
    <row r="436" spans="1:52" ht="16.5" customHeight="1" x14ac:dyDescent="0.25">
      <c r="A436" s="384" t="s">
        <v>575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02"/>
      <c r="Y436" s="302"/>
    </row>
    <row r="437" spans="1:52" ht="14.25" customHeight="1" x14ac:dyDescent="0.25">
      <c r="A437" s="385" t="s">
        <v>100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86">
        <v>4680115881099</v>
      </c>
      <c r="E438" s="33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88"/>
      <c r="O438" s="388"/>
      <c r="P438" s="388"/>
      <c r="Q438" s="33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86">
        <v>4680115881150</v>
      </c>
      <c r="E439" s="33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88"/>
      <c r="O439" s="388"/>
      <c r="P439" s="388"/>
      <c r="Q439" s="33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90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91"/>
      <c r="M440" s="389" t="s">
        <v>64</v>
      </c>
      <c r="N440" s="342"/>
      <c r="O440" s="342"/>
      <c r="P440" s="342"/>
      <c r="Q440" s="342"/>
      <c r="R440" s="342"/>
      <c r="S440" s="343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91"/>
      <c r="M441" s="389" t="s">
        <v>64</v>
      </c>
      <c r="N441" s="342"/>
      <c r="O441" s="342"/>
      <c r="P441" s="342"/>
      <c r="Q441" s="342"/>
      <c r="R441" s="342"/>
      <c r="S441" s="343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85" t="s">
        <v>93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86">
        <v>4640242180526</v>
      </c>
      <c r="E443" s="33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622" t="s">
        <v>582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86">
        <v>4680115881129</v>
      </c>
      <c r="E444" s="33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86">
        <v>4680115881112</v>
      </c>
      <c r="E445" s="33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88"/>
      <c r="O445" s="388"/>
      <c r="P445" s="388"/>
      <c r="Q445" s="33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90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4"/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91"/>
      <c r="M447" s="389" t="s">
        <v>64</v>
      </c>
      <c r="N447" s="342"/>
      <c r="O447" s="342"/>
      <c r="P447" s="342"/>
      <c r="Q447" s="342"/>
      <c r="R447" s="342"/>
      <c r="S447" s="343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85" t="s">
        <v>59</v>
      </c>
      <c r="B448" s="314"/>
      <c r="C448" s="314"/>
      <c r="D448" s="314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86">
        <v>4680115881167</v>
      </c>
      <c r="E449" s="33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62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86">
        <v>4640242180595</v>
      </c>
      <c r="E450" s="33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626" t="s">
        <v>590</v>
      </c>
      <c r="N450" s="388"/>
      <c r="O450" s="388"/>
      <c r="P450" s="388"/>
      <c r="Q450" s="33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86">
        <v>4680115881136</v>
      </c>
      <c r="E451" s="33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88"/>
      <c r="O451" s="388"/>
      <c r="P451" s="388"/>
      <c r="Q451" s="33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90"/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91"/>
      <c r="M452" s="389" t="s">
        <v>64</v>
      </c>
      <c r="N452" s="342"/>
      <c r="O452" s="342"/>
      <c r="P452" s="342"/>
      <c r="Q452" s="342"/>
      <c r="R452" s="342"/>
      <c r="S452" s="343"/>
      <c r="T452" s="38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4"/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91"/>
      <c r="M453" s="389" t="s">
        <v>64</v>
      </c>
      <c r="N453" s="342"/>
      <c r="O453" s="342"/>
      <c r="P453" s="342"/>
      <c r="Q453" s="342"/>
      <c r="R453" s="342"/>
      <c r="S453" s="343"/>
      <c r="T453" s="38" t="s">
        <v>63</v>
      </c>
      <c r="U453" s="308">
        <f>IFERROR(SUM(U449:U451),"0")</f>
        <v>0</v>
      </c>
      <c r="V453" s="308">
        <f>IFERROR(SUM(V449:V451),"0")</f>
        <v>0</v>
      </c>
      <c r="W453" s="38"/>
      <c r="X453" s="309"/>
      <c r="Y453" s="309"/>
    </row>
    <row r="454" spans="1:52" ht="14.25" customHeight="1" x14ac:dyDescent="0.25">
      <c r="A454" s="385" t="s">
        <v>66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86">
        <v>4680115881068</v>
      </c>
      <c r="E455" s="33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6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88"/>
      <c r="O455" s="388"/>
      <c r="P455" s="388"/>
      <c r="Q455" s="33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86">
        <v>4680115881075</v>
      </c>
      <c r="E456" s="33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6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88"/>
      <c r="O456" s="388"/>
      <c r="P456" s="388"/>
      <c r="Q456" s="33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90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91"/>
      <c r="M457" s="389" t="s">
        <v>64</v>
      </c>
      <c r="N457" s="342"/>
      <c r="O457" s="342"/>
      <c r="P457" s="342"/>
      <c r="Q457" s="342"/>
      <c r="R457" s="342"/>
      <c r="S457" s="343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91"/>
      <c r="M458" s="389" t="s">
        <v>64</v>
      </c>
      <c r="N458" s="342"/>
      <c r="O458" s="342"/>
      <c r="P458" s="342"/>
      <c r="Q458" s="342"/>
      <c r="R458" s="342"/>
      <c r="S458" s="343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84" t="s">
        <v>596</v>
      </c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  <c r="S459" s="314"/>
      <c r="T459" s="314"/>
      <c r="U459" s="314"/>
      <c r="V459" s="314"/>
      <c r="W459" s="314"/>
      <c r="X459" s="302"/>
      <c r="Y459" s="302"/>
    </row>
    <row r="460" spans="1:52" ht="14.25" customHeight="1" x14ac:dyDescent="0.25">
      <c r="A460" s="385" t="s">
        <v>66</v>
      </c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  <c r="S460" s="314"/>
      <c r="T460" s="314"/>
      <c r="U460" s="314"/>
      <c r="V460" s="314"/>
      <c r="W460" s="314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86">
        <v>4680115880870</v>
      </c>
      <c r="E461" s="33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6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88"/>
      <c r="O461" s="388"/>
      <c r="P461" s="388"/>
      <c r="Q461" s="33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90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91"/>
      <c r="M463" s="389" t="s">
        <v>64</v>
      </c>
      <c r="N463" s="342"/>
      <c r="O463" s="342"/>
      <c r="P463" s="342"/>
      <c r="Q463" s="342"/>
      <c r="R463" s="342"/>
      <c r="S463" s="343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632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599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13960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14011.5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600</v>
      </c>
      <c r="N465" s="316"/>
      <c r="O465" s="316"/>
      <c r="P465" s="316"/>
      <c r="Q465" s="316"/>
      <c r="R465" s="316"/>
      <c r="S465" s="317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14810.60425077846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14864.989999999994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601</v>
      </c>
      <c r="N466" s="316"/>
      <c r="O466" s="316"/>
      <c r="P466" s="316"/>
      <c r="Q466" s="316"/>
      <c r="R466" s="316"/>
      <c r="S466" s="317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28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29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603</v>
      </c>
      <c r="N467" s="316"/>
      <c r="O467" s="316"/>
      <c r="P467" s="316"/>
      <c r="Q467" s="316"/>
      <c r="R467" s="316"/>
      <c r="S467" s="317"/>
      <c r="T467" s="38" t="s">
        <v>63</v>
      </c>
      <c r="U467" s="308">
        <f>GrossWeightTotal+PalletQtyTotal*25</f>
        <v>15510.60425077846</v>
      </c>
      <c r="V467" s="308">
        <f>GrossWeightTotalR+PalletQtyTotalR*25</f>
        <v>15589.989999999994</v>
      </c>
      <c r="W467" s="38"/>
      <c r="X467" s="309"/>
      <c r="Y467" s="309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604</v>
      </c>
      <c r="N468" s="316"/>
      <c r="O468" s="316"/>
      <c r="P468" s="316"/>
      <c r="Q468" s="316"/>
      <c r="R468" s="316"/>
      <c r="S468" s="317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2206.9948440123876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2214</v>
      </c>
      <c r="W468" s="38"/>
      <c r="X468" s="309"/>
      <c r="Y468" s="309"/>
    </row>
    <row r="469" spans="1:28" ht="14.25" customHeight="1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25"/>
      <c r="M469" s="631" t="s">
        <v>605</v>
      </c>
      <c r="N469" s="316"/>
      <c r="O469" s="316"/>
      <c r="P469" s="316"/>
      <c r="Q469" s="316"/>
      <c r="R469" s="316"/>
      <c r="S469" s="317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32.67353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633" t="s">
        <v>91</v>
      </c>
      <c r="D471" s="634"/>
      <c r="E471" s="634"/>
      <c r="F471" s="635"/>
      <c r="G471" s="633" t="s">
        <v>222</v>
      </c>
      <c r="H471" s="634"/>
      <c r="I471" s="634"/>
      <c r="J471" s="634"/>
      <c r="K471" s="634"/>
      <c r="L471" s="635"/>
      <c r="M471" s="633" t="s">
        <v>408</v>
      </c>
      <c r="N471" s="635"/>
      <c r="O471" s="633" t="s">
        <v>455</v>
      </c>
      <c r="P471" s="635"/>
      <c r="Q471" s="304" t="s">
        <v>532</v>
      </c>
      <c r="R471" s="633" t="s">
        <v>574</v>
      </c>
      <c r="S471" s="635"/>
      <c r="T471" s="1"/>
      <c r="Y471" s="53"/>
      <c r="AB471" s="1"/>
    </row>
    <row r="472" spans="1:28" ht="14.25" customHeight="1" thickTop="1" x14ac:dyDescent="0.2">
      <c r="A472" s="636" t="s">
        <v>608</v>
      </c>
      <c r="B472" s="633" t="s">
        <v>58</v>
      </c>
      <c r="C472" s="633" t="s">
        <v>92</v>
      </c>
      <c r="D472" s="633" t="s">
        <v>99</v>
      </c>
      <c r="E472" s="633" t="s">
        <v>91</v>
      </c>
      <c r="F472" s="633" t="s">
        <v>213</v>
      </c>
      <c r="G472" s="633" t="s">
        <v>223</v>
      </c>
      <c r="H472" s="633" t="s">
        <v>230</v>
      </c>
      <c r="I472" s="633" t="s">
        <v>247</v>
      </c>
      <c r="J472" s="633" t="s">
        <v>302</v>
      </c>
      <c r="K472" s="633" t="s">
        <v>377</v>
      </c>
      <c r="L472" s="633" t="s">
        <v>395</v>
      </c>
      <c r="M472" s="633" t="s">
        <v>409</v>
      </c>
      <c r="N472" s="633" t="s">
        <v>432</v>
      </c>
      <c r="O472" s="633" t="s">
        <v>456</v>
      </c>
      <c r="P472" s="633" t="s">
        <v>508</v>
      </c>
      <c r="Q472" s="633" t="s">
        <v>532</v>
      </c>
      <c r="R472" s="633" t="s">
        <v>575</v>
      </c>
      <c r="S472" s="633" t="s">
        <v>596</v>
      </c>
      <c r="T472" s="1"/>
      <c r="Y472" s="53"/>
      <c r="AB472" s="1"/>
    </row>
    <row r="473" spans="1:28" ht="13.5" customHeight="1" thickBot="1" x14ac:dyDescent="0.25">
      <c r="A473" s="637"/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0</v>
      </c>
      <c r="D474" s="47">
        <f>IFERROR(V55*1,"0")+IFERROR(V56*1,"0")+IFERROR(V57*1,"0")+IFERROR(V58*1,"0")</f>
        <v>2160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1361.3</v>
      </c>
      <c r="F474" s="47">
        <f>IFERROR(V123*1,"0")+IFERROR(V124*1,"0")+IFERROR(V125*1,"0")+IFERROR(V126*1,"0")</f>
        <v>27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7949.9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1034.0999999999999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253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432.6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292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501.6</v>
      </c>
      <c r="R474" s="47">
        <f>IFERROR(V438*1,"0")+IFERROR(V439*1,"0")+IFERROR(V443*1,"0")+IFERROR(V444*1,"0")+IFERROR(V445*1,"0")+IFERROR(V449*1,"0")+IFERROR(V450*1,"0")+IFERROR(V451*1,"0")+IFERROR(V455*1,"0")+IFERROR(V456*1,"0")</f>
        <v>0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2023-10-10T10:00:12Z</dcterms:modified>
</cp:coreProperties>
</file>