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9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заказа'!$U$465:$U$465</definedName>
    <definedName name="GrossWeightTotalR">'Бланк заказа'!$V$465:$V$465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заказа'!$U$466:$U$466</definedName>
    <definedName name="PalletQtyTotalR">'Бланк заказа'!$V$466:$V$466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заказа'!$B$277:$B$277</definedName>
    <definedName name="ProductId152">'Бланк заказа'!$B$281:$B$281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заказа'!$B$380:$B$380</definedName>
    <definedName name="ProductId201">'Бланк заказа'!$B$381:$B$381</definedName>
    <definedName name="ProductId202">'Бланк заказа'!$B$385:$B$385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заказа'!$B$395:$B$395</definedName>
    <definedName name="ProductId21">'Бланк заказа'!$B$67:$B$67</definedName>
    <definedName name="ProductId210">'Бланк заказа'!$B$399:$B$399</definedName>
    <definedName name="ProductId211">'Бланк заказа'!$B$405:$B$405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заказа'!$B$438:$B$438</definedName>
    <definedName name="ProductId231">'Бланк заказа'!$B$439:$B$439</definedName>
    <definedName name="ProductId232">'Бланк заказа'!$B$443:$B$443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заказа'!$B$455:$B$455</definedName>
    <definedName name="ProductId239">'Бланк заказа'!$B$456:$B$456</definedName>
    <definedName name="ProductId24">'Бланк заказа'!$B$70:$B$70</definedName>
    <definedName name="ProductId240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заказа'!$U$271:$U$271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заказа'!$U$277:$U$277</definedName>
    <definedName name="SalesQty152">'Бланк заказа'!$U$281:$U$281</definedName>
    <definedName name="SalesQty153">'Бланк заказа'!$U$287:$U$287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заказа'!$U$298:$U$298</definedName>
    <definedName name="SalesQty162">'Бланк заказа'!$U$299:$U$299</definedName>
    <definedName name="SalesQty163">'Бланк заказа'!$U$303:$U$303</definedName>
    <definedName name="SalesQty164">'Бланк заказа'!$U$307:$U$307</definedName>
    <definedName name="SalesQty165">'Бланк заказа'!$U$312:$U$312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заказа'!$U$331:$U$331</definedName>
    <definedName name="SalesQty176">'Бланк заказа'!$U$337:$U$337</definedName>
    <definedName name="SalesQty177">'Бланк заказа'!$U$338:$U$338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заказа'!$U$358:$U$358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заказа'!$U$365:$U$365</definedName>
    <definedName name="SalesQty196">'Бланк заказа'!$U$369:$U$369</definedName>
    <definedName name="SalesQty197">'Бланк заказа'!$U$370:$U$370</definedName>
    <definedName name="SalesQty198">'Бланк заказа'!$U$371:$U$371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заказа'!$U$380:$U$380</definedName>
    <definedName name="SalesQty201">'Бланк заказа'!$U$381:$U$381</definedName>
    <definedName name="SalesQty202">'Бланк заказа'!$U$385:$U$385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заказа'!$U$395:$U$395</definedName>
    <definedName name="SalesQty21">'Бланк заказа'!$U$67:$U$67</definedName>
    <definedName name="SalesQty210">'Бланк заказа'!$U$399:$U$399</definedName>
    <definedName name="SalesQty211">'Бланк заказа'!$U$405:$U$405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заказа'!$U$438:$U$438</definedName>
    <definedName name="SalesQty231">'Бланк заказа'!$U$439:$U$439</definedName>
    <definedName name="SalesQty232">'Бланк заказа'!$U$443:$U$443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заказа'!$U$451:$U$451</definedName>
    <definedName name="SalesQty238">'Бланк заказа'!$U$455:$U$455</definedName>
    <definedName name="SalesQty239">'Бланк заказа'!$U$456:$U$456</definedName>
    <definedName name="SalesQty24">'Бланк заказа'!$U$70:$U$70</definedName>
    <definedName name="SalesQty240">'Бланк заказа'!$U$461:$U$461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заказа'!$U$126:$U$126</definedName>
    <definedName name="SalesQty65">'Бланк заказа'!$U$132:$U$132</definedName>
    <definedName name="SalesQty66">'Бланк заказа'!$U$133:$U$133</definedName>
    <definedName name="SalesQty67">'Бланк заказа'!$U$134:$U$134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заказа'!$U$164:$U$164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заказа'!$V$271:$V$271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заказа'!$V$277:$V$277</definedName>
    <definedName name="SalesRoundBox152">'Бланк заказа'!$V$281:$V$281</definedName>
    <definedName name="SalesRoundBox153">'Бланк заказа'!$V$287:$V$287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заказа'!$V$298:$V$298</definedName>
    <definedName name="SalesRoundBox162">'Бланк заказа'!$V$299:$V$299</definedName>
    <definedName name="SalesRoundBox163">'Бланк заказа'!$V$303:$V$303</definedName>
    <definedName name="SalesRoundBox164">'Бланк заказа'!$V$307:$V$307</definedName>
    <definedName name="SalesRoundBox165">'Бланк заказа'!$V$312:$V$312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заказа'!$V$331:$V$331</definedName>
    <definedName name="SalesRoundBox176">'Бланк заказа'!$V$337:$V$337</definedName>
    <definedName name="SalesRoundBox177">'Бланк заказа'!$V$338:$V$338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заказа'!$V$358:$V$358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заказа'!$V$365:$V$365</definedName>
    <definedName name="SalesRoundBox196">'Бланк заказа'!$V$369:$V$369</definedName>
    <definedName name="SalesRoundBox197">'Бланк заказа'!$V$370:$V$370</definedName>
    <definedName name="SalesRoundBox198">'Бланк заказа'!$V$371:$V$371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заказа'!$V$380:$V$380</definedName>
    <definedName name="SalesRoundBox201">'Бланк заказа'!$V$381:$V$381</definedName>
    <definedName name="SalesRoundBox202">'Бланк заказа'!$V$385:$V$385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заказа'!$V$395:$V$395</definedName>
    <definedName name="SalesRoundBox21">'Бланк заказа'!$V$67:$V$67</definedName>
    <definedName name="SalesRoundBox210">'Бланк заказа'!$V$399:$V$399</definedName>
    <definedName name="SalesRoundBox211">'Бланк заказа'!$V$405:$V$405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заказа'!$V$438:$V$438</definedName>
    <definedName name="SalesRoundBox231">'Бланк заказа'!$V$439:$V$439</definedName>
    <definedName name="SalesRoundBox232">'Бланк заказа'!$V$443:$V$443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заказа'!$V$451:$V$451</definedName>
    <definedName name="SalesRoundBox238">'Бланк заказа'!$V$455:$V$455</definedName>
    <definedName name="SalesRoundBox239">'Бланк заказа'!$V$456:$V$456</definedName>
    <definedName name="SalesRoundBox24">'Бланк заказа'!$V$70:$V$70</definedName>
    <definedName name="SalesRoundBox240">'Бланк заказа'!$V$461:$V$461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заказа'!$V$126:$V$126</definedName>
    <definedName name="SalesRoundBox65">'Бланк заказа'!$V$132:$V$132</definedName>
    <definedName name="SalesRoundBox66">'Бланк заказа'!$V$133:$V$133</definedName>
    <definedName name="SalesRoundBox67">'Бланк заказа'!$V$134:$V$134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заказа'!$V$164:$V$164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заказа'!$T$271:$T$271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заказа'!$T$277:$T$277</definedName>
    <definedName name="UnitOfMeasure152">'Бланк заказа'!$T$281:$T$281</definedName>
    <definedName name="UnitOfMeasure153">'Бланк заказа'!$T$287:$T$287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заказа'!$T$298:$T$298</definedName>
    <definedName name="UnitOfMeasure162">'Бланк заказа'!$T$299:$T$299</definedName>
    <definedName name="UnitOfMeasure163">'Бланк заказа'!$T$303:$T$303</definedName>
    <definedName name="UnitOfMeasure164">'Бланк заказа'!$T$307:$T$307</definedName>
    <definedName name="UnitOfMeasure165">'Бланк заказа'!$T$312:$T$312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заказа'!$T$331:$T$331</definedName>
    <definedName name="UnitOfMeasure176">'Бланк заказа'!$T$337:$T$337</definedName>
    <definedName name="UnitOfMeasure177">'Бланк заказа'!$T$338:$T$338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заказа'!$T$358:$T$358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заказа'!$T$365:$T$365</definedName>
    <definedName name="UnitOfMeasure196">'Бланк заказа'!$T$369:$T$369</definedName>
    <definedName name="UnitOfMeasure197">'Бланк заказа'!$T$370:$T$370</definedName>
    <definedName name="UnitOfMeasure198">'Бланк заказа'!$T$371:$T$371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заказа'!$T$380:$T$380</definedName>
    <definedName name="UnitOfMeasure201">'Бланк заказа'!$T$381:$T$381</definedName>
    <definedName name="UnitOfMeasure202">'Бланк заказа'!$T$385:$T$385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заказа'!$T$395:$T$395</definedName>
    <definedName name="UnitOfMeasure21">'Бланк заказа'!$T$67:$T$67</definedName>
    <definedName name="UnitOfMeasure210">'Бланк заказа'!$T$399:$T$399</definedName>
    <definedName name="UnitOfMeasure211">'Бланк заказа'!$T$405:$T$405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заказа'!$T$438:$T$438</definedName>
    <definedName name="UnitOfMeasure231">'Бланк заказа'!$T$439:$T$439</definedName>
    <definedName name="UnitOfMeasure232">'Бланк заказа'!$T$443:$T$443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заказа'!$T$451:$T$451</definedName>
    <definedName name="UnitOfMeasure238">'Бланк заказа'!$T$455:$T$455</definedName>
    <definedName name="UnitOfMeasure239">'Бланк заказа'!$T$456:$T$456</definedName>
    <definedName name="UnitOfMeasure24">'Бланк заказа'!$T$70:$T$70</definedName>
    <definedName name="UnitOfMeasure240">'Бланк заказа'!$T$461:$T$461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заказа'!$T$126:$T$126</definedName>
    <definedName name="UnitOfMeasure65">'Бланк заказа'!$T$132:$T$132</definedName>
    <definedName name="UnitOfMeasure66">'Бланк заказа'!$T$133:$T$133</definedName>
    <definedName name="UnitOfMeasure67">'Бланк заказа'!$T$134:$T$134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заказа'!$T$164:$T$164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6" i="1" l="1"/>
  <c r="U465" i="1"/>
  <c r="U467" i="1" s="1"/>
  <c r="U463" i="1"/>
  <c r="U462" i="1"/>
  <c r="V461" i="1"/>
  <c r="M461" i="1"/>
  <c r="U458" i="1"/>
  <c r="V457" i="1"/>
  <c r="U457" i="1"/>
  <c r="V456" i="1"/>
  <c r="W456" i="1" s="1"/>
  <c r="M456" i="1"/>
  <c r="V455" i="1"/>
  <c r="V458" i="1" s="1"/>
  <c r="M455" i="1"/>
  <c r="U453" i="1"/>
  <c r="V452" i="1"/>
  <c r="U452" i="1"/>
  <c r="V451" i="1"/>
  <c r="W451" i="1" s="1"/>
  <c r="M451" i="1"/>
  <c r="W450" i="1"/>
  <c r="V450" i="1"/>
  <c r="V449" i="1"/>
  <c r="W449" i="1" s="1"/>
  <c r="M449" i="1"/>
  <c r="U447" i="1"/>
  <c r="W446" i="1"/>
  <c r="U446" i="1"/>
  <c r="V445" i="1"/>
  <c r="W445" i="1" s="1"/>
  <c r="M445" i="1"/>
  <c r="V444" i="1"/>
  <c r="W444" i="1" s="1"/>
  <c r="M444" i="1"/>
  <c r="W443" i="1"/>
  <c r="V443" i="1"/>
  <c r="V447" i="1" s="1"/>
  <c r="U441" i="1"/>
  <c r="U440" i="1"/>
  <c r="W439" i="1"/>
  <c r="V439" i="1"/>
  <c r="M439" i="1"/>
  <c r="V438" i="1"/>
  <c r="M438" i="1"/>
  <c r="U434" i="1"/>
  <c r="V433" i="1"/>
  <c r="U433" i="1"/>
  <c r="V432" i="1"/>
  <c r="W432" i="1" s="1"/>
  <c r="M432" i="1"/>
  <c r="V431" i="1"/>
  <c r="V434" i="1" s="1"/>
  <c r="M431" i="1"/>
  <c r="U429" i="1"/>
  <c r="U428" i="1"/>
  <c r="V427" i="1"/>
  <c r="W427" i="1" s="1"/>
  <c r="V426" i="1"/>
  <c r="W426" i="1" s="1"/>
  <c r="V425" i="1"/>
  <c r="W425" i="1" s="1"/>
  <c r="W424" i="1"/>
  <c r="V424" i="1"/>
  <c r="M424" i="1"/>
  <c r="V423" i="1"/>
  <c r="W423" i="1" s="1"/>
  <c r="M423" i="1"/>
  <c r="V422" i="1"/>
  <c r="W422" i="1" s="1"/>
  <c r="M422" i="1"/>
  <c r="V420" i="1"/>
  <c r="U420" i="1"/>
  <c r="V419" i="1"/>
  <c r="U419" i="1"/>
  <c r="V418" i="1"/>
  <c r="W418" i="1" s="1"/>
  <c r="M418" i="1"/>
  <c r="W417" i="1"/>
  <c r="V417" i="1"/>
  <c r="M417" i="1"/>
  <c r="U415" i="1"/>
  <c r="U414" i="1"/>
  <c r="W413" i="1"/>
  <c r="V413" i="1"/>
  <c r="M413" i="1"/>
  <c r="V412" i="1"/>
  <c r="W412" i="1" s="1"/>
  <c r="M412" i="1"/>
  <c r="V411" i="1"/>
  <c r="W411" i="1" s="1"/>
  <c r="M411" i="1"/>
  <c r="V410" i="1"/>
  <c r="W410" i="1" s="1"/>
  <c r="M410" i="1"/>
  <c r="W409" i="1"/>
  <c r="V409" i="1"/>
  <c r="M409" i="1"/>
  <c r="W408" i="1"/>
  <c r="V408" i="1"/>
  <c r="M408" i="1"/>
  <c r="V407" i="1"/>
  <c r="W407" i="1" s="1"/>
  <c r="M407" i="1"/>
  <c r="V406" i="1"/>
  <c r="W406" i="1" s="1"/>
  <c r="M406" i="1"/>
  <c r="W405" i="1"/>
  <c r="V405" i="1"/>
  <c r="M405" i="1"/>
  <c r="V401" i="1"/>
  <c r="U401" i="1"/>
  <c r="V400" i="1"/>
  <c r="U400" i="1"/>
  <c r="W399" i="1"/>
  <c r="W400" i="1" s="1"/>
  <c r="V399" i="1"/>
  <c r="M399" i="1"/>
  <c r="V397" i="1"/>
  <c r="U397" i="1"/>
  <c r="V396" i="1"/>
  <c r="U396" i="1"/>
  <c r="W395" i="1"/>
  <c r="W396" i="1" s="1"/>
  <c r="V395" i="1"/>
  <c r="M395" i="1"/>
  <c r="U393" i="1"/>
  <c r="U392" i="1"/>
  <c r="W391" i="1"/>
  <c r="V391" i="1"/>
  <c r="M391" i="1"/>
  <c r="V390" i="1"/>
  <c r="W390" i="1" s="1"/>
  <c r="M390" i="1"/>
  <c r="V389" i="1"/>
  <c r="W389" i="1" s="1"/>
  <c r="M389" i="1"/>
  <c r="V388" i="1"/>
  <c r="W388" i="1" s="1"/>
  <c r="W387" i="1"/>
  <c r="V387" i="1"/>
  <c r="M387" i="1"/>
  <c r="V386" i="1"/>
  <c r="W386" i="1" s="1"/>
  <c r="M386" i="1"/>
  <c r="V385" i="1"/>
  <c r="W385" i="1" s="1"/>
  <c r="M385" i="1"/>
  <c r="V383" i="1"/>
  <c r="U383" i="1"/>
  <c r="V382" i="1"/>
  <c r="U382" i="1"/>
  <c r="V381" i="1"/>
  <c r="W381" i="1" s="1"/>
  <c r="M381" i="1"/>
  <c r="W380" i="1"/>
  <c r="V380" i="1"/>
  <c r="M380" i="1"/>
  <c r="V377" i="1"/>
  <c r="U377" i="1"/>
  <c r="V376" i="1"/>
  <c r="U376" i="1"/>
  <c r="W375" i="1"/>
  <c r="W376" i="1" s="1"/>
  <c r="V375" i="1"/>
  <c r="U373" i="1"/>
  <c r="U372" i="1"/>
  <c r="V371" i="1"/>
  <c r="W371" i="1" s="1"/>
  <c r="M371" i="1"/>
  <c r="V370" i="1"/>
  <c r="W370" i="1" s="1"/>
  <c r="M370" i="1"/>
  <c r="V369" i="1"/>
  <c r="V372" i="1" s="1"/>
  <c r="M369" i="1"/>
  <c r="V367" i="1"/>
  <c r="U367" i="1"/>
  <c r="V366" i="1"/>
  <c r="U366" i="1"/>
  <c r="V365" i="1"/>
  <c r="W365" i="1" s="1"/>
  <c r="W366" i="1" s="1"/>
  <c r="M365" i="1"/>
  <c r="U363" i="1"/>
  <c r="U362" i="1"/>
  <c r="V361" i="1"/>
  <c r="W361" i="1" s="1"/>
  <c r="M361" i="1"/>
  <c r="W360" i="1"/>
  <c r="V360" i="1"/>
  <c r="M360" i="1"/>
  <c r="W359" i="1"/>
  <c r="V359" i="1"/>
  <c r="M359" i="1"/>
  <c r="V358" i="1"/>
  <c r="W358" i="1" s="1"/>
  <c r="M358" i="1"/>
  <c r="U356" i="1"/>
  <c r="U355" i="1"/>
  <c r="V354" i="1"/>
  <c r="W354" i="1" s="1"/>
  <c r="W353" i="1"/>
  <c r="V353" i="1"/>
  <c r="M353" i="1"/>
  <c r="W352" i="1"/>
  <c r="V352" i="1"/>
  <c r="M352" i="1"/>
  <c r="V351" i="1"/>
  <c r="W351" i="1" s="1"/>
  <c r="M351" i="1"/>
  <c r="V350" i="1"/>
  <c r="W350" i="1" s="1"/>
  <c r="M350" i="1"/>
  <c r="W349" i="1"/>
  <c r="V349" i="1"/>
  <c r="M349" i="1"/>
  <c r="V348" i="1"/>
  <c r="W348" i="1" s="1"/>
  <c r="M348" i="1"/>
  <c r="V347" i="1"/>
  <c r="W347" i="1" s="1"/>
  <c r="M347" i="1"/>
  <c r="V346" i="1"/>
  <c r="W346" i="1" s="1"/>
  <c r="M346" i="1"/>
  <c r="W345" i="1"/>
  <c r="V345" i="1"/>
  <c r="M345" i="1"/>
  <c r="W344" i="1"/>
  <c r="V344" i="1"/>
  <c r="M344" i="1"/>
  <c r="V343" i="1"/>
  <c r="W343" i="1" s="1"/>
  <c r="M343" i="1"/>
  <c r="V342" i="1"/>
  <c r="M342" i="1"/>
  <c r="V340" i="1"/>
  <c r="U340" i="1"/>
  <c r="V339" i="1"/>
  <c r="U339" i="1"/>
  <c r="V338" i="1"/>
  <c r="W338" i="1" s="1"/>
  <c r="M338" i="1"/>
  <c r="W337" i="1"/>
  <c r="V337" i="1"/>
  <c r="M337" i="1"/>
  <c r="V333" i="1"/>
  <c r="U333" i="1"/>
  <c r="V332" i="1"/>
  <c r="U332" i="1"/>
  <c r="W331" i="1"/>
  <c r="W332" i="1" s="1"/>
  <c r="V331" i="1"/>
  <c r="M331" i="1"/>
  <c r="V329" i="1"/>
  <c r="U329" i="1"/>
  <c r="U328" i="1"/>
  <c r="W327" i="1"/>
  <c r="V327" i="1"/>
  <c r="M327" i="1"/>
  <c r="V326" i="1"/>
  <c r="W326" i="1" s="1"/>
  <c r="M326" i="1"/>
  <c r="V325" i="1"/>
  <c r="W325" i="1" s="1"/>
  <c r="M325" i="1"/>
  <c r="V324" i="1"/>
  <c r="W324" i="1" s="1"/>
  <c r="M324" i="1"/>
  <c r="V322" i="1"/>
  <c r="U322" i="1"/>
  <c r="V321" i="1"/>
  <c r="U321" i="1"/>
  <c r="V320" i="1"/>
  <c r="W320" i="1" s="1"/>
  <c r="M320" i="1"/>
  <c r="W319" i="1"/>
  <c r="W321" i="1" s="1"/>
  <c r="V319" i="1"/>
  <c r="M319" i="1"/>
  <c r="U317" i="1"/>
  <c r="U316" i="1"/>
  <c r="W315" i="1"/>
  <c r="V315" i="1"/>
  <c r="M315" i="1"/>
  <c r="W314" i="1"/>
  <c r="V314" i="1"/>
  <c r="M314" i="1"/>
  <c r="V313" i="1"/>
  <c r="W313" i="1" s="1"/>
  <c r="M313" i="1"/>
  <c r="V312" i="1"/>
  <c r="M312" i="1"/>
  <c r="V309" i="1"/>
  <c r="U309" i="1"/>
  <c r="V308" i="1"/>
  <c r="U308" i="1"/>
  <c r="V307" i="1"/>
  <c r="W307" i="1" s="1"/>
  <c r="W308" i="1" s="1"/>
  <c r="M307" i="1"/>
  <c r="V305" i="1"/>
  <c r="U305" i="1"/>
  <c r="V304" i="1"/>
  <c r="U304" i="1"/>
  <c r="V303" i="1"/>
  <c r="W303" i="1" s="1"/>
  <c r="W304" i="1" s="1"/>
  <c r="M303" i="1"/>
  <c r="V301" i="1"/>
  <c r="U301" i="1"/>
  <c r="V300" i="1"/>
  <c r="U300" i="1"/>
  <c r="V299" i="1"/>
  <c r="W299" i="1" s="1"/>
  <c r="M299" i="1"/>
  <c r="W298" i="1"/>
  <c r="V298" i="1"/>
  <c r="M298" i="1"/>
  <c r="U296" i="1"/>
  <c r="U295" i="1"/>
  <c r="W294" i="1"/>
  <c r="V294" i="1"/>
  <c r="M294" i="1"/>
  <c r="V293" i="1"/>
  <c r="W293" i="1" s="1"/>
  <c r="M293" i="1"/>
  <c r="V292" i="1"/>
  <c r="W292" i="1" s="1"/>
  <c r="W291" i="1"/>
  <c r="V291" i="1"/>
  <c r="M291" i="1"/>
  <c r="W290" i="1"/>
  <c r="V290" i="1"/>
  <c r="M290" i="1"/>
  <c r="V289" i="1"/>
  <c r="W289" i="1" s="1"/>
  <c r="M289" i="1"/>
  <c r="V288" i="1"/>
  <c r="W288" i="1" s="1"/>
  <c r="M288" i="1"/>
  <c r="W287" i="1"/>
  <c r="V287" i="1"/>
  <c r="M287" i="1"/>
  <c r="V283" i="1"/>
  <c r="U283" i="1"/>
  <c r="V282" i="1"/>
  <c r="U282" i="1"/>
  <c r="W281" i="1"/>
  <c r="W282" i="1" s="1"/>
  <c r="V281" i="1"/>
  <c r="M281" i="1"/>
  <c r="V279" i="1"/>
  <c r="U279" i="1"/>
  <c r="V278" i="1"/>
  <c r="U278" i="1"/>
  <c r="W277" i="1"/>
  <c r="W278" i="1" s="1"/>
  <c r="V277" i="1"/>
  <c r="M277" i="1"/>
  <c r="U275" i="1"/>
  <c r="U274" i="1"/>
  <c r="W273" i="1"/>
  <c r="V273" i="1"/>
  <c r="M273" i="1"/>
  <c r="V272" i="1"/>
  <c r="V275" i="1" s="1"/>
  <c r="M272" i="1"/>
  <c r="V271" i="1"/>
  <c r="M271" i="1"/>
  <c r="U269" i="1"/>
  <c r="U268" i="1"/>
  <c r="V267" i="1"/>
  <c r="M267" i="1"/>
  <c r="U264" i="1"/>
  <c r="V263" i="1"/>
  <c r="U263" i="1"/>
  <c r="V262" i="1"/>
  <c r="W262" i="1" s="1"/>
  <c r="M262" i="1"/>
  <c r="V261" i="1"/>
  <c r="V264" i="1" s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V254" i="1"/>
  <c r="W254" i="1" s="1"/>
  <c r="M254" i="1"/>
  <c r="V253" i="1"/>
  <c r="W253" i="1" s="1"/>
  <c r="W252" i="1"/>
  <c r="V252" i="1"/>
  <c r="M252" i="1"/>
  <c r="V251" i="1"/>
  <c r="V259" i="1" s="1"/>
  <c r="M251" i="1"/>
  <c r="U248" i="1"/>
  <c r="V247" i="1"/>
  <c r="U247" i="1"/>
  <c r="V246" i="1"/>
  <c r="W246" i="1" s="1"/>
  <c r="M246" i="1"/>
  <c r="V245" i="1"/>
  <c r="W245" i="1" s="1"/>
  <c r="W247" i="1" s="1"/>
  <c r="M245" i="1"/>
  <c r="W244" i="1"/>
  <c r="V244" i="1"/>
  <c r="V248" i="1" s="1"/>
  <c r="M244" i="1"/>
  <c r="U242" i="1"/>
  <c r="U241" i="1"/>
  <c r="W240" i="1"/>
  <c r="V240" i="1"/>
  <c r="M240" i="1"/>
  <c r="V239" i="1"/>
  <c r="V242" i="1" s="1"/>
  <c r="V238" i="1"/>
  <c r="W238" i="1" s="1"/>
  <c r="U236" i="1"/>
  <c r="U235" i="1"/>
  <c r="W234" i="1"/>
  <c r="V234" i="1"/>
  <c r="M234" i="1"/>
  <c r="W233" i="1"/>
  <c r="V233" i="1"/>
  <c r="M233" i="1"/>
  <c r="V232" i="1"/>
  <c r="W232" i="1" s="1"/>
  <c r="M232" i="1"/>
  <c r="V231" i="1"/>
  <c r="W231" i="1" s="1"/>
  <c r="M231" i="1"/>
  <c r="U229" i="1"/>
  <c r="U228" i="1"/>
  <c r="V227" i="1"/>
  <c r="W227" i="1" s="1"/>
  <c r="M227" i="1"/>
  <c r="W226" i="1"/>
  <c r="V226" i="1"/>
  <c r="M226" i="1"/>
  <c r="W225" i="1"/>
  <c r="V225" i="1"/>
  <c r="M225" i="1"/>
  <c r="V224" i="1"/>
  <c r="W224" i="1" s="1"/>
  <c r="M224" i="1"/>
  <c r="V223" i="1"/>
  <c r="W223" i="1" s="1"/>
  <c r="M223" i="1"/>
  <c r="W222" i="1"/>
  <c r="V222" i="1"/>
  <c r="M222" i="1"/>
  <c r="U220" i="1"/>
  <c r="U219" i="1"/>
  <c r="W218" i="1"/>
  <c r="V218" i="1"/>
  <c r="M218" i="1"/>
  <c r="W217" i="1"/>
  <c r="V217" i="1"/>
  <c r="M217" i="1"/>
  <c r="V216" i="1"/>
  <c r="W216" i="1" s="1"/>
  <c r="M216" i="1"/>
  <c r="V215" i="1"/>
  <c r="W215" i="1" s="1"/>
  <c r="M215" i="1"/>
  <c r="V213" i="1"/>
  <c r="U213" i="1"/>
  <c r="V212" i="1"/>
  <c r="U212" i="1"/>
  <c r="V211" i="1"/>
  <c r="W211" i="1" s="1"/>
  <c r="W212" i="1" s="1"/>
  <c r="M211" i="1"/>
  <c r="U209" i="1"/>
  <c r="U208" i="1"/>
  <c r="V207" i="1"/>
  <c r="W207" i="1" s="1"/>
  <c r="M207" i="1"/>
  <c r="W206" i="1"/>
  <c r="V206" i="1"/>
  <c r="M206" i="1"/>
  <c r="V205" i="1"/>
  <c r="W205" i="1" s="1"/>
  <c r="M205" i="1"/>
  <c r="V204" i="1"/>
  <c r="W204" i="1" s="1"/>
  <c r="M204" i="1"/>
  <c r="V203" i="1"/>
  <c r="W203" i="1" s="1"/>
  <c r="M203" i="1"/>
  <c r="W202" i="1"/>
  <c r="V202" i="1"/>
  <c r="M202" i="1"/>
  <c r="W201" i="1"/>
  <c r="V201" i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V196" i="1"/>
  <c r="W196" i="1" s="1"/>
  <c r="M196" i="1"/>
  <c r="V195" i="1"/>
  <c r="W195" i="1" s="1"/>
  <c r="M195" i="1"/>
  <c r="W194" i="1"/>
  <c r="V194" i="1"/>
  <c r="M194" i="1"/>
  <c r="W193" i="1"/>
  <c r="V193" i="1"/>
  <c r="M193" i="1"/>
  <c r="U190" i="1"/>
  <c r="U189" i="1"/>
  <c r="V188" i="1"/>
  <c r="W188" i="1" s="1"/>
  <c r="M188" i="1"/>
  <c r="V187" i="1"/>
  <c r="M187" i="1"/>
  <c r="U185" i="1"/>
  <c r="U184" i="1"/>
  <c r="V183" i="1"/>
  <c r="W183" i="1" s="1"/>
  <c r="M183" i="1"/>
  <c r="V182" i="1"/>
  <c r="W182" i="1" s="1"/>
  <c r="M182" i="1"/>
  <c r="W181" i="1"/>
  <c r="V181" i="1"/>
  <c r="M181" i="1"/>
  <c r="V180" i="1"/>
  <c r="W180" i="1" s="1"/>
  <c r="M180" i="1"/>
  <c r="V179" i="1"/>
  <c r="W179" i="1" s="1"/>
  <c r="M179" i="1"/>
  <c r="V178" i="1"/>
  <c r="W178" i="1" s="1"/>
  <c r="M178" i="1"/>
  <c r="W177" i="1"/>
  <c r="V177" i="1"/>
  <c r="M177" i="1"/>
  <c r="W176" i="1"/>
  <c r="V176" i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V171" i="1"/>
  <c r="W171" i="1" s="1"/>
  <c r="M171" i="1"/>
  <c r="V170" i="1"/>
  <c r="W170" i="1" s="1"/>
  <c r="M170" i="1"/>
  <c r="W169" i="1"/>
  <c r="V169" i="1"/>
  <c r="V168" i="1"/>
  <c r="M168" i="1"/>
  <c r="U166" i="1"/>
  <c r="V165" i="1"/>
  <c r="U165" i="1"/>
  <c r="V164" i="1"/>
  <c r="W164" i="1" s="1"/>
  <c r="M164" i="1"/>
  <c r="V163" i="1"/>
  <c r="W163" i="1" s="1"/>
  <c r="M163" i="1"/>
  <c r="W162" i="1"/>
  <c r="V162" i="1"/>
  <c r="M162" i="1"/>
  <c r="W161" i="1"/>
  <c r="W165" i="1" s="1"/>
  <c r="V161" i="1"/>
  <c r="V166" i="1" s="1"/>
  <c r="M161" i="1"/>
  <c r="U159" i="1"/>
  <c r="U158" i="1"/>
  <c r="V157" i="1"/>
  <c r="W157" i="1" s="1"/>
  <c r="M157" i="1"/>
  <c r="V156" i="1"/>
  <c r="V154" i="1"/>
  <c r="U154" i="1"/>
  <c r="V153" i="1"/>
  <c r="U153" i="1"/>
  <c r="V152" i="1"/>
  <c r="W152" i="1" s="1"/>
  <c r="M152" i="1"/>
  <c r="W151" i="1"/>
  <c r="W153" i="1" s="1"/>
  <c r="V151" i="1"/>
  <c r="M151" i="1"/>
  <c r="U148" i="1"/>
  <c r="U147" i="1"/>
  <c r="W146" i="1"/>
  <c r="V146" i="1"/>
  <c r="M146" i="1"/>
  <c r="W145" i="1"/>
  <c r="V145" i="1"/>
  <c r="M145" i="1"/>
  <c r="V144" i="1"/>
  <c r="W144" i="1" s="1"/>
  <c r="M144" i="1"/>
  <c r="V143" i="1"/>
  <c r="W143" i="1" s="1"/>
  <c r="M143" i="1"/>
  <c r="W142" i="1"/>
  <c r="V142" i="1"/>
  <c r="M142" i="1"/>
  <c r="V141" i="1"/>
  <c r="W141" i="1" s="1"/>
  <c r="M141" i="1"/>
  <c r="V140" i="1"/>
  <c r="W140" i="1" s="1"/>
  <c r="M140" i="1"/>
  <c r="W139" i="1"/>
  <c r="V139" i="1"/>
  <c r="M139" i="1"/>
  <c r="U136" i="1"/>
  <c r="U135" i="1"/>
  <c r="W134" i="1"/>
  <c r="V134" i="1"/>
  <c r="M134" i="1"/>
  <c r="W133" i="1"/>
  <c r="V133" i="1"/>
  <c r="M133" i="1"/>
  <c r="V132" i="1"/>
  <c r="G474" i="1" s="1"/>
  <c r="M132" i="1"/>
  <c r="U128" i="1"/>
  <c r="U127" i="1"/>
  <c r="V126" i="1"/>
  <c r="W126" i="1" s="1"/>
  <c r="M126" i="1"/>
  <c r="V125" i="1"/>
  <c r="W125" i="1" s="1"/>
  <c r="M125" i="1"/>
  <c r="W124" i="1"/>
  <c r="V124" i="1"/>
  <c r="M124" i="1"/>
  <c r="W123" i="1"/>
  <c r="V123" i="1"/>
  <c r="V128" i="1" s="1"/>
  <c r="M123" i="1"/>
  <c r="U120" i="1"/>
  <c r="U119" i="1"/>
  <c r="W118" i="1"/>
  <c r="V118" i="1"/>
  <c r="V117" i="1"/>
  <c r="W117" i="1" s="1"/>
  <c r="M117" i="1"/>
  <c r="W116" i="1"/>
  <c r="V116" i="1"/>
  <c r="V115" i="1"/>
  <c r="W115" i="1" s="1"/>
  <c r="M115" i="1"/>
  <c r="V114" i="1"/>
  <c r="V119" i="1" s="1"/>
  <c r="M114" i="1"/>
  <c r="U112" i="1"/>
  <c r="U111" i="1"/>
  <c r="V110" i="1"/>
  <c r="W110" i="1" s="1"/>
  <c r="W109" i="1"/>
  <c r="V109" i="1"/>
  <c r="M109" i="1"/>
  <c r="V108" i="1"/>
  <c r="W108" i="1" s="1"/>
  <c r="W107" i="1"/>
  <c r="V107" i="1"/>
  <c r="V106" i="1"/>
  <c r="W106" i="1" s="1"/>
  <c r="W105" i="1"/>
  <c r="V105" i="1"/>
  <c r="M105" i="1"/>
  <c r="W104" i="1"/>
  <c r="V104" i="1"/>
  <c r="M104" i="1"/>
  <c r="V103" i="1"/>
  <c r="V112" i="1" s="1"/>
  <c r="W102" i="1"/>
  <c r="V102" i="1"/>
  <c r="U100" i="1"/>
  <c r="U99" i="1"/>
  <c r="W98" i="1"/>
  <c r="V98" i="1"/>
  <c r="M98" i="1"/>
  <c r="V97" i="1"/>
  <c r="W97" i="1" s="1"/>
  <c r="M97" i="1"/>
  <c r="V96" i="1"/>
  <c r="W96" i="1" s="1"/>
  <c r="M96" i="1"/>
  <c r="W95" i="1"/>
  <c r="V95" i="1"/>
  <c r="M95" i="1"/>
  <c r="W94" i="1"/>
  <c r="V94" i="1"/>
  <c r="M94" i="1"/>
  <c r="V93" i="1"/>
  <c r="W93" i="1" s="1"/>
  <c r="M93" i="1"/>
  <c r="V92" i="1"/>
  <c r="W92" i="1" s="1"/>
  <c r="M92" i="1"/>
  <c r="W91" i="1"/>
  <c r="V91" i="1"/>
  <c r="M91" i="1"/>
  <c r="W90" i="1"/>
  <c r="V90" i="1"/>
  <c r="V99" i="1" s="1"/>
  <c r="M90" i="1"/>
  <c r="U88" i="1"/>
  <c r="U87" i="1"/>
  <c r="W86" i="1"/>
  <c r="V86" i="1"/>
  <c r="M86" i="1"/>
  <c r="V85" i="1"/>
  <c r="W85" i="1" s="1"/>
  <c r="M85" i="1"/>
  <c r="V84" i="1"/>
  <c r="W84" i="1" s="1"/>
  <c r="W83" i="1"/>
  <c r="V83" i="1"/>
  <c r="V82" i="1"/>
  <c r="V88" i="1" s="1"/>
  <c r="M82" i="1"/>
  <c r="W81" i="1"/>
  <c r="V81" i="1"/>
  <c r="V87" i="1" s="1"/>
  <c r="U79" i="1"/>
  <c r="U78" i="1"/>
  <c r="W77" i="1"/>
  <c r="V77" i="1"/>
  <c r="M77" i="1"/>
  <c r="V76" i="1"/>
  <c r="W76" i="1" s="1"/>
  <c r="M76" i="1"/>
  <c r="V75" i="1"/>
  <c r="W75" i="1" s="1"/>
  <c r="M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W64" i="1" s="1"/>
  <c r="M64" i="1"/>
  <c r="V63" i="1"/>
  <c r="V78" i="1" s="1"/>
  <c r="U60" i="1"/>
  <c r="U59" i="1"/>
  <c r="W58" i="1"/>
  <c r="V58" i="1"/>
  <c r="V57" i="1"/>
  <c r="V60" i="1" s="1"/>
  <c r="M57" i="1"/>
  <c r="V56" i="1"/>
  <c r="W56" i="1" s="1"/>
  <c r="M56" i="1"/>
  <c r="W55" i="1"/>
  <c r="V55" i="1"/>
  <c r="U52" i="1"/>
  <c r="U51" i="1"/>
  <c r="W50" i="1"/>
  <c r="V50" i="1"/>
  <c r="M50" i="1"/>
  <c r="V49" i="1"/>
  <c r="C474" i="1" s="1"/>
  <c r="M49" i="1"/>
  <c r="U45" i="1"/>
  <c r="U44" i="1"/>
  <c r="V43" i="1"/>
  <c r="V44" i="1" s="1"/>
  <c r="M43" i="1"/>
  <c r="U41" i="1"/>
  <c r="U40" i="1"/>
  <c r="V39" i="1"/>
  <c r="V40" i="1" s="1"/>
  <c r="M39" i="1"/>
  <c r="U37" i="1"/>
  <c r="U36" i="1"/>
  <c r="V35" i="1"/>
  <c r="V36" i="1" s="1"/>
  <c r="M35" i="1"/>
  <c r="U33" i="1"/>
  <c r="U32" i="1"/>
  <c r="V31" i="1"/>
  <c r="W31" i="1" s="1"/>
  <c r="M31" i="1"/>
  <c r="V30" i="1"/>
  <c r="W30" i="1" s="1"/>
  <c r="M30" i="1"/>
  <c r="W29" i="1"/>
  <c r="V29" i="1"/>
  <c r="M29" i="1"/>
  <c r="W28" i="1"/>
  <c r="V28" i="1"/>
  <c r="M28" i="1"/>
  <c r="V27" i="1"/>
  <c r="W27" i="1" s="1"/>
  <c r="M27" i="1"/>
  <c r="V26" i="1"/>
  <c r="V32" i="1" s="1"/>
  <c r="M26" i="1"/>
  <c r="U24" i="1"/>
  <c r="U464" i="1" s="1"/>
  <c r="V23" i="1"/>
  <c r="U23" i="1"/>
  <c r="V22" i="1"/>
  <c r="M22" i="1"/>
  <c r="H10" i="1"/>
  <c r="J9" i="1"/>
  <c r="A9" i="1"/>
  <c r="H9" i="1" s="1"/>
  <c r="D7" i="1"/>
  <c r="N6" i="1"/>
  <c r="M2" i="1"/>
  <c r="W99" i="1" l="1"/>
  <c r="W127" i="1"/>
  <c r="W59" i="1"/>
  <c r="W87" i="1"/>
  <c r="V111" i="1"/>
  <c r="V269" i="1"/>
  <c r="W267" i="1"/>
  <c r="W268" i="1" s="1"/>
  <c r="W295" i="1"/>
  <c r="W414" i="1"/>
  <c r="D474" i="1"/>
  <c r="B474" i="1"/>
  <c r="V465" i="1"/>
  <c r="W43" i="1"/>
  <c r="W44" i="1" s="1"/>
  <c r="W49" i="1"/>
  <c r="W51" i="1" s="1"/>
  <c r="V52" i="1"/>
  <c r="W57" i="1"/>
  <c r="V59" i="1"/>
  <c r="V79" i="1"/>
  <c r="V100" i="1"/>
  <c r="W103" i="1"/>
  <c r="W111" i="1" s="1"/>
  <c r="V120" i="1"/>
  <c r="V135" i="1"/>
  <c r="V148" i="1"/>
  <c r="V185" i="1"/>
  <c r="W168" i="1"/>
  <c r="W184" i="1" s="1"/>
  <c r="V208" i="1"/>
  <c r="V229" i="1"/>
  <c r="W328" i="1"/>
  <c r="V355" i="1"/>
  <c r="V363" i="1"/>
  <c r="V428" i="1"/>
  <c r="R474" i="1"/>
  <c r="V440" i="1"/>
  <c r="V441" i="1"/>
  <c r="W438" i="1"/>
  <c r="W440" i="1" s="1"/>
  <c r="S474" i="1"/>
  <c r="V463" i="1"/>
  <c r="W461" i="1"/>
  <c r="W462" i="1" s="1"/>
  <c r="H474" i="1"/>
  <c r="F9" i="1"/>
  <c r="F10" i="1"/>
  <c r="W22" i="1"/>
  <c r="W23" i="1" s="1"/>
  <c r="W26" i="1"/>
  <c r="W32" i="1" s="1"/>
  <c r="V33" i="1"/>
  <c r="V37" i="1"/>
  <c r="V41" i="1"/>
  <c r="V45" i="1"/>
  <c r="V51" i="1"/>
  <c r="V468" i="1" s="1"/>
  <c r="W63" i="1"/>
  <c r="W78" i="1" s="1"/>
  <c r="W82" i="1"/>
  <c r="W114" i="1"/>
  <c r="W119" i="1" s="1"/>
  <c r="V147" i="1"/>
  <c r="V220" i="1"/>
  <c r="V236" i="1"/>
  <c r="V268" i="1"/>
  <c r="V274" i="1"/>
  <c r="W271" i="1"/>
  <c r="V317" i="1"/>
  <c r="W339" i="1"/>
  <c r="V356" i="1"/>
  <c r="W382" i="1"/>
  <c r="W392" i="1"/>
  <c r="W419" i="1"/>
  <c r="W428" i="1"/>
  <c r="V466" i="1"/>
  <c r="L474" i="1"/>
  <c r="V136" i="1"/>
  <c r="W208" i="1"/>
  <c r="K474" i="1"/>
  <c r="W251" i="1"/>
  <c r="W258" i="1" s="1"/>
  <c r="V258" i="1"/>
  <c r="V296" i="1"/>
  <c r="A10" i="1"/>
  <c r="W35" i="1"/>
  <c r="W36" i="1" s="1"/>
  <c r="W39" i="1"/>
  <c r="W40" i="1" s="1"/>
  <c r="E474" i="1"/>
  <c r="W132" i="1"/>
  <c r="W135" i="1" s="1"/>
  <c r="W228" i="1"/>
  <c r="W239" i="1"/>
  <c r="W241" i="1" s="1"/>
  <c r="W272" i="1"/>
  <c r="O474" i="1"/>
  <c r="W362" i="1"/>
  <c r="U468" i="1"/>
  <c r="V24" i="1"/>
  <c r="F474" i="1"/>
  <c r="V127" i="1"/>
  <c r="W147" i="1"/>
  <c r="I474" i="1"/>
  <c r="V158" i="1"/>
  <c r="V159" i="1"/>
  <c r="W156" i="1"/>
  <c r="W158" i="1" s="1"/>
  <c r="V184" i="1"/>
  <c r="V189" i="1"/>
  <c r="V190" i="1"/>
  <c r="W187" i="1"/>
  <c r="W189" i="1" s="1"/>
  <c r="J474" i="1"/>
  <c r="V209" i="1"/>
  <c r="W219" i="1"/>
  <c r="V228" i="1"/>
  <c r="W235" i="1"/>
  <c r="M474" i="1"/>
  <c r="W300" i="1"/>
  <c r="N474" i="1"/>
  <c r="V362" i="1"/>
  <c r="V393" i="1"/>
  <c r="Q474" i="1"/>
  <c r="V415" i="1"/>
  <c r="V429" i="1"/>
  <c r="V446" i="1"/>
  <c r="W452" i="1"/>
  <c r="V453" i="1"/>
  <c r="V462" i="1"/>
  <c r="P474" i="1"/>
  <c r="V219" i="1"/>
  <c r="V235" i="1"/>
  <c r="V241" i="1"/>
  <c r="V295" i="1"/>
  <c r="V316" i="1"/>
  <c r="V328" i="1"/>
  <c r="V373" i="1"/>
  <c r="V392" i="1"/>
  <c r="V414" i="1"/>
  <c r="W261" i="1"/>
  <c r="W263" i="1" s="1"/>
  <c r="W312" i="1"/>
  <c r="W316" i="1" s="1"/>
  <c r="W342" i="1"/>
  <c r="W355" i="1" s="1"/>
  <c r="W369" i="1"/>
  <c r="W372" i="1" s="1"/>
  <c r="W431" i="1"/>
  <c r="W433" i="1" s="1"/>
  <c r="W455" i="1"/>
  <c r="W457" i="1" s="1"/>
  <c r="W469" i="1" l="1"/>
  <c r="W274" i="1"/>
  <c r="V464" i="1"/>
  <c r="V467" i="1"/>
</calcChain>
</file>

<file path=xl/sharedStrings.xml><?xml version="1.0" encoding="utf-8"?>
<sst xmlns="http://schemas.openxmlformats.org/spreadsheetml/2006/main" count="1677" uniqueCount="631">
  <si>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</si>
  <si>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</si>
  <si>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</si>
  <si>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</si>
  <si>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</si>
  <si>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</si>
  <si>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</si>
  <si>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</si>
  <si>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</si>
  <si>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</si>
  <si>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</si>
  <si>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</si>
  <si>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</si>
  <si>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</si>
  <si>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</si>
  <si>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</si>
  <si>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</si>
  <si>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</si>
  <si>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</si>
  <si>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</si>
  <si>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</si>
  <si>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</si>
  <si>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</si>
  <si>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</si>
  <si>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</si>
  <si>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</si>
  <si>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</si>
  <si>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</si>
  <si>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</si>
  <si>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</si>
  <si>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</si>
  <si>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</si>
  <si>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</si>
  <si>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</si>
  <si>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</si>
  <si>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</si>
  <si>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</si>
  <si>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</si>
  <si>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</si>
  <si>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</si>
  <si>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</si>
  <si>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</si>
  <si>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</si>
  <si>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</si>
  <si>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</si>
  <si>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</si>
  <si>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</si>
  <si>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</si>
  <si>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</si>
  <si>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</si>
  <si>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</si>
  <si>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</si>
  <si>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</si>
  <si>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</si>
  <si>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</si>
  <si>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</si>
  <si>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</si>
  <si>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</si>
  <si>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</si>
  <si>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</si>
  <si>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</si>
  <si>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</si>
  <si>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</si>
  <si>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</si>
  <si>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</si>
  <si>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</si>
  <si>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</si>
  <si>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</si>
  <si>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</si>
  <si>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</si>
  <si>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</si>
  <si>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</si>
  <si>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</si>
  <si>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</si>
  <si>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</si>
  <si>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</si>
  <si>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</si>
  <si>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</si>
  <si>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</si>
  <si>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</si>
  <si>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</si>
  <si>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</si>
  <si>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</si>
  <si>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</si>
  <si>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</si>
  <si>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</si>
  <si>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</si>
  <si>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</si>
  <si>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</si>
  <si>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</si>
  <si>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</si>
  <si>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</si>
  <si>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</si>
  <si>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</si>
  <si>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</si>
  <si>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</si>
  <si>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</si>
  <si>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</si>
  <si>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</si>
  <si>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</si>
  <si>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</si>
  <si>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</si>
  <si>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</si>
  <si>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</si>
  <si>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</si>
  <si>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</si>
  <si>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</si>
  <si>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</si>
  <si>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</si>
  <si>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</si>
  <si>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</si>
  <si>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</si>
  <si>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</si>
  <si>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</si>
  <si>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</si>
  <si>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</si>
  <si>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</si>
  <si>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</si>
  <si>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</si>
  <si>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</si>
  <si>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</si>
  <si>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</si>
  <si>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</si>
  <si>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</si>
  <si>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</si>
  <si>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</si>
  <si>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</si>
  <si>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</si>
  <si>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</si>
  <si>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</si>
  <si>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</si>
  <si>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</si>
  <si>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</si>
  <si>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</si>
  <si>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</si>
  <si>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</si>
  <si>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</si>
  <si>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</si>
  <si>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</si>
  <si>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</si>
  <si>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</si>
  <si>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</si>
  <si>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</si>
  <si>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</si>
  <si>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</si>
  <si>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</si>
  <si>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</si>
  <si>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</si>
  <si>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</si>
  <si>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</si>
  <si>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</si>
  <si>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</si>
  <si>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</si>
  <si>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</si>
  <si>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</si>
  <si>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</si>
  <si>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</si>
  <si>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</si>
  <si>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</si>
  <si>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</si>
  <si>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</si>
  <si>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</si>
  <si>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</si>
  <si>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</si>
  <si>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</si>
  <si>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</si>
  <si>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</si>
  <si>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</si>
  <si>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</si>
  <si>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</si>
  <si>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</si>
  <si>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</si>
  <si>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</si>
  <si>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</si>
  <si>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</si>
  <si>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</si>
  <si>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</si>
  <si>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</si>
  <si>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</si>
  <si>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</si>
  <si>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</si>
  <si>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</si>
  <si>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</si>
  <si>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</si>
  <si>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</si>
  <si>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</si>
  <si>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</si>
  <si>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</si>
  <si>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</si>
  <si>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</si>
  <si>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</si>
  <si>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</si>
  <si>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</si>
  <si>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</si>
  <si>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</si>
  <si>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</si>
  <si>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</si>
  <si>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</si>
  <si>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</si>
  <si>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</si>
  <si>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</si>
  <si>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</si>
  <si>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</si>
  <si>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</si>
  <si>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</si>
  <si>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</si>
  <si>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</si>
  <si>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</si>
  <si>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</si>
  <si>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</si>
  <si>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</si>
  <si>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</si>
  <si>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</si>
  <si>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</si>
  <si>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</si>
  <si>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</si>
  <si>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</si>
  <si>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</si>
  <si>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</si>
  <si>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</si>
  <si>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</si>
  <si>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</si>
  <si>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</si>
  <si>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</si>
  <si>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</si>
  <si>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</si>
  <si>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</si>
  <si>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</si>
  <si>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</si>
  <si>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</si>
  <si>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</si>
  <si>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</si>
  <si>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</si>
  <si>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</si>
  <si>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</si>
  <si>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</si>
  <si>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</si>
  <si>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</si>
  <si>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</si>
  <si>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</si>
  <si>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</si>
  <si>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</si>
  <si>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</si>
  <si>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</si>
  <si>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</si>
  <si>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</si>
  <si>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</si>
  <si>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</si>
  <si>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</si>
  <si>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</si>
  <si>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</si>
  <si>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</si>
  <si>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</si>
  <si>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</si>
  <si>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</si>
  <si>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</si>
  <si>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</si>
  <si>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</si>
  <si>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</si>
  <si>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</si>
  <si>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</si>
  <si>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</si>
  <si>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</si>
  <si>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</si>
  <si>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</si>
  <si>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</si>
  <si>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</si>
  <si>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</si>
  <si>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</si>
  <si>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</si>
  <si>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</si>
  <si>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</si>
  <si>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</si>
  <si>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</si>
  <si>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</si>
  <si>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</si>
  <si>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</si>
  <si>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</si>
  <si>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</si>
  <si>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</si>
  <si>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</si>
  <si>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</si>
  <si>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</si>
  <si>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</si>
  <si>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</si>
  <si>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</si>
  <si>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</si>
  <si>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</si>
  <si>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</si>
  <si>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</si>
  <si>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</si>
  <si>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</si>
  <si>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</si>
  <si>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</si>
  <si>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</si>
  <si>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</si>
  <si>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</si>
  <si>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</si>
  <si>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</si>
  <si>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</si>
  <si>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</si>
  <si>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</si>
  <si>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</si>
  <si>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</si>
  <si>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</si>
  <si>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</si>
  <si>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</si>
  <si>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</si>
  <si>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</si>
  <si>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</si>
  <si>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</si>
  <si>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</si>
  <si>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</si>
  <si>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</si>
  <si>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</si>
  <si>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</si>
  <si>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</si>
  <si>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</si>
  <si>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</si>
  <si>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</si>
  <si>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</si>
  <si>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</si>
  <si>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</si>
  <si>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</si>
  <si>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</si>
  <si>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</si>
  <si>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</si>
  <si>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</si>
  <si>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</si>
  <si>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</si>
  <si>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</si>
  <si>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</si>
  <si>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</si>
  <si>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</si>
  <si>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</si>
  <si>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</si>
  <si>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</si>
  <si>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</si>
  <si>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</si>
  <si>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</si>
  <si>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</si>
  <si>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</si>
  <si>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</si>
  <si>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</si>
  <si>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</si>
  <si>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</si>
  <si>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</si>
  <si>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</si>
  <si>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</si>
  <si>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</si>
  <si>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</si>
  <si>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</si>
  <si>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</si>
  <si>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</si>
  <si>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</si>
  <si>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</si>
  <si>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</si>
  <si>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</si>
  <si>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</si>
  <si>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</si>
  <si>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</si>
  <si>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</si>
  <si>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</si>
  <si>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</si>
  <si>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</si>
  <si>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</si>
  <si>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</si>
  <si>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</si>
  <si>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</si>
  <si>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</si>
  <si>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</si>
  <si>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</si>
  <si>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</si>
  <si>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</si>
  <si>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</si>
  <si>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</si>
  <si>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</si>
  <si>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</si>
  <si>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</si>
  <si>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</si>
  <si>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</si>
  <si>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</si>
  <si>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</si>
  <si>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</si>
  <si>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</si>
  <si>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</si>
  <si>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</si>
  <si>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</si>
  <si>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</si>
  <si>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</si>
  <si>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</si>
  <si>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</si>
  <si>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</si>
  <si>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</si>
  <si>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</si>
  <si>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</si>
  <si>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</si>
  <si>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</si>
  <si>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</si>
  <si>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</si>
  <si>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</si>
  <si>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</si>
  <si>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</si>
  <si>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</si>
  <si>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</si>
  <si>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</si>
  <si>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</si>
  <si>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</si>
  <si>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</si>
  <si>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</si>
  <si>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</si>
  <si>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</si>
  <si>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</si>
  <si>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</si>
  <si>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</si>
  <si>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</si>
  <si>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</si>
  <si>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</si>
  <si>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</si>
  <si>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</si>
  <si>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</si>
  <si>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</si>
  <si>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</si>
  <si>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</si>
  <si>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</si>
  <si>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</si>
  <si>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</si>
  <si>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</si>
  <si>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</si>
  <si>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</si>
  <si>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</si>
  <si>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</si>
  <si>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</si>
  <si>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</si>
  <si>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</si>
  <si>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</si>
  <si>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</si>
  <si>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</si>
  <si>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</si>
  <si>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</si>
  <si>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</si>
  <si>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</si>
  <si>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</si>
  <si>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</si>
  <si>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</si>
  <si>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</si>
  <si>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</si>
  <si>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</si>
  <si>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</si>
  <si>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</si>
  <si>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</si>
  <si>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</si>
  <si>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</si>
  <si>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</si>
  <si>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</si>
  <si>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</si>
  <si>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</si>
  <si>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</si>
  <si>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</si>
  <si>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</si>
  <si>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</si>
  <si>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</si>
  <si>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</si>
  <si>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</si>
  <si>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</si>
  <si>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</si>
  <si>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</si>
  <si>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</si>
  <si>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</si>
  <si>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</si>
  <si>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</si>
  <si>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</si>
  <si>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</si>
  <si>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</si>
  <si>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</si>
  <si>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</si>
  <si>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</si>
  <si>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</si>
  <si>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</si>
  <si>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</si>
  <si>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</si>
  <si>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</si>
  <si>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</si>
  <si>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</si>
  <si>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</si>
  <si>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</si>
  <si>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</si>
  <si>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</si>
  <si>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</si>
  <si>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</si>
  <si>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</si>
  <si>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</si>
  <si>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</si>
  <si>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</si>
  <si>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</si>
  <si>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</si>
  <si>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</si>
  <si>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</si>
  <si>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</si>
  <si>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</si>
  <si>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</si>
  <si>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</si>
  <si>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</si>
  <si>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</si>
  <si>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</si>
  <si>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</si>
  <si>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</si>
  <si>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</si>
  <si>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</si>
  <si>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</si>
  <si>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</si>
  <si>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</si>
  <si>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</si>
  <si>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</si>
  <si>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</si>
  <si>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</si>
  <si>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</si>
  <si>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</si>
  <si>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</si>
  <si>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</si>
  <si>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</si>
  <si>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</si>
  <si>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</si>
  <si>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</si>
  <si>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</si>
  <si>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</si>
  <si>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</si>
  <si>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</si>
  <si>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</si>
  <si>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</si>
  <si>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</si>
  <si>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</si>
  <si>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</si>
  <si>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</si>
  <si>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</si>
  <si>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</si>
  <si>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</si>
  <si>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</si>
  <si>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</si>
  <si>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</si>
  <si>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</si>
  <si>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</si>
  <si>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</si>
  <si>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</si>
  <si>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</si>
  <si>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</si>
  <si>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</si>
  <si>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</si>
  <si>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</si>
  <si>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</si>
  <si>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</si>
  <si>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</si>
  <si>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</si>
  <si>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</si>
  <si>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</si>
  <si>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</si>
  <si>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</si>
  <si>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</si>
  <si>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</si>
  <si>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</si>
  <si>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</si>
  <si>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</si>
  <si>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</si>
  <si>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</si>
  <si>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</si>
  <si>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</si>
  <si>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</si>
  <si>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</si>
  <si>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</si>
  <si>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</si>
  <si>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</si>
  <si>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</si>
  <si>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</si>
  <si>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</si>
  <si>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</si>
  <si>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</si>
  <si>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</si>
  <si>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</si>
  <si>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</si>
  <si>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</si>
  <si>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</si>
  <si>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</si>
  <si>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</si>
  <si>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</si>
  <si>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</si>
  <si>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</si>
  <si>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</si>
  <si>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</si>
  <si>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</si>
  <si>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</si>
  <si>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</si>
  <si>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</si>
  <si>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</si>
  <si>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</si>
  <si>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</si>
  <si>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</si>
  <si>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</si>
  <si>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</si>
  <si>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</si>
  <si>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</si>
  <si>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</si>
  <si>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</si>
  <si>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</si>
  <si>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</si>
  <si>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</si>
  <si>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</si>
  <si>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</si>
  <si>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</si>
  <si>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</si>
  <si>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</si>
  <si>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</si>
  <si>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</si>
  <si>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</si>
  <si>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</si>
  <si>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</si>
  <si>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</si>
  <si>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</si>
  <si>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</si>
  <si>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</si>
  <si>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</si>
  <si>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</si>
  <si>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</si>
  <si>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</si>
  <si>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</si>
  <si>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</si>
  <si>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</si>
  <si>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</si>
  <si>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</si>
  <si>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</si>
  <si>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</si>
  <si>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Ростов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</si>
</sst>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4"/>
  <sheetViews>
    <sheetView showGridLines="0" tabSelected="1" topLeftCell="F1" zoomScaleNormal="100" zoomScaleSheetLayoutView="100" workbookViewId="0">
      <selection activeCell="N9" sqref="N9:O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0" customFormat="1" ht="45" customHeight="1" x14ac:dyDescent="0.2">
      <c r="A1" s="42"/>
      <c r="B1" s="42"/>
      <c r="C1" s="42"/>
      <c r="D1" s="630" t="s">
        <v>0</v>
      </c>
      <c r="E1" s="593"/>
      <c r="F1" s="593"/>
      <c r="G1" s="13" t="s">
        <v>1</v>
      </c>
      <c r="H1" s="630" t="s">
        <v>2</v>
      </c>
      <c r="I1" s="593"/>
      <c r="J1" s="593"/>
      <c r="K1" s="593"/>
      <c r="L1" s="593"/>
      <c r="M1" s="593"/>
      <c r="N1" s="593"/>
      <c r="O1" s="631" t="s">
        <v>3</v>
      </c>
      <c r="P1" s="593"/>
      <c r="Q1" s="5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0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7"/>
      <c r="V2" s="17"/>
      <c r="W2" s="17"/>
      <c r="X2" s="17"/>
      <c r="Y2" s="52"/>
      <c r="Z2" s="52"/>
      <c r="AA2" s="52"/>
    </row>
    <row r="3" spans="1:28" s="300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7"/>
      <c r="N3" s="317"/>
      <c r="O3" s="317"/>
      <c r="P3" s="317"/>
      <c r="Q3" s="317"/>
      <c r="R3" s="317"/>
      <c r="S3" s="317"/>
      <c r="T3" s="317"/>
      <c r="U3" s="17"/>
      <c r="V3" s="17"/>
      <c r="W3" s="17"/>
      <c r="X3" s="17"/>
      <c r="Y3" s="52"/>
      <c r="Z3" s="52"/>
      <c r="AA3" s="52"/>
    </row>
    <row r="4" spans="1:28" s="300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0" customFormat="1" ht="23.45" customHeight="1" x14ac:dyDescent="0.2">
      <c r="A5" s="612" t="s">
        <v>8</v>
      </c>
      <c r="B5" s="329"/>
      <c r="C5" s="330"/>
      <c r="D5" s="633"/>
      <c r="E5" s="634"/>
      <c r="F5" s="635" t="s">
        <v>9</v>
      </c>
      <c r="G5" s="330"/>
      <c r="H5" s="633" t="s">
        <v>630</v>
      </c>
      <c r="I5" s="636"/>
      <c r="J5" s="636"/>
      <c r="K5" s="634"/>
      <c r="M5" s="25" t="s">
        <v>10</v>
      </c>
      <c r="N5" s="629">
        <v>45211</v>
      </c>
      <c r="O5" s="607"/>
      <c r="Q5" s="637" t="s">
        <v>11</v>
      </c>
      <c r="R5" s="332"/>
      <c r="S5" s="638" t="s">
        <v>12</v>
      </c>
      <c r="T5" s="607"/>
      <c r="Y5" s="52"/>
      <c r="Z5" s="52"/>
      <c r="AA5" s="52"/>
    </row>
    <row r="6" spans="1:28" s="300" customFormat="1" ht="24" customHeight="1" x14ac:dyDescent="0.2">
      <c r="A6" s="612" t="s">
        <v>13</v>
      </c>
      <c r="B6" s="329"/>
      <c r="C6" s="330"/>
      <c r="D6" s="613" t="s">
        <v>14</v>
      </c>
      <c r="E6" s="614"/>
      <c r="F6" s="614"/>
      <c r="G6" s="614"/>
      <c r="H6" s="614"/>
      <c r="I6" s="614"/>
      <c r="J6" s="614"/>
      <c r="K6" s="607"/>
      <c r="M6" s="25" t="s">
        <v>15</v>
      </c>
      <c r="N6" s="615" t="str">
        <f>IF(N5=0," ",CHOOSE(WEEKDAY(N5,2),"Понедельник","Вторник","Среда","Четверг","Пятница","Суббота","Воскресенье"))</f>
        <v>Четверг</v>
      </c>
      <c r="O6" s="320"/>
      <c r="Q6" s="616" t="s">
        <v>16</v>
      </c>
      <c r="R6" s="332"/>
      <c r="S6" s="617" t="s">
        <v>17</v>
      </c>
      <c r="T6" s="609"/>
      <c r="Y6" s="52"/>
      <c r="Z6" s="52"/>
      <c r="AA6" s="52"/>
    </row>
    <row r="7" spans="1:28" s="300" customFormat="1" ht="21.75" hidden="1" customHeight="1" x14ac:dyDescent="0.2">
      <c r="A7" s="56"/>
      <c r="B7" s="56"/>
      <c r="C7" s="56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11"/>
      <c r="M7" s="25"/>
      <c r="N7" s="43"/>
      <c r="O7" s="43"/>
      <c r="Q7" s="317"/>
      <c r="R7" s="332"/>
      <c r="S7" s="618"/>
      <c r="T7" s="619"/>
      <c r="Y7" s="52"/>
      <c r="Z7" s="52"/>
      <c r="AA7" s="52"/>
    </row>
    <row r="8" spans="1:28" s="300" customFormat="1" ht="25.5" customHeight="1" x14ac:dyDescent="0.2">
      <c r="A8" s="624" t="s">
        <v>18</v>
      </c>
      <c r="B8" s="324"/>
      <c r="C8" s="325"/>
      <c r="D8" s="625"/>
      <c r="E8" s="626"/>
      <c r="F8" s="626"/>
      <c r="G8" s="626"/>
      <c r="H8" s="626"/>
      <c r="I8" s="626"/>
      <c r="J8" s="626"/>
      <c r="K8" s="627"/>
      <c r="M8" s="25" t="s">
        <v>19</v>
      </c>
      <c r="N8" s="606">
        <v>0.45833333333333331</v>
      </c>
      <c r="O8" s="607"/>
      <c r="Q8" s="317"/>
      <c r="R8" s="332"/>
      <c r="S8" s="618"/>
      <c r="T8" s="619"/>
      <c r="Y8" s="52"/>
      <c r="Z8" s="52"/>
      <c r="AA8" s="52"/>
    </row>
    <row r="9" spans="1:28" s="300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603"/>
      <c r="E9" s="604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628" t="str">
        <f>IF(AND($A$9="Тип доверенности/получателя при получении в адресе перегруза:",$D$9="Разовая доверенность"),"Введите ФИО","")</f>
        <v/>
      </c>
      <c r="I9" s="604"/>
      <c r="J9" s="6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4"/>
      <c r="M9" s="27" t="s">
        <v>20</v>
      </c>
      <c r="N9" s="629"/>
      <c r="O9" s="607"/>
      <c r="Q9" s="317"/>
      <c r="R9" s="332"/>
      <c r="S9" s="620"/>
      <c r="T9" s="621"/>
      <c r="U9" s="44"/>
      <c r="V9" s="44"/>
      <c r="W9" s="44"/>
      <c r="X9" s="44"/>
      <c r="Y9" s="52"/>
      <c r="Z9" s="52"/>
      <c r="AA9" s="52"/>
    </row>
    <row r="10" spans="1:28" s="300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603"/>
      <c r="E10" s="604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605" t="str">
        <f>IFERROR(VLOOKUP($D$10,Proxy,2,FALSE),"")</f>
        <v/>
      </c>
      <c r="I10" s="317"/>
      <c r="J10" s="317"/>
      <c r="K10" s="317"/>
      <c r="M10" s="27" t="s">
        <v>21</v>
      </c>
      <c r="N10" s="606"/>
      <c r="O10" s="607"/>
      <c r="R10" s="25" t="s">
        <v>22</v>
      </c>
      <c r="S10" s="608" t="s">
        <v>23</v>
      </c>
      <c r="T10" s="609"/>
      <c r="U10" s="45"/>
      <c r="V10" s="45"/>
      <c r="W10" s="45"/>
      <c r="X10" s="45"/>
      <c r="Y10" s="52"/>
      <c r="Z10" s="52"/>
      <c r="AA10" s="52"/>
    </row>
    <row r="11" spans="1:28" s="300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6"/>
      <c r="O11" s="607"/>
      <c r="R11" s="25" t="s">
        <v>26</v>
      </c>
      <c r="S11" s="589" t="s">
        <v>27</v>
      </c>
      <c r="T11" s="590"/>
      <c r="U11" s="46"/>
      <c r="V11" s="46"/>
      <c r="W11" s="46"/>
      <c r="X11" s="46"/>
      <c r="Y11" s="52"/>
      <c r="Z11" s="52"/>
      <c r="AA11" s="52"/>
    </row>
    <row r="12" spans="1:28" s="300" customFormat="1" ht="18.600000000000001" customHeight="1" x14ac:dyDescent="0.2">
      <c r="A12" s="588" t="s">
        <v>28</v>
      </c>
      <c r="B12" s="329"/>
      <c r="C12" s="329"/>
      <c r="D12" s="329"/>
      <c r="E12" s="329"/>
      <c r="F12" s="329"/>
      <c r="G12" s="329"/>
      <c r="H12" s="329"/>
      <c r="I12" s="329"/>
      <c r="J12" s="329"/>
      <c r="K12" s="330"/>
      <c r="M12" s="25" t="s">
        <v>29</v>
      </c>
      <c r="N12" s="610"/>
      <c r="O12" s="611"/>
      <c r="P12" s="24"/>
      <c r="R12" s="25"/>
      <c r="S12" s="593"/>
      <c r="T12" s="317"/>
      <c r="Y12" s="52"/>
      <c r="Z12" s="52"/>
      <c r="AA12" s="52"/>
    </row>
    <row r="13" spans="1:28" s="300" customFormat="1" ht="23.25" customHeight="1" x14ac:dyDescent="0.2">
      <c r="A13" s="588" t="s">
        <v>30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30"/>
      <c r="L13" s="27"/>
      <c r="M13" s="27" t="s">
        <v>31</v>
      </c>
      <c r="N13" s="589"/>
      <c r="O13" s="590"/>
      <c r="P13" s="24"/>
      <c r="U13" s="50"/>
      <c r="V13" s="50"/>
      <c r="W13" s="50"/>
      <c r="X13" s="50"/>
      <c r="Y13" s="52"/>
      <c r="Z13" s="52"/>
      <c r="AA13" s="52"/>
    </row>
    <row r="14" spans="1:28" s="300" customFormat="1" ht="18.600000000000001" customHeight="1" x14ac:dyDescent="0.2">
      <c r="A14" s="588" t="s">
        <v>32</v>
      </c>
      <c r="B14" s="329"/>
      <c r="C14" s="329"/>
      <c r="D14" s="329"/>
      <c r="E14" s="329"/>
      <c r="F14" s="329"/>
      <c r="G14" s="329"/>
      <c r="H14" s="329"/>
      <c r="I14" s="329"/>
      <c r="J14" s="329"/>
      <c r="K14" s="330"/>
      <c r="U14" s="51"/>
      <c r="V14" s="51"/>
      <c r="W14" s="51"/>
      <c r="X14" s="51"/>
      <c r="Y14" s="52"/>
      <c r="Z14" s="52"/>
      <c r="AA14" s="52"/>
    </row>
    <row r="15" spans="1:28" s="300" customFormat="1" ht="22.5" customHeight="1" x14ac:dyDescent="0.2">
      <c r="A15" s="591" t="s">
        <v>33</v>
      </c>
      <c r="B15" s="329"/>
      <c r="C15" s="329"/>
      <c r="D15" s="329"/>
      <c r="E15" s="329"/>
      <c r="F15" s="329"/>
      <c r="G15" s="329"/>
      <c r="H15" s="329"/>
      <c r="I15" s="329"/>
      <c r="J15" s="329"/>
      <c r="K15" s="330"/>
      <c r="M15" s="592" t="s">
        <v>34</v>
      </c>
      <c r="N15" s="593"/>
      <c r="O15" s="593"/>
      <c r="P15" s="593"/>
      <c r="Q15" s="5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4"/>
      <c r="N16" s="594"/>
      <c r="O16" s="594"/>
      <c r="P16" s="594"/>
      <c r="Q16" s="59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4" t="s">
        <v>35</v>
      </c>
      <c r="B17" s="574" t="s">
        <v>36</v>
      </c>
      <c r="C17" s="596" t="s">
        <v>37</v>
      </c>
      <c r="D17" s="574" t="s">
        <v>38</v>
      </c>
      <c r="E17" s="597"/>
      <c r="F17" s="574" t="s">
        <v>39</v>
      </c>
      <c r="G17" s="574" t="s">
        <v>40</v>
      </c>
      <c r="H17" s="574" t="s">
        <v>41</v>
      </c>
      <c r="I17" s="574" t="s">
        <v>42</v>
      </c>
      <c r="J17" s="574" t="s">
        <v>43</v>
      </c>
      <c r="K17" s="574" t="s">
        <v>44</v>
      </c>
      <c r="L17" s="574" t="s">
        <v>45</v>
      </c>
      <c r="M17" s="574" t="s">
        <v>46</v>
      </c>
      <c r="N17" s="600"/>
      <c r="O17" s="600"/>
      <c r="P17" s="600"/>
      <c r="Q17" s="597"/>
      <c r="R17" s="595" t="s">
        <v>47</v>
      </c>
      <c r="S17" s="330"/>
      <c r="T17" s="574" t="s">
        <v>48</v>
      </c>
      <c r="U17" s="574" t="s">
        <v>49</v>
      </c>
      <c r="V17" s="576" t="s">
        <v>50</v>
      </c>
      <c r="W17" s="574" t="s">
        <v>51</v>
      </c>
      <c r="X17" s="578" t="s">
        <v>52</v>
      </c>
      <c r="Y17" s="578" t="s">
        <v>53</v>
      </c>
      <c r="Z17" s="578" t="s">
        <v>54</v>
      </c>
      <c r="AA17" s="580"/>
      <c r="AB17" s="581"/>
      <c r="AC17" s="585"/>
      <c r="AZ17" s="587" t="s">
        <v>55</v>
      </c>
    </row>
    <row r="18" spans="1:52" ht="14.25" customHeight="1" x14ac:dyDescent="0.2">
      <c r="A18" s="575"/>
      <c r="B18" s="575"/>
      <c r="C18" s="575"/>
      <c r="D18" s="598"/>
      <c r="E18" s="599"/>
      <c r="F18" s="575"/>
      <c r="G18" s="575"/>
      <c r="H18" s="575"/>
      <c r="I18" s="575"/>
      <c r="J18" s="575"/>
      <c r="K18" s="575"/>
      <c r="L18" s="575"/>
      <c r="M18" s="598"/>
      <c r="N18" s="601"/>
      <c r="O18" s="601"/>
      <c r="P18" s="601"/>
      <c r="Q18" s="599"/>
      <c r="R18" s="301" t="s">
        <v>56</v>
      </c>
      <c r="S18" s="301" t="s">
        <v>57</v>
      </c>
      <c r="T18" s="575"/>
      <c r="U18" s="575"/>
      <c r="V18" s="577"/>
      <c r="W18" s="575"/>
      <c r="X18" s="579"/>
      <c r="Y18" s="579"/>
      <c r="Z18" s="582"/>
      <c r="AA18" s="583"/>
      <c r="AB18" s="584"/>
      <c r="AC18" s="586"/>
      <c r="AZ18" s="317"/>
    </row>
    <row r="19" spans="1:52" ht="27.75" customHeight="1" x14ac:dyDescent="0.2">
      <c r="A19" s="341" t="s">
        <v>58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49"/>
      <c r="Y19" s="49"/>
    </row>
    <row r="20" spans="1:52" ht="16.5" customHeight="1" x14ac:dyDescent="0.25">
      <c r="A20" s="316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02"/>
      <c r="Y20" s="302"/>
    </row>
    <row r="21" spans="1:52" ht="14.25" customHeight="1" x14ac:dyDescent="0.25">
      <c r="A21" s="318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3"/>
      <c r="Y21" s="303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9">
        <v>4607091389258</v>
      </c>
      <c r="E22" s="32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5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2"/>
      <c r="O22" s="322"/>
      <c r="P22" s="322"/>
      <c r="Q22" s="32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6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27"/>
      <c r="M23" s="323" t="s">
        <v>64</v>
      </c>
      <c r="N23" s="324"/>
      <c r="O23" s="324"/>
      <c r="P23" s="324"/>
      <c r="Q23" s="324"/>
      <c r="R23" s="324"/>
      <c r="S23" s="325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27"/>
      <c r="M24" s="323" t="s">
        <v>64</v>
      </c>
      <c r="N24" s="324"/>
      <c r="O24" s="324"/>
      <c r="P24" s="324"/>
      <c r="Q24" s="324"/>
      <c r="R24" s="324"/>
      <c r="S24" s="325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18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3"/>
      <c r="Y25" s="303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9">
        <v>4607091383881</v>
      </c>
      <c r="E26" s="32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56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2"/>
      <c r="O26" s="322"/>
      <c r="P26" s="322"/>
      <c r="Q26" s="32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9">
        <v>4607091388237</v>
      </c>
      <c r="E27" s="32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2"/>
      <c r="O27" s="322"/>
      <c r="P27" s="322"/>
      <c r="Q27" s="320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9">
        <v>4607091383935</v>
      </c>
      <c r="E28" s="32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2"/>
      <c r="O28" s="322"/>
      <c r="P28" s="322"/>
      <c r="Q28" s="32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9">
        <v>4680115881853</v>
      </c>
      <c r="E29" s="32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5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2"/>
      <c r="O29" s="322"/>
      <c r="P29" s="322"/>
      <c r="Q29" s="32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9">
        <v>4607091383911</v>
      </c>
      <c r="E30" s="32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2"/>
      <c r="O30" s="322"/>
      <c r="P30" s="322"/>
      <c r="Q30" s="32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9">
        <v>4607091388244</v>
      </c>
      <c r="E31" s="32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56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2"/>
      <c r="O31" s="322"/>
      <c r="P31" s="322"/>
      <c r="Q31" s="32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6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27"/>
      <c r="M32" s="323" t="s">
        <v>64</v>
      </c>
      <c r="N32" s="324"/>
      <c r="O32" s="324"/>
      <c r="P32" s="324"/>
      <c r="Q32" s="324"/>
      <c r="R32" s="324"/>
      <c r="S32" s="325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27"/>
      <c r="M33" s="323" t="s">
        <v>64</v>
      </c>
      <c r="N33" s="324"/>
      <c r="O33" s="324"/>
      <c r="P33" s="324"/>
      <c r="Q33" s="324"/>
      <c r="R33" s="324"/>
      <c r="S33" s="325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18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3"/>
      <c r="Y34" s="303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9">
        <v>4607091388503</v>
      </c>
      <c r="E35" s="32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5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2"/>
      <c r="O35" s="322"/>
      <c r="P35" s="322"/>
      <c r="Q35" s="32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6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27"/>
      <c r="M36" s="323" t="s">
        <v>64</v>
      </c>
      <c r="N36" s="324"/>
      <c r="O36" s="324"/>
      <c r="P36" s="324"/>
      <c r="Q36" s="324"/>
      <c r="R36" s="324"/>
      <c r="S36" s="325"/>
      <c r="T36" s="38" t="s">
        <v>65</v>
      </c>
      <c r="U36" s="308">
        <f>IFERROR(U35/H35,"0")</f>
        <v>0</v>
      </c>
      <c r="V36" s="308">
        <f>IFERROR(V35/H35,"0")</f>
        <v>0</v>
      </c>
      <c r="W36" s="308">
        <f>IFERROR(IF(W35="",0,W35),"0")</f>
        <v>0</v>
      </c>
      <c r="X36" s="309"/>
      <c r="Y36" s="309"/>
    </row>
    <row r="37" spans="1:52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27"/>
      <c r="M37" s="323" t="s">
        <v>64</v>
      </c>
      <c r="N37" s="324"/>
      <c r="O37" s="324"/>
      <c r="P37" s="324"/>
      <c r="Q37" s="324"/>
      <c r="R37" s="324"/>
      <c r="S37" s="325"/>
      <c r="T37" s="38" t="s">
        <v>63</v>
      </c>
      <c r="U37" s="308">
        <f>IFERROR(SUM(U35:U35),"0")</f>
        <v>0</v>
      </c>
      <c r="V37" s="308">
        <f>IFERROR(SUM(V35:V35),"0")</f>
        <v>0</v>
      </c>
      <c r="W37" s="38"/>
      <c r="X37" s="309"/>
      <c r="Y37" s="309"/>
    </row>
    <row r="38" spans="1:52" ht="14.25" customHeight="1" x14ac:dyDescent="0.25">
      <c r="A38" s="318" t="s">
        <v>84</v>
      </c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03"/>
      <c r="Y38" s="303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19">
        <v>4607091388282</v>
      </c>
      <c r="E39" s="320"/>
      <c r="F39" s="305">
        <v>0.3</v>
      </c>
      <c r="G39" s="33">
        <v>6</v>
      </c>
      <c r="H39" s="305">
        <v>1.8</v>
      </c>
      <c r="I39" s="305">
        <v>2.0840000000000001</v>
      </c>
      <c r="J39" s="33">
        <v>156</v>
      </c>
      <c r="K39" s="34" t="s">
        <v>82</v>
      </c>
      <c r="L39" s="33">
        <v>30</v>
      </c>
      <c r="M39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2"/>
      <c r="O39" s="322"/>
      <c r="P39" s="322"/>
      <c r="Q39" s="320"/>
      <c r="R39" s="35"/>
      <c r="S39" s="35"/>
      <c r="T39" s="36" t="s">
        <v>63</v>
      </c>
      <c r="U39" s="306">
        <v>0</v>
      </c>
      <c r="V39" s="307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6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27"/>
      <c r="M40" s="323" t="s">
        <v>64</v>
      </c>
      <c r="N40" s="324"/>
      <c r="O40" s="324"/>
      <c r="P40" s="324"/>
      <c r="Q40" s="324"/>
      <c r="R40" s="324"/>
      <c r="S40" s="325"/>
      <c r="T40" s="38" t="s">
        <v>65</v>
      </c>
      <c r="U40" s="308">
        <f>IFERROR(U39/H39,"0")</f>
        <v>0</v>
      </c>
      <c r="V40" s="308">
        <f>IFERROR(V39/H39,"0")</f>
        <v>0</v>
      </c>
      <c r="W40" s="308">
        <f>IFERROR(IF(W39="",0,W39),"0")</f>
        <v>0</v>
      </c>
      <c r="X40" s="309"/>
      <c r="Y40" s="309"/>
    </row>
    <row r="41" spans="1:52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27"/>
      <c r="M41" s="323" t="s">
        <v>64</v>
      </c>
      <c r="N41" s="324"/>
      <c r="O41" s="324"/>
      <c r="P41" s="324"/>
      <c r="Q41" s="324"/>
      <c r="R41" s="324"/>
      <c r="S41" s="325"/>
      <c r="T41" s="38" t="s">
        <v>63</v>
      </c>
      <c r="U41" s="308">
        <f>IFERROR(SUM(U39:U39),"0")</f>
        <v>0</v>
      </c>
      <c r="V41" s="308">
        <f>IFERROR(SUM(V39:V39),"0")</f>
        <v>0</v>
      </c>
      <c r="W41" s="38"/>
      <c r="X41" s="309"/>
      <c r="Y41" s="309"/>
    </row>
    <row r="42" spans="1:52" ht="14.25" customHeight="1" x14ac:dyDescent="0.25">
      <c r="A42" s="318" t="s">
        <v>88</v>
      </c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03"/>
      <c r="Y42" s="303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19">
        <v>4607091389111</v>
      </c>
      <c r="E43" s="320"/>
      <c r="F43" s="305">
        <v>2.5000000000000001E-2</v>
      </c>
      <c r="G43" s="33">
        <v>10</v>
      </c>
      <c r="H43" s="305">
        <v>0.25</v>
      </c>
      <c r="I43" s="305">
        <v>0.49199999999999999</v>
      </c>
      <c r="J43" s="33">
        <v>156</v>
      </c>
      <c r="K43" s="34" t="s">
        <v>82</v>
      </c>
      <c r="L43" s="33">
        <v>120</v>
      </c>
      <c r="M43" s="565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2"/>
      <c r="O43" s="322"/>
      <c r="P43" s="322"/>
      <c r="Q43" s="320"/>
      <c r="R43" s="35"/>
      <c r="S43" s="35"/>
      <c r="T43" s="36" t="s">
        <v>63</v>
      </c>
      <c r="U43" s="306">
        <v>0</v>
      </c>
      <c r="V43" s="307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6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27"/>
      <c r="M44" s="323" t="s">
        <v>64</v>
      </c>
      <c r="N44" s="324"/>
      <c r="O44" s="324"/>
      <c r="P44" s="324"/>
      <c r="Q44" s="324"/>
      <c r="R44" s="324"/>
      <c r="S44" s="325"/>
      <c r="T44" s="38" t="s">
        <v>65</v>
      </c>
      <c r="U44" s="308">
        <f>IFERROR(U43/H43,"0")</f>
        <v>0</v>
      </c>
      <c r="V44" s="308">
        <f>IFERROR(V43/H43,"0")</f>
        <v>0</v>
      </c>
      <c r="W44" s="308">
        <f>IFERROR(IF(W43="",0,W43),"0")</f>
        <v>0</v>
      </c>
      <c r="X44" s="309"/>
      <c r="Y44" s="309"/>
    </row>
    <row r="45" spans="1:52" x14ac:dyDescent="0.2">
      <c r="A45" s="317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27"/>
      <c r="M45" s="323" t="s">
        <v>64</v>
      </c>
      <c r="N45" s="324"/>
      <c r="O45" s="324"/>
      <c r="P45" s="324"/>
      <c r="Q45" s="324"/>
      <c r="R45" s="324"/>
      <c r="S45" s="325"/>
      <c r="T45" s="38" t="s">
        <v>63</v>
      </c>
      <c r="U45" s="308">
        <f>IFERROR(SUM(U43:U43),"0")</f>
        <v>0</v>
      </c>
      <c r="V45" s="308">
        <f>IFERROR(SUM(V43:V43),"0")</f>
        <v>0</v>
      </c>
      <c r="W45" s="38"/>
      <c r="X45" s="309"/>
      <c r="Y45" s="309"/>
    </row>
    <row r="46" spans="1:52" ht="27.75" customHeight="1" x14ac:dyDescent="0.2">
      <c r="A46" s="341" t="s">
        <v>91</v>
      </c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49"/>
      <c r="Y46" s="49"/>
    </row>
    <row r="47" spans="1:52" ht="16.5" customHeight="1" x14ac:dyDescent="0.25">
      <c r="A47" s="316" t="s">
        <v>92</v>
      </c>
      <c r="B47" s="317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17"/>
      <c r="W47" s="317"/>
      <c r="X47" s="302"/>
      <c r="Y47" s="302"/>
    </row>
    <row r="48" spans="1:52" ht="14.25" customHeight="1" x14ac:dyDescent="0.25">
      <c r="A48" s="318" t="s">
        <v>93</v>
      </c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03"/>
      <c r="Y48" s="303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19">
        <v>4680115881440</v>
      </c>
      <c r="E49" s="320"/>
      <c r="F49" s="305">
        <v>1.35</v>
      </c>
      <c r="G49" s="33">
        <v>8</v>
      </c>
      <c r="H49" s="305">
        <v>10.8</v>
      </c>
      <c r="I49" s="305">
        <v>11.28</v>
      </c>
      <c r="J49" s="33">
        <v>56</v>
      </c>
      <c r="K49" s="34" t="s">
        <v>96</v>
      </c>
      <c r="L49" s="33">
        <v>50</v>
      </c>
      <c r="M49" s="56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2"/>
      <c r="O49" s="322"/>
      <c r="P49" s="322"/>
      <c r="Q49" s="320"/>
      <c r="R49" s="35"/>
      <c r="S49" s="35"/>
      <c r="T49" s="36" t="s">
        <v>63</v>
      </c>
      <c r="U49" s="306">
        <v>100</v>
      </c>
      <c r="V49" s="307">
        <f>IFERROR(IF(U49="",0,CEILING((U49/$H49),1)*$H49),"")</f>
        <v>108</v>
      </c>
      <c r="W49" s="37">
        <f>IFERROR(IF(V49=0,"",ROUNDUP(V49/H49,0)*0.02175),"")</f>
        <v>0.21749999999999997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19">
        <v>4680115881433</v>
      </c>
      <c r="E50" s="320"/>
      <c r="F50" s="305">
        <v>0.45</v>
      </c>
      <c r="G50" s="33">
        <v>6</v>
      </c>
      <c r="H50" s="305">
        <v>2.7</v>
      </c>
      <c r="I50" s="305">
        <v>2.9</v>
      </c>
      <c r="J50" s="33">
        <v>156</v>
      </c>
      <c r="K50" s="34" t="s">
        <v>96</v>
      </c>
      <c r="L50" s="33">
        <v>50</v>
      </c>
      <c r="M50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2"/>
      <c r="O50" s="322"/>
      <c r="P50" s="322"/>
      <c r="Q50" s="320"/>
      <c r="R50" s="35"/>
      <c r="S50" s="35"/>
      <c r="T50" s="36" t="s">
        <v>63</v>
      </c>
      <c r="U50" s="306">
        <v>0</v>
      </c>
      <c r="V50" s="307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26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27"/>
      <c r="M51" s="323" t="s">
        <v>64</v>
      </c>
      <c r="N51" s="324"/>
      <c r="O51" s="324"/>
      <c r="P51" s="324"/>
      <c r="Q51" s="324"/>
      <c r="R51" s="324"/>
      <c r="S51" s="325"/>
      <c r="T51" s="38" t="s">
        <v>65</v>
      </c>
      <c r="U51" s="308">
        <f>IFERROR(U49/H49,"0")+IFERROR(U50/H50,"0")</f>
        <v>9.2592592592592595</v>
      </c>
      <c r="V51" s="308">
        <f>IFERROR(V49/H49,"0")+IFERROR(V50/H50,"0")</f>
        <v>10</v>
      </c>
      <c r="W51" s="308">
        <f>IFERROR(IF(W49="",0,W49),"0")+IFERROR(IF(W50="",0,W50),"0")</f>
        <v>0.21749999999999997</v>
      </c>
      <c r="X51" s="309"/>
      <c r="Y51" s="309"/>
    </row>
    <row r="52" spans="1:52" x14ac:dyDescent="0.2">
      <c r="A52" s="317"/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27"/>
      <c r="M52" s="323" t="s">
        <v>64</v>
      </c>
      <c r="N52" s="324"/>
      <c r="O52" s="324"/>
      <c r="P52" s="324"/>
      <c r="Q52" s="324"/>
      <c r="R52" s="324"/>
      <c r="S52" s="325"/>
      <c r="T52" s="38" t="s">
        <v>63</v>
      </c>
      <c r="U52" s="308">
        <f>IFERROR(SUM(U49:U50),"0")</f>
        <v>100</v>
      </c>
      <c r="V52" s="308">
        <f>IFERROR(SUM(V49:V50),"0")</f>
        <v>108</v>
      </c>
      <c r="W52" s="38"/>
      <c r="X52" s="309"/>
      <c r="Y52" s="309"/>
    </row>
    <row r="53" spans="1:52" ht="16.5" customHeight="1" x14ac:dyDescent="0.25">
      <c r="A53" s="316" t="s">
        <v>99</v>
      </c>
      <c r="B53" s="317"/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02"/>
      <c r="Y53" s="302"/>
    </row>
    <row r="54" spans="1:52" ht="14.25" customHeight="1" x14ac:dyDescent="0.25">
      <c r="A54" s="318" t="s">
        <v>100</v>
      </c>
      <c r="B54" s="317"/>
      <c r="C54" s="317"/>
      <c r="D54" s="317"/>
      <c r="E54" s="317"/>
      <c r="F54" s="317"/>
      <c r="G54" s="317"/>
      <c r="H54" s="317"/>
      <c r="I54" s="317"/>
      <c r="J54" s="317"/>
      <c r="K54" s="317"/>
      <c r="L54" s="317"/>
      <c r="M54" s="317"/>
      <c r="N54" s="317"/>
      <c r="O54" s="317"/>
      <c r="P54" s="317"/>
      <c r="Q54" s="317"/>
      <c r="R54" s="317"/>
      <c r="S54" s="317"/>
      <c r="T54" s="317"/>
      <c r="U54" s="317"/>
      <c r="V54" s="317"/>
      <c r="W54" s="317"/>
      <c r="X54" s="303"/>
      <c r="Y54" s="303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19">
        <v>4680115881426</v>
      </c>
      <c r="E55" s="320"/>
      <c r="F55" s="305">
        <v>1.35</v>
      </c>
      <c r="G55" s="33">
        <v>8</v>
      </c>
      <c r="H55" s="305">
        <v>10.8</v>
      </c>
      <c r="I55" s="305">
        <v>11.28</v>
      </c>
      <c r="J55" s="33">
        <v>48</v>
      </c>
      <c r="K55" s="34" t="s">
        <v>103</v>
      </c>
      <c r="L55" s="33">
        <v>55</v>
      </c>
      <c r="M55" s="560" t="s">
        <v>104</v>
      </c>
      <c r="N55" s="322"/>
      <c r="O55" s="322"/>
      <c r="P55" s="322"/>
      <c r="Q55" s="320"/>
      <c r="R55" s="35"/>
      <c r="S55" s="35"/>
      <c r="T55" s="36" t="s">
        <v>63</v>
      </c>
      <c r="U55" s="306">
        <v>0</v>
      </c>
      <c r="V55" s="307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19">
        <v>4680115881426</v>
      </c>
      <c r="E56" s="32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96</v>
      </c>
      <c r="L56" s="33">
        <v>50</v>
      </c>
      <c r="M56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2"/>
      <c r="O56" s="322"/>
      <c r="P56" s="322"/>
      <c r="Q56" s="320"/>
      <c r="R56" s="35"/>
      <c r="S56" s="35"/>
      <c r="T56" s="36" t="s">
        <v>63</v>
      </c>
      <c r="U56" s="306">
        <v>600</v>
      </c>
      <c r="V56" s="307">
        <f>IFERROR(IF(U56="",0,CEILING((U56/$H56),1)*$H56),"")</f>
        <v>604.80000000000007</v>
      </c>
      <c r="W56" s="37">
        <f>IFERROR(IF(V56=0,"",ROUNDUP(V56/H56,0)*0.02175),"")</f>
        <v>1.218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19">
        <v>4680115881419</v>
      </c>
      <c r="E57" s="32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96</v>
      </c>
      <c r="L57" s="33">
        <v>50</v>
      </c>
      <c r="M57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2"/>
      <c r="O57" s="322"/>
      <c r="P57" s="322"/>
      <c r="Q57" s="320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19">
        <v>4680115881525</v>
      </c>
      <c r="E58" s="32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96</v>
      </c>
      <c r="L58" s="33">
        <v>50</v>
      </c>
      <c r="M58" s="559" t="s">
        <v>110</v>
      </c>
      <c r="N58" s="322"/>
      <c r="O58" s="322"/>
      <c r="P58" s="322"/>
      <c r="Q58" s="32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6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27"/>
      <c r="M59" s="323" t="s">
        <v>64</v>
      </c>
      <c r="N59" s="324"/>
      <c r="O59" s="324"/>
      <c r="P59" s="324"/>
      <c r="Q59" s="324"/>
      <c r="R59" s="324"/>
      <c r="S59" s="325"/>
      <c r="T59" s="38" t="s">
        <v>65</v>
      </c>
      <c r="U59" s="308">
        <f>IFERROR(U55/H55,"0")+IFERROR(U56/H56,"0")+IFERROR(U57/H57,"0")+IFERROR(U58/H58,"0")</f>
        <v>55.55555555555555</v>
      </c>
      <c r="V59" s="308">
        <f>IFERROR(V55/H55,"0")+IFERROR(V56/H56,"0")+IFERROR(V57/H57,"0")+IFERROR(V58/H58,"0")</f>
        <v>56</v>
      </c>
      <c r="W59" s="308">
        <f>IFERROR(IF(W55="",0,W55),"0")+IFERROR(IF(W56="",0,W56),"0")+IFERROR(IF(W57="",0,W57),"0")+IFERROR(IF(W58="",0,W58),"0")</f>
        <v>1.218</v>
      </c>
      <c r="X59" s="309"/>
      <c r="Y59" s="309"/>
    </row>
    <row r="60" spans="1:52" x14ac:dyDescent="0.2">
      <c r="A60" s="317"/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27"/>
      <c r="M60" s="323" t="s">
        <v>64</v>
      </c>
      <c r="N60" s="324"/>
      <c r="O60" s="324"/>
      <c r="P60" s="324"/>
      <c r="Q60" s="324"/>
      <c r="R60" s="324"/>
      <c r="S60" s="325"/>
      <c r="T60" s="38" t="s">
        <v>63</v>
      </c>
      <c r="U60" s="308">
        <f>IFERROR(SUM(U55:U58),"0")</f>
        <v>600</v>
      </c>
      <c r="V60" s="308">
        <f>IFERROR(SUM(V55:V58),"0")</f>
        <v>604.80000000000007</v>
      </c>
      <c r="W60" s="38"/>
      <c r="X60" s="309"/>
      <c r="Y60" s="309"/>
    </row>
    <row r="61" spans="1:52" ht="16.5" customHeight="1" x14ac:dyDescent="0.25">
      <c r="A61" s="316" t="s">
        <v>91</v>
      </c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02"/>
      <c r="Y61" s="302"/>
    </row>
    <row r="62" spans="1:52" ht="14.25" customHeight="1" x14ac:dyDescent="0.25">
      <c r="A62" s="318" t="s">
        <v>100</v>
      </c>
      <c r="B62" s="317"/>
      <c r="C62" s="317"/>
      <c r="D62" s="317"/>
      <c r="E62" s="317"/>
      <c r="F62" s="317"/>
      <c r="G62" s="317"/>
      <c r="H62" s="317"/>
      <c r="I62" s="317"/>
      <c r="J62" s="317"/>
      <c r="K62" s="317"/>
      <c r="L62" s="317"/>
      <c r="M62" s="317"/>
      <c r="N62" s="317"/>
      <c r="O62" s="317"/>
      <c r="P62" s="317"/>
      <c r="Q62" s="317"/>
      <c r="R62" s="317"/>
      <c r="S62" s="317"/>
      <c r="T62" s="317"/>
      <c r="U62" s="317"/>
      <c r="V62" s="317"/>
      <c r="W62" s="317"/>
      <c r="X62" s="303"/>
      <c r="Y62" s="303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19">
        <v>4607091382945</v>
      </c>
      <c r="E63" s="320"/>
      <c r="F63" s="305">
        <v>1.4</v>
      </c>
      <c r="G63" s="33">
        <v>8</v>
      </c>
      <c r="H63" s="305">
        <v>11.2</v>
      </c>
      <c r="I63" s="305">
        <v>11.68</v>
      </c>
      <c r="J63" s="33">
        <v>56</v>
      </c>
      <c r="K63" s="34" t="s">
        <v>96</v>
      </c>
      <c r="L63" s="33">
        <v>50</v>
      </c>
      <c r="M63" s="553" t="s">
        <v>113</v>
      </c>
      <c r="N63" s="322"/>
      <c r="O63" s="322"/>
      <c r="P63" s="322"/>
      <c r="Q63" s="320"/>
      <c r="R63" s="35"/>
      <c r="S63" s="35"/>
      <c r="T63" s="36" t="s">
        <v>63</v>
      </c>
      <c r="U63" s="306">
        <v>0</v>
      </c>
      <c r="V63" s="307">
        <f t="shared" ref="V63:V77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19">
        <v>4607091385670</v>
      </c>
      <c r="E64" s="32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96</v>
      </c>
      <c r="L64" s="33">
        <v>50</v>
      </c>
      <c r="M64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2"/>
      <c r="O64" s="322"/>
      <c r="P64" s="322"/>
      <c r="Q64" s="320"/>
      <c r="R64" s="35"/>
      <c r="S64" s="35"/>
      <c r="T64" s="36" t="s">
        <v>63</v>
      </c>
      <c r="U64" s="306">
        <v>0</v>
      </c>
      <c r="V64" s="307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19">
        <v>4680115881327</v>
      </c>
      <c r="E65" s="32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118</v>
      </c>
      <c r="L65" s="33">
        <v>50</v>
      </c>
      <c r="M65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2"/>
      <c r="O65" s="322"/>
      <c r="P65" s="322"/>
      <c r="Q65" s="320"/>
      <c r="R65" s="35"/>
      <c r="S65" s="35"/>
      <c r="T65" s="36" t="s">
        <v>63</v>
      </c>
      <c r="U65" s="306">
        <v>0</v>
      </c>
      <c r="V65" s="307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19">
        <v>4680115882133</v>
      </c>
      <c r="E66" s="32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96</v>
      </c>
      <c r="L66" s="33">
        <v>50</v>
      </c>
      <c r="M66" s="55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2"/>
      <c r="O66" s="322"/>
      <c r="P66" s="322"/>
      <c r="Q66" s="320"/>
      <c r="R66" s="35"/>
      <c r="S66" s="35"/>
      <c r="T66" s="36" t="s">
        <v>63</v>
      </c>
      <c r="U66" s="306">
        <v>0</v>
      </c>
      <c r="V66" s="307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19">
        <v>4607091382952</v>
      </c>
      <c r="E67" s="320"/>
      <c r="F67" s="305">
        <v>0.5</v>
      </c>
      <c r="G67" s="33">
        <v>6</v>
      </c>
      <c r="H67" s="305">
        <v>3</v>
      </c>
      <c r="I67" s="305">
        <v>3.2</v>
      </c>
      <c r="J67" s="33">
        <v>156</v>
      </c>
      <c r="K67" s="34" t="s">
        <v>96</v>
      </c>
      <c r="L67" s="33">
        <v>50</v>
      </c>
      <c r="M67" s="55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2"/>
      <c r="O67" s="322"/>
      <c r="P67" s="322"/>
      <c r="Q67" s="320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19">
        <v>4680115882539</v>
      </c>
      <c r="E68" s="320"/>
      <c r="F68" s="305">
        <v>0.37</v>
      </c>
      <c r="G68" s="33">
        <v>10</v>
      </c>
      <c r="H68" s="305">
        <v>3.7</v>
      </c>
      <c r="I68" s="305">
        <v>3.94</v>
      </c>
      <c r="J68" s="33">
        <v>120</v>
      </c>
      <c r="K68" s="34" t="s">
        <v>125</v>
      </c>
      <c r="L68" s="33">
        <v>50</v>
      </c>
      <c r="M68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2"/>
      <c r="O68" s="322"/>
      <c r="P68" s="322"/>
      <c r="Q68" s="320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19">
        <v>4607091385687</v>
      </c>
      <c r="E69" s="320"/>
      <c r="F69" s="305">
        <v>0.4</v>
      </c>
      <c r="G69" s="33">
        <v>10</v>
      </c>
      <c r="H69" s="305">
        <v>4</v>
      </c>
      <c r="I69" s="305">
        <v>4.24</v>
      </c>
      <c r="J69" s="33">
        <v>120</v>
      </c>
      <c r="K69" s="34" t="s">
        <v>125</v>
      </c>
      <c r="L69" s="33">
        <v>50</v>
      </c>
      <c r="M69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2"/>
      <c r="O69" s="322"/>
      <c r="P69" s="322"/>
      <c r="Q69" s="320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19">
        <v>4607091384604</v>
      </c>
      <c r="E70" s="32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96</v>
      </c>
      <c r="L70" s="33">
        <v>50</v>
      </c>
      <c r="M70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2"/>
      <c r="O70" s="322"/>
      <c r="P70" s="322"/>
      <c r="Q70" s="320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19">
        <v>4680115880283</v>
      </c>
      <c r="E71" s="320"/>
      <c r="F71" s="305">
        <v>0.6</v>
      </c>
      <c r="G71" s="33">
        <v>8</v>
      </c>
      <c r="H71" s="305">
        <v>4.8</v>
      </c>
      <c r="I71" s="305">
        <v>5.04</v>
      </c>
      <c r="J71" s="33">
        <v>120</v>
      </c>
      <c r="K71" s="34" t="s">
        <v>96</v>
      </c>
      <c r="L71" s="33">
        <v>45</v>
      </c>
      <c r="M71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2"/>
      <c r="O71" s="322"/>
      <c r="P71" s="322"/>
      <c r="Q71" s="32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19">
        <v>4680115881518</v>
      </c>
      <c r="E72" s="320"/>
      <c r="F72" s="305">
        <v>0.4</v>
      </c>
      <c r="G72" s="33">
        <v>10</v>
      </c>
      <c r="H72" s="305">
        <v>4</v>
      </c>
      <c r="I72" s="305">
        <v>4.24</v>
      </c>
      <c r="J72" s="33">
        <v>120</v>
      </c>
      <c r="K72" s="34" t="s">
        <v>125</v>
      </c>
      <c r="L72" s="33">
        <v>50</v>
      </c>
      <c r="M72" s="5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2"/>
      <c r="O72" s="322"/>
      <c r="P72" s="322"/>
      <c r="Q72" s="32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19">
        <v>4680115881303</v>
      </c>
      <c r="E73" s="320"/>
      <c r="F73" s="305">
        <v>0.45</v>
      </c>
      <c r="G73" s="33">
        <v>10</v>
      </c>
      <c r="H73" s="305">
        <v>4.5</v>
      </c>
      <c r="I73" s="305">
        <v>4.71</v>
      </c>
      <c r="J73" s="33">
        <v>120</v>
      </c>
      <c r="K73" s="34" t="s">
        <v>118</v>
      </c>
      <c r="L73" s="33">
        <v>50</v>
      </c>
      <c r="M73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2"/>
      <c r="O73" s="322"/>
      <c r="P73" s="322"/>
      <c r="Q73" s="320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19">
        <v>4607091388466</v>
      </c>
      <c r="E74" s="320"/>
      <c r="F74" s="305">
        <v>0.45</v>
      </c>
      <c r="G74" s="33">
        <v>6</v>
      </c>
      <c r="H74" s="305">
        <v>2.7</v>
      </c>
      <c r="I74" s="305">
        <v>2.9</v>
      </c>
      <c r="J74" s="33">
        <v>156</v>
      </c>
      <c r="K74" s="34" t="s">
        <v>125</v>
      </c>
      <c r="L74" s="33">
        <v>45</v>
      </c>
      <c r="M74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22"/>
      <c r="O74" s="322"/>
      <c r="P74" s="322"/>
      <c r="Q74" s="320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19">
        <v>4680115880269</v>
      </c>
      <c r="E75" s="320"/>
      <c r="F75" s="305">
        <v>0.375</v>
      </c>
      <c r="G75" s="33">
        <v>10</v>
      </c>
      <c r="H75" s="305">
        <v>3.75</v>
      </c>
      <c r="I75" s="305">
        <v>3.99</v>
      </c>
      <c r="J75" s="33">
        <v>120</v>
      </c>
      <c r="K75" s="34" t="s">
        <v>125</v>
      </c>
      <c r="L75" s="33">
        <v>50</v>
      </c>
      <c r="M75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22"/>
      <c r="O75" s="322"/>
      <c r="P75" s="322"/>
      <c r="Q75" s="32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19">
        <v>4680115880429</v>
      </c>
      <c r="E76" s="320"/>
      <c r="F76" s="305">
        <v>0.45</v>
      </c>
      <c r="G76" s="33">
        <v>10</v>
      </c>
      <c r="H76" s="305">
        <v>4.5</v>
      </c>
      <c r="I76" s="305">
        <v>4.74</v>
      </c>
      <c r="J76" s="33">
        <v>120</v>
      </c>
      <c r="K76" s="34" t="s">
        <v>125</v>
      </c>
      <c r="L76" s="33">
        <v>50</v>
      </c>
      <c r="M76" s="5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22"/>
      <c r="O76" s="322"/>
      <c r="P76" s="322"/>
      <c r="Q76" s="320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19">
        <v>4680115881457</v>
      </c>
      <c r="E77" s="320"/>
      <c r="F77" s="305">
        <v>0.75</v>
      </c>
      <c r="G77" s="33">
        <v>6</v>
      </c>
      <c r="H77" s="305">
        <v>4.5</v>
      </c>
      <c r="I77" s="305">
        <v>4.74</v>
      </c>
      <c r="J77" s="33">
        <v>120</v>
      </c>
      <c r="K77" s="34" t="s">
        <v>125</v>
      </c>
      <c r="L77" s="33">
        <v>50</v>
      </c>
      <c r="M77" s="5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22"/>
      <c r="O77" s="322"/>
      <c r="P77" s="322"/>
      <c r="Q77" s="32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26"/>
      <c r="B78" s="317"/>
      <c r="C78" s="317"/>
      <c r="D78" s="317"/>
      <c r="E78" s="317"/>
      <c r="F78" s="317"/>
      <c r="G78" s="317"/>
      <c r="H78" s="317"/>
      <c r="I78" s="317"/>
      <c r="J78" s="317"/>
      <c r="K78" s="317"/>
      <c r="L78" s="327"/>
      <c r="M78" s="323" t="s">
        <v>64</v>
      </c>
      <c r="N78" s="324"/>
      <c r="O78" s="324"/>
      <c r="P78" s="324"/>
      <c r="Q78" s="324"/>
      <c r="R78" s="324"/>
      <c r="S78" s="325"/>
      <c r="T78" s="38" t="s">
        <v>65</v>
      </c>
      <c r="U78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0</v>
      </c>
      <c r="V78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0</v>
      </c>
      <c r="W78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</v>
      </c>
      <c r="X78" s="309"/>
      <c r="Y78" s="309"/>
    </row>
    <row r="79" spans="1:52" x14ac:dyDescent="0.2">
      <c r="A79" s="317"/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27"/>
      <c r="M79" s="323" t="s">
        <v>64</v>
      </c>
      <c r="N79" s="324"/>
      <c r="O79" s="324"/>
      <c r="P79" s="324"/>
      <c r="Q79" s="324"/>
      <c r="R79" s="324"/>
      <c r="S79" s="325"/>
      <c r="T79" s="38" t="s">
        <v>63</v>
      </c>
      <c r="U79" s="308">
        <f>IFERROR(SUM(U63:U77),"0")</f>
        <v>0</v>
      </c>
      <c r="V79" s="308">
        <f>IFERROR(SUM(V63:V77),"0")</f>
        <v>0</v>
      </c>
      <c r="W79" s="38"/>
      <c r="X79" s="309"/>
      <c r="Y79" s="309"/>
    </row>
    <row r="80" spans="1:52" ht="14.25" customHeight="1" x14ac:dyDescent="0.25">
      <c r="A80" s="318" t="s">
        <v>93</v>
      </c>
      <c r="B80" s="317"/>
      <c r="C80" s="317"/>
      <c r="D80" s="317"/>
      <c r="E80" s="317"/>
      <c r="F80" s="317"/>
      <c r="G80" s="317"/>
      <c r="H80" s="317"/>
      <c r="I80" s="317"/>
      <c r="J80" s="317"/>
      <c r="K80" s="317"/>
      <c r="L80" s="317"/>
      <c r="M80" s="317"/>
      <c r="N80" s="317"/>
      <c r="O80" s="317"/>
      <c r="P80" s="317"/>
      <c r="Q80" s="317"/>
      <c r="R80" s="317"/>
      <c r="S80" s="317"/>
      <c r="T80" s="317"/>
      <c r="U80" s="317"/>
      <c r="V80" s="317"/>
      <c r="W80" s="317"/>
      <c r="X80" s="303"/>
      <c r="Y80" s="303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19">
        <v>4607091384789</v>
      </c>
      <c r="E81" s="320"/>
      <c r="F81" s="305">
        <v>1</v>
      </c>
      <c r="G81" s="33">
        <v>6</v>
      </c>
      <c r="H81" s="305">
        <v>6</v>
      </c>
      <c r="I81" s="305">
        <v>6.36</v>
      </c>
      <c r="J81" s="33">
        <v>104</v>
      </c>
      <c r="K81" s="34" t="s">
        <v>96</v>
      </c>
      <c r="L81" s="33">
        <v>45</v>
      </c>
      <c r="M81" s="540" t="s">
        <v>146</v>
      </c>
      <c r="N81" s="322"/>
      <c r="O81" s="322"/>
      <c r="P81" s="322"/>
      <c r="Q81" s="320"/>
      <c r="R81" s="35"/>
      <c r="S81" s="35"/>
      <c r="T81" s="36" t="s">
        <v>63</v>
      </c>
      <c r="U81" s="306">
        <v>0</v>
      </c>
      <c r="V81" s="307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19">
        <v>4680115881488</v>
      </c>
      <c r="E82" s="320"/>
      <c r="F82" s="305">
        <v>1.35</v>
      </c>
      <c r="G82" s="33">
        <v>8</v>
      </c>
      <c r="H82" s="305">
        <v>10.8</v>
      </c>
      <c r="I82" s="305">
        <v>11.28</v>
      </c>
      <c r="J82" s="33">
        <v>48</v>
      </c>
      <c r="K82" s="34" t="s">
        <v>96</v>
      </c>
      <c r="L82" s="33">
        <v>50</v>
      </c>
      <c r="M82" s="5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22"/>
      <c r="O82" s="322"/>
      <c r="P82" s="322"/>
      <c r="Q82" s="320"/>
      <c r="R82" s="35"/>
      <c r="S82" s="35"/>
      <c r="T82" s="36" t="s">
        <v>63</v>
      </c>
      <c r="U82" s="306">
        <v>0</v>
      </c>
      <c r="V82" s="307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19">
        <v>4607091384765</v>
      </c>
      <c r="E83" s="320"/>
      <c r="F83" s="305">
        <v>0.42</v>
      </c>
      <c r="G83" s="33">
        <v>6</v>
      </c>
      <c r="H83" s="305">
        <v>2.52</v>
      </c>
      <c r="I83" s="305">
        <v>2.72</v>
      </c>
      <c r="J83" s="33">
        <v>156</v>
      </c>
      <c r="K83" s="34" t="s">
        <v>96</v>
      </c>
      <c r="L83" s="33">
        <v>45</v>
      </c>
      <c r="M83" s="542" t="s">
        <v>151</v>
      </c>
      <c r="N83" s="322"/>
      <c r="O83" s="322"/>
      <c r="P83" s="322"/>
      <c r="Q83" s="320"/>
      <c r="R83" s="35"/>
      <c r="S83" s="35"/>
      <c r="T83" s="36" t="s">
        <v>63</v>
      </c>
      <c r="U83" s="306">
        <v>0</v>
      </c>
      <c r="V83" s="307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19">
        <v>4680115882775</v>
      </c>
      <c r="E84" s="320"/>
      <c r="F84" s="305">
        <v>0.3</v>
      </c>
      <c r="G84" s="33">
        <v>8</v>
      </c>
      <c r="H84" s="305">
        <v>2.4</v>
      </c>
      <c r="I84" s="305">
        <v>2.5</v>
      </c>
      <c r="J84" s="33">
        <v>234</v>
      </c>
      <c r="K84" s="34" t="s">
        <v>125</v>
      </c>
      <c r="L84" s="33">
        <v>50</v>
      </c>
      <c r="M84" s="537" t="s">
        <v>154</v>
      </c>
      <c r="N84" s="322"/>
      <c r="O84" s="322"/>
      <c r="P84" s="322"/>
      <c r="Q84" s="32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19">
        <v>4680115880658</v>
      </c>
      <c r="E85" s="320"/>
      <c r="F85" s="305">
        <v>0.4</v>
      </c>
      <c r="G85" s="33">
        <v>6</v>
      </c>
      <c r="H85" s="305">
        <v>2.4</v>
      </c>
      <c r="I85" s="305">
        <v>2.6</v>
      </c>
      <c r="J85" s="33">
        <v>156</v>
      </c>
      <c r="K85" s="34" t="s">
        <v>96</v>
      </c>
      <c r="L85" s="33">
        <v>50</v>
      </c>
      <c r="M85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22"/>
      <c r="O85" s="322"/>
      <c r="P85" s="322"/>
      <c r="Q85" s="320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19">
        <v>4607091381962</v>
      </c>
      <c r="E86" s="320"/>
      <c r="F86" s="305">
        <v>0.5</v>
      </c>
      <c r="G86" s="33">
        <v>6</v>
      </c>
      <c r="H86" s="305">
        <v>3</v>
      </c>
      <c r="I86" s="305">
        <v>3.2</v>
      </c>
      <c r="J86" s="33">
        <v>156</v>
      </c>
      <c r="K86" s="34" t="s">
        <v>96</v>
      </c>
      <c r="L86" s="33">
        <v>50</v>
      </c>
      <c r="M86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22"/>
      <c r="O86" s="322"/>
      <c r="P86" s="322"/>
      <c r="Q86" s="32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26"/>
      <c r="B87" s="317"/>
      <c r="C87" s="317"/>
      <c r="D87" s="317"/>
      <c r="E87" s="317"/>
      <c r="F87" s="317"/>
      <c r="G87" s="317"/>
      <c r="H87" s="317"/>
      <c r="I87" s="317"/>
      <c r="J87" s="317"/>
      <c r="K87" s="317"/>
      <c r="L87" s="327"/>
      <c r="M87" s="323" t="s">
        <v>64</v>
      </c>
      <c r="N87" s="324"/>
      <c r="O87" s="324"/>
      <c r="P87" s="324"/>
      <c r="Q87" s="324"/>
      <c r="R87" s="324"/>
      <c r="S87" s="325"/>
      <c r="T87" s="38" t="s">
        <v>65</v>
      </c>
      <c r="U87" s="308">
        <f>IFERROR(U81/H81,"0")+IFERROR(U82/H82,"0")+IFERROR(U83/H83,"0")+IFERROR(U84/H84,"0")+IFERROR(U85/H85,"0")+IFERROR(U86/H86,"0")</f>
        <v>0</v>
      </c>
      <c r="V87" s="308">
        <f>IFERROR(V81/H81,"0")+IFERROR(V82/H82,"0")+IFERROR(V83/H83,"0")+IFERROR(V84/H84,"0")+IFERROR(V85/H85,"0")+IFERROR(V86/H86,"0")</f>
        <v>0</v>
      </c>
      <c r="W87" s="308">
        <f>IFERROR(IF(W81="",0,W81),"0")+IFERROR(IF(W82="",0,W82),"0")+IFERROR(IF(W83="",0,W83),"0")+IFERROR(IF(W84="",0,W84),"0")+IFERROR(IF(W85="",0,W85),"0")+IFERROR(IF(W86="",0,W86),"0")</f>
        <v>0</v>
      </c>
      <c r="X87" s="309"/>
      <c r="Y87" s="309"/>
    </row>
    <row r="88" spans="1:52" x14ac:dyDescent="0.2">
      <c r="A88" s="317"/>
      <c r="B88" s="317"/>
      <c r="C88" s="317"/>
      <c r="D88" s="317"/>
      <c r="E88" s="317"/>
      <c r="F88" s="317"/>
      <c r="G88" s="317"/>
      <c r="H88" s="317"/>
      <c r="I88" s="317"/>
      <c r="J88" s="317"/>
      <c r="K88" s="317"/>
      <c r="L88" s="327"/>
      <c r="M88" s="323" t="s">
        <v>64</v>
      </c>
      <c r="N88" s="324"/>
      <c r="O88" s="324"/>
      <c r="P88" s="324"/>
      <c r="Q88" s="324"/>
      <c r="R88" s="324"/>
      <c r="S88" s="325"/>
      <c r="T88" s="38" t="s">
        <v>63</v>
      </c>
      <c r="U88" s="308">
        <f>IFERROR(SUM(U81:U86),"0")</f>
        <v>0</v>
      </c>
      <c r="V88" s="308">
        <f>IFERROR(SUM(V81:V86),"0")</f>
        <v>0</v>
      </c>
      <c r="W88" s="38"/>
      <c r="X88" s="309"/>
      <c r="Y88" s="309"/>
    </row>
    <row r="89" spans="1:52" ht="14.25" customHeight="1" x14ac:dyDescent="0.25">
      <c r="A89" s="318" t="s">
        <v>59</v>
      </c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03"/>
      <c r="Y89" s="303"/>
    </row>
    <row r="90" spans="1:52" ht="16.5" customHeight="1" x14ac:dyDescent="0.25">
      <c r="A90" s="55" t="s">
        <v>159</v>
      </c>
      <c r="B90" s="55" t="s">
        <v>160</v>
      </c>
      <c r="C90" s="32">
        <v>4301030895</v>
      </c>
      <c r="D90" s="319">
        <v>4607091387667</v>
      </c>
      <c r="E90" s="320"/>
      <c r="F90" s="305">
        <v>0.9</v>
      </c>
      <c r="G90" s="33">
        <v>10</v>
      </c>
      <c r="H90" s="305">
        <v>9</v>
      </c>
      <c r="I90" s="305">
        <v>9.6300000000000008</v>
      </c>
      <c r="J90" s="33">
        <v>56</v>
      </c>
      <c r="K90" s="34" t="s">
        <v>96</v>
      </c>
      <c r="L90" s="33">
        <v>40</v>
      </c>
      <c r="M90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0" s="322"/>
      <c r="O90" s="322"/>
      <c r="P90" s="322"/>
      <c r="Q90" s="320"/>
      <c r="R90" s="35"/>
      <c r="S90" s="35"/>
      <c r="T90" s="36" t="s">
        <v>63</v>
      </c>
      <c r="U90" s="306">
        <v>0</v>
      </c>
      <c r="V90" s="307">
        <f t="shared" ref="V90:V98" si="5">IFERROR(IF(U90="",0,CEILING((U90/$H90),1)*$H90),"")</f>
        <v>0</v>
      </c>
      <c r="W90" s="37" t="str">
        <f>IFERROR(IF(V90=0,"",ROUNDUP(V90/H90,0)*0.02175),"")</f>
        <v/>
      </c>
      <c r="X90" s="57"/>
      <c r="Y90" s="58"/>
      <c r="AC90" s="59"/>
      <c r="AZ90" s="97" t="s">
        <v>1</v>
      </c>
    </row>
    <row r="91" spans="1:52" ht="27" customHeight="1" x14ac:dyDescent="0.25">
      <c r="A91" s="55" t="s">
        <v>161</v>
      </c>
      <c r="B91" s="55" t="s">
        <v>162</v>
      </c>
      <c r="C91" s="32">
        <v>4301030961</v>
      </c>
      <c r="D91" s="319">
        <v>4607091387636</v>
      </c>
      <c r="E91" s="320"/>
      <c r="F91" s="305">
        <v>0.7</v>
      </c>
      <c r="G91" s="33">
        <v>6</v>
      </c>
      <c r="H91" s="305">
        <v>4.2</v>
      </c>
      <c r="I91" s="305">
        <v>4.5</v>
      </c>
      <c r="J91" s="33">
        <v>120</v>
      </c>
      <c r="K91" s="34" t="s">
        <v>62</v>
      </c>
      <c r="L91" s="33">
        <v>40</v>
      </c>
      <c r="M91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1" s="322"/>
      <c r="O91" s="322"/>
      <c r="P91" s="322"/>
      <c r="Q91" s="320"/>
      <c r="R91" s="35"/>
      <c r="S91" s="35"/>
      <c r="T91" s="36" t="s">
        <v>63</v>
      </c>
      <c r="U91" s="306">
        <v>0</v>
      </c>
      <c r="V91" s="307">
        <f t="shared" si="5"/>
        <v>0</v>
      </c>
      <c r="W91" s="37" t="str">
        <f>IFERROR(IF(V91=0,"",ROUNDUP(V91/H91,0)*0.00937),"")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163</v>
      </c>
      <c r="B92" s="55" t="s">
        <v>164</v>
      </c>
      <c r="C92" s="32">
        <v>4301031078</v>
      </c>
      <c r="D92" s="319">
        <v>4607091384727</v>
      </c>
      <c r="E92" s="320"/>
      <c r="F92" s="305">
        <v>0.8</v>
      </c>
      <c r="G92" s="33">
        <v>6</v>
      </c>
      <c r="H92" s="305">
        <v>4.8</v>
      </c>
      <c r="I92" s="305">
        <v>5.16</v>
      </c>
      <c r="J92" s="33">
        <v>104</v>
      </c>
      <c r="K92" s="34" t="s">
        <v>62</v>
      </c>
      <c r="L92" s="33">
        <v>45</v>
      </c>
      <c r="M92" s="53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2" s="322"/>
      <c r="O92" s="322"/>
      <c r="P92" s="322"/>
      <c r="Q92" s="320"/>
      <c r="R92" s="35"/>
      <c r="S92" s="35"/>
      <c r="T92" s="36" t="s">
        <v>63</v>
      </c>
      <c r="U92" s="306">
        <v>0</v>
      </c>
      <c r="V92" s="307">
        <f t="shared" si="5"/>
        <v>0</v>
      </c>
      <c r="W92" s="37" t="str">
        <f>IFERROR(IF(V92=0,"",ROUNDUP(V92/H92,0)*0.01196),"")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165</v>
      </c>
      <c r="B93" s="55" t="s">
        <v>166</v>
      </c>
      <c r="C93" s="32">
        <v>4301031080</v>
      </c>
      <c r="D93" s="319">
        <v>4607091386745</v>
      </c>
      <c r="E93" s="320"/>
      <c r="F93" s="305">
        <v>0.8</v>
      </c>
      <c r="G93" s="33">
        <v>6</v>
      </c>
      <c r="H93" s="305">
        <v>4.8</v>
      </c>
      <c r="I93" s="305">
        <v>5.16</v>
      </c>
      <c r="J93" s="33">
        <v>104</v>
      </c>
      <c r="K93" s="34" t="s">
        <v>62</v>
      </c>
      <c r="L93" s="33">
        <v>45</v>
      </c>
      <c r="M93" s="5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3" s="322"/>
      <c r="O93" s="322"/>
      <c r="P93" s="322"/>
      <c r="Q93" s="32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16.5" customHeight="1" x14ac:dyDescent="0.25">
      <c r="A94" s="55" t="s">
        <v>167</v>
      </c>
      <c r="B94" s="55" t="s">
        <v>168</v>
      </c>
      <c r="C94" s="32">
        <v>4301030963</v>
      </c>
      <c r="D94" s="319">
        <v>4607091382426</v>
      </c>
      <c r="E94" s="320"/>
      <c r="F94" s="305">
        <v>0.9</v>
      </c>
      <c r="G94" s="33">
        <v>10</v>
      </c>
      <c r="H94" s="305">
        <v>9</v>
      </c>
      <c r="I94" s="305">
        <v>9.6300000000000008</v>
      </c>
      <c r="J94" s="33">
        <v>56</v>
      </c>
      <c r="K94" s="34" t="s">
        <v>62</v>
      </c>
      <c r="L94" s="33">
        <v>40</v>
      </c>
      <c r="M94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4" s="322"/>
      <c r="O94" s="322"/>
      <c r="P94" s="322"/>
      <c r="Q94" s="320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IFERROR(IF(V94=0,"",ROUNDUP(V94/H94,0)*0.02175),"")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169</v>
      </c>
      <c r="B95" s="55" t="s">
        <v>170</v>
      </c>
      <c r="C95" s="32">
        <v>4301030962</v>
      </c>
      <c r="D95" s="319">
        <v>4607091386547</v>
      </c>
      <c r="E95" s="320"/>
      <c r="F95" s="305">
        <v>0.35</v>
      </c>
      <c r="G95" s="33">
        <v>8</v>
      </c>
      <c r="H95" s="305">
        <v>2.8</v>
      </c>
      <c r="I95" s="305">
        <v>2.94</v>
      </c>
      <c r="J95" s="33">
        <v>234</v>
      </c>
      <c r="K95" s="34" t="s">
        <v>62</v>
      </c>
      <c r="L95" s="33">
        <v>40</v>
      </c>
      <c r="M95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5" s="322"/>
      <c r="O95" s="322"/>
      <c r="P95" s="322"/>
      <c r="Q95" s="32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171</v>
      </c>
      <c r="B96" s="55" t="s">
        <v>172</v>
      </c>
      <c r="C96" s="32">
        <v>4301031077</v>
      </c>
      <c r="D96" s="319">
        <v>4607091384703</v>
      </c>
      <c r="E96" s="320"/>
      <c r="F96" s="305">
        <v>0.35</v>
      </c>
      <c r="G96" s="33">
        <v>6</v>
      </c>
      <c r="H96" s="305">
        <v>2.1</v>
      </c>
      <c r="I96" s="305">
        <v>2.2000000000000002</v>
      </c>
      <c r="J96" s="33">
        <v>234</v>
      </c>
      <c r="K96" s="34" t="s">
        <v>62</v>
      </c>
      <c r="L96" s="33">
        <v>45</v>
      </c>
      <c r="M96" s="5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6" s="322"/>
      <c r="O96" s="322"/>
      <c r="P96" s="322"/>
      <c r="Q96" s="32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173</v>
      </c>
      <c r="B97" s="55" t="s">
        <v>174</v>
      </c>
      <c r="C97" s="32">
        <v>4301031079</v>
      </c>
      <c r="D97" s="319">
        <v>4607091384734</v>
      </c>
      <c r="E97" s="320"/>
      <c r="F97" s="305">
        <v>0.35</v>
      </c>
      <c r="G97" s="33">
        <v>6</v>
      </c>
      <c r="H97" s="305">
        <v>2.1</v>
      </c>
      <c r="I97" s="305">
        <v>2.2000000000000002</v>
      </c>
      <c r="J97" s="33">
        <v>234</v>
      </c>
      <c r="K97" s="34" t="s">
        <v>62</v>
      </c>
      <c r="L97" s="33">
        <v>45</v>
      </c>
      <c r="M97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7" s="322"/>
      <c r="O97" s="322"/>
      <c r="P97" s="322"/>
      <c r="Q97" s="32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175</v>
      </c>
      <c r="B98" s="55" t="s">
        <v>176</v>
      </c>
      <c r="C98" s="32">
        <v>4301030964</v>
      </c>
      <c r="D98" s="319">
        <v>4607091382464</v>
      </c>
      <c r="E98" s="320"/>
      <c r="F98" s="305">
        <v>0.35</v>
      </c>
      <c r="G98" s="33">
        <v>8</v>
      </c>
      <c r="H98" s="305">
        <v>2.8</v>
      </c>
      <c r="I98" s="305">
        <v>2.964</v>
      </c>
      <c r="J98" s="33">
        <v>234</v>
      </c>
      <c r="K98" s="34" t="s">
        <v>62</v>
      </c>
      <c r="L98" s="33">
        <v>40</v>
      </c>
      <c r="M98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8" s="322"/>
      <c r="O98" s="322"/>
      <c r="P98" s="322"/>
      <c r="Q98" s="32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x14ac:dyDescent="0.2">
      <c r="A99" s="326"/>
      <c r="B99" s="317"/>
      <c r="C99" s="317"/>
      <c r="D99" s="317"/>
      <c r="E99" s="317"/>
      <c r="F99" s="317"/>
      <c r="G99" s="317"/>
      <c r="H99" s="317"/>
      <c r="I99" s="317"/>
      <c r="J99" s="317"/>
      <c r="K99" s="317"/>
      <c r="L99" s="327"/>
      <c r="M99" s="323" t="s">
        <v>64</v>
      </c>
      <c r="N99" s="324"/>
      <c r="O99" s="324"/>
      <c r="P99" s="324"/>
      <c r="Q99" s="324"/>
      <c r="R99" s="324"/>
      <c r="S99" s="325"/>
      <c r="T99" s="38" t="s">
        <v>65</v>
      </c>
      <c r="U99" s="308">
        <f>IFERROR(U90/H90,"0")+IFERROR(U91/H91,"0")+IFERROR(U92/H92,"0")+IFERROR(U93/H93,"0")+IFERROR(U94/H94,"0")+IFERROR(U95/H95,"0")+IFERROR(U96/H96,"0")+IFERROR(U97/H97,"0")+IFERROR(U98/H98,"0")</f>
        <v>0</v>
      </c>
      <c r="V99" s="308">
        <f>IFERROR(V90/H90,"0")+IFERROR(V91/H91,"0")+IFERROR(V92/H92,"0")+IFERROR(V93/H93,"0")+IFERROR(V94/H94,"0")+IFERROR(V95/H95,"0")+IFERROR(V96/H96,"0")+IFERROR(V97/H97,"0")+IFERROR(V98/H98,"0")</f>
        <v>0</v>
      </c>
      <c r="W99" s="308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</f>
        <v>0</v>
      </c>
      <c r="X99" s="309"/>
      <c r="Y99" s="309"/>
    </row>
    <row r="100" spans="1:52" x14ac:dyDescent="0.2">
      <c r="A100" s="317"/>
      <c r="B100" s="317"/>
      <c r="C100" s="317"/>
      <c r="D100" s="317"/>
      <c r="E100" s="317"/>
      <c r="F100" s="317"/>
      <c r="G100" s="317"/>
      <c r="H100" s="317"/>
      <c r="I100" s="317"/>
      <c r="J100" s="317"/>
      <c r="K100" s="317"/>
      <c r="L100" s="327"/>
      <c r="M100" s="323" t="s">
        <v>64</v>
      </c>
      <c r="N100" s="324"/>
      <c r="O100" s="324"/>
      <c r="P100" s="324"/>
      <c r="Q100" s="324"/>
      <c r="R100" s="324"/>
      <c r="S100" s="325"/>
      <c r="T100" s="38" t="s">
        <v>63</v>
      </c>
      <c r="U100" s="308">
        <f>IFERROR(SUM(U90:U98),"0")</f>
        <v>0</v>
      </c>
      <c r="V100" s="308">
        <f>IFERROR(SUM(V90:V98),"0")</f>
        <v>0</v>
      </c>
      <c r="W100" s="38"/>
      <c r="X100" s="309"/>
      <c r="Y100" s="309"/>
    </row>
    <row r="101" spans="1:52" ht="14.25" customHeight="1" x14ac:dyDescent="0.25">
      <c r="A101" s="318" t="s">
        <v>66</v>
      </c>
      <c r="B101" s="317"/>
      <c r="C101" s="317"/>
      <c r="D101" s="317"/>
      <c r="E101" s="317"/>
      <c r="F101" s="317"/>
      <c r="G101" s="317"/>
      <c r="H101" s="317"/>
      <c r="I101" s="317"/>
      <c r="J101" s="317"/>
      <c r="K101" s="317"/>
      <c r="L101" s="317"/>
      <c r="M101" s="317"/>
      <c r="N101" s="317"/>
      <c r="O101" s="317"/>
      <c r="P101" s="317"/>
      <c r="Q101" s="317"/>
      <c r="R101" s="317"/>
      <c r="S101" s="317"/>
      <c r="T101" s="317"/>
      <c r="U101" s="317"/>
      <c r="V101" s="317"/>
      <c r="W101" s="317"/>
      <c r="X101" s="303"/>
      <c r="Y101" s="303"/>
    </row>
    <row r="102" spans="1:52" ht="27" customHeight="1" x14ac:dyDescent="0.25">
      <c r="A102" s="55" t="s">
        <v>177</v>
      </c>
      <c r="B102" s="55" t="s">
        <v>178</v>
      </c>
      <c r="C102" s="32">
        <v>4301051437</v>
      </c>
      <c r="D102" s="319">
        <v>4607091386967</v>
      </c>
      <c r="E102" s="320"/>
      <c r="F102" s="305">
        <v>1.35</v>
      </c>
      <c r="G102" s="33">
        <v>6</v>
      </c>
      <c r="H102" s="305">
        <v>8.1</v>
      </c>
      <c r="I102" s="305">
        <v>8.6639999999999997</v>
      </c>
      <c r="J102" s="33">
        <v>56</v>
      </c>
      <c r="K102" s="34" t="s">
        <v>125</v>
      </c>
      <c r="L102" s="33">
        <v>45</v>
      </c>
      <c r="M102" s="525" t="s">
        <v>179</v>
      </c>
      <c r="N102" s="322"/>
      <c r="O102" s="322"/>
      <c r="P102" s="322"/>
      <c r="Q102" s="320"/>
      <c r="R102" s="35"/>
      <c r="S102" s="35"/>
      <c r="T102" s="36" t="s">
        <v>63</v>
      </c>
      <c r="U102" s="306">
        <v>0</v>
      </c>
      <c r="V102" s="307">
        <f t="shared" ref="V102:V110" si="6">IFERROR(IF(U102="",0,CEILING((U102/$H102),1)*$H102),"")</f>
        <v>0</v>
      </c>
      <c r="W102" s="37" t="str">
        <f>IFERROR(IF(V102=0,"",ROUNDUP(V102/H102,0)*0.02175),"")</f>
        <v/>
      </c>
      <c r="X102" s="57"/>
      <c r="Y102" s="58"/>
      <c r="AC102" s="59"/>
      <c r="AZ102" s="106" t="s">
        <v>1</v>
      </c>
    </row>
    <row r="103" spans="1:52" ht="27" customHeight="1" x14ac:dyDescent="0.25">
      <c r="A103" s="55" t="s">
        <v>177</v>
      </c>
      <c r="B103" s="55" t="s">
        <v>180</v>
      </c>
      <c r="C103" s="32">
        <v>4301051543</v>
      </c>
      <c r="D103" s="319">
        <v>4607091386967</v>
      </c>
      <c r="E103" s="320"/>
      <c r="F103" s="305">
        <v>1.4</v>
      </c>
      <c r="G103" s="33">
        <v>6</v>
      </c>
      <c r="H103" s="305">
        <v>8.4</v>
      </c>
      <c r="I103" s="305">
        <v>8.9640000000000004</v>
      </c>
      <c r="J103" s="33">
        <v>56</v>
      </c>
      <c r="K103" s="34" t="s">
        <v>62</v>
      </c>
      <c r="L103" s="33">
        <v>45</v>
      </c>
      <c r="M103" s="526" t="s">
        <v>181</v>
      </c>
      <c r="N103" s="322"/>
      <c r="O103" s="322"/>
      <c r="P103" s="322"/>
      <c r="Q103" s="320"/>
      <c r="R103" s="35"/>
      <c r="S103" s="35"/>
      <c r="T103" s="36" t="s">
        <v>63</v>
      </c>
      <c r="U103" s="306">
        <v>0</v>
      </c>
      <c r="V103" s="307">
        <f t="shared" si="6"/>
        <v>0</v>
      </c>
      <c r="W103" s="37" t="str">
        <f>IFERROR(IF(V103=0,"",ROUNDUP(V103/H103,0)*0.02175),"")</f>
        <v/>
      </c>
      <c r="X103" s="57"/>
      <c r="Y103" s="58"/>
      <c r="AC103" s="59"/>
      <c r="AZ103" s="107" t="s">
        <v>1</v>
      </c>
    </row>
    <row r="104" spans="1:52" ht="16.5" customHeight="1" x14ac:dyDescent="0.25">
      <c r="A104" s="55" t="s">
        <v>182</v>
      </c>
      <c r="B104" s="55" t="s">
        <v>183</v>
      </c>
      <c r="C104" s="32">
        <v>4301051311</v>
      </c>
      <c r="D104" s="319">
        <v>4607091385304</v>
      </c>
      <c r="E104" s="32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62</v>
      </c>
      <c r="L104" s="33">
        <v>40</v>
      </c>
      <c r="M104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22"/>
      <c r="O104" s="322"/>
      <c r="P104" s="322"/>
      <c r="Q104" s="320"/>
      <c r="R104" s="35"/>
      <c r="S104" s="35"/>
      <c r="T104" s="36" t="s">
        <v>63</v>
      </c>
      <c r="U104" s="306">
        <v>0</v>
      </c>
      <c r="V104" s="307">
        <f t="shared" si="6"/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184</v>
      </c>
      <c r="B105" s="55" t="s">
        <v>185</v>
      </c>
      <c r="C105" s="32">
        <v>4301051306</v>
      </c>
      <c r="D105" s="319">
        <v>4607091386264</v>
      </c>
      <c r="E105" s="320"/>
      <c r="F105" s="305">
        <v>0.5</v>
      </c>
      <c r="G105" s="33">
        <v>6</v>
      </c>
      <c r="H105" s="305">
        <v>3</v>
      </c>
      <c r="I105" s="305">
        <v>3.278</v>
      </c>
      <c r="J105" s="33">
        <v>156</v>
      </c>
      <c r="K105" s="34" t="s">
        <v>62</v>
      </c>
      <c r="L105" s="33">
        <v>31</v>
      </c>
      <c r="M105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22"/>
      <c r="O105" s="322"/>
      <c r="P105" s="322"/>
      <c r="Q105" s="320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186</v>
      </c>
      <c r="B106" s="55" t="s">
        <v>187</v>
      </c>
      <c r="C106" s="32">
        <v>4301051436</v>
      </c>
      <c r="D106" s="319">
        <v>4607091385731</v>
      </c>
      <c r="E106" s="320"/>
      <c r="F106" s="305">
        <v>0.45</v>
      </c>
      <c r="G106" s="33">
        <v>6</v>
      </c>
      <c r="H106" s="305">
        <v>2.7</v>
      </c>
      <c r="I106" s="305">
        <v>2.972</v>
      </c>
      <c r="J106" s="33">
        <v>156</v>
      </c>
      <c r="K106" s="34" t="s">
        <v>125</v>
      </c>
      <c r="L106" s="33">
        <v>45</v>
      </c>
      <c r="M106" s="521" t="s">
        <v>188</v>
      </c>
      <c r="N106" s="322"/>
      <c r="O106" s="322"/>
      <c r="P106" s="322"/>
      <c r="Q106" s="320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189</v>
      </c>
      <c r="B107" s="55" t="s">
        <v>190</v>
      </c>
      <c r="C107" s="32">
        <v>4301051439</v>
      </c>
      <c r="D107" s="319">
        <v>4680115880214</v>
      </c>
      <c r="E107" s="320"/>
      <c r="F107" s="305">
        <v>0.45</v>
      </c>
      <c r="G107" s="33">
        <v>6</v>
      </c>
      <c r="H107" s="305">
        <v>2.7</v>
      </c>
      <c r="I107" s="305">
        <v>2.988</v>
      </c>
      <c r="J107" s="33">
        <v>120</v>
      </c>
      <c r="K107" s="34" t="s">
        <v>125</v>
      </c>
      <c r="L107" s="33">
        <v>45</v>
      </c>
      <c r="M107" s="522" t="s">
        <v>191</v>
      </c>
      <c r="N107" s="322"/>
      <c r="O107" s="322"/>
      <c r="P107" s="322"/>
      <c r="Q107" s="320"/>
      <c r="R107" s="35"/>
      <c r="S107" s="35"/>
      <c r="T107" s="36" t="s">
        <v>63</v>
      </c>
      <c r="U107" s="306">
        <v>0</v>
      </c>
      <c r="V107" s="307">
        <f t="shared" si="6"/>
        <v>0</v>
      </c>
      <c r="W107" s="37" t="str">
        <f>IFERROR(IF(V107=0,"",ROUNDUP(V107/H107,0)*0.00937),"")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4301051438</v>
      </c>
      <c r="D108" s="319">
        <v>4680115880894</v>
      </c>
      <c r="E108" s="320"/>
      <c r="F108" s="305">
        <v>0.33</v>
      </c>
      <c r="G108" s="33">
        <v>6</v>
      </c>
      <c r="H108" s="305">
        <v>1.98</v>
      </c>
      <c r="I108" s="305">
        <v>2.258</v>
      </c>
      <c r="J108" s="33">
        <v>156</v>
      </c>
      <c r="K108" s="34" t="s">
        <v>125</v>
      </c>
      <c r="L108" s="33">
        <v>45</v>
      </c>
      <c r="M108" s="523" t="s">
        <v>194</v>
      </c>
      <c r="N108" s="322"/>
      <c r="O108" s="322"/>
      <c r="P108" s="322"/>
      <c r="Q108" s="32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195</v>
      </c>
      <c r="B109" s="55" t="s">
        <v>196</v>
      </c>
      <c r="C109" s="32">
        <v>4301051313</v>
      </c>
      <c r="D109" s="319">
        <v>4607091385427</v>
      </c>
      <c r="E109" s="320"/>
      <c r="F109" s="305">
        <v>0.5</v>
      </c>
      <c r="G109" s="33">
        <v>6</v>
      </c>
      <c r="H109" s="305">
        <v>3</v>
      </c>
      <c r="I109" s="305">
        <v>3.2719999999999998</v>
      </c>
      <c r="J109" s="33">
        <v>156</v>
      </c>
      <c r="K109" s="34" t="s">
        <v>62</v>
      </c>
      <c r="L109" s="33">
        <v>40</v>
      </c>
      <c r="M109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22"/>
      <c r="O109" s="322"/>
      <c r="P109" s="322"/>
      <c r="Q109" s="320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16.5" customHeight="1" x14ac:dyDescent="0.25">
      <c r="A110" s="55" t="s">
        <v>197</v>
      </c>
      <c r="B110" s="55" t="s">
        <v>198</v>
      </c>
      <c r="C110" s="32">
        <v>4301051480</v>
      </c>
      <c r="D110" s="319">
        <v>4680115882645</v>
      </c>
      <c r="E110" s="320"/>
      <c r="F110" s="305">
        <v>0.3</v>
      </c>
      <c r="G110" s="33">
        <v>6</v>
      </c>
      <c r="H110" s="305">
        <v>1.8</v>
      </c>
      <c r="I110" s="305">
        <v>2.66</v>
      </c>
      <c r="J110" s="33">
        <v>156</v>
      </c>
      <c r="K110" s="34" t="s">
        <v>62</v>
      </c>
      <c r="L110" s="33">
        <v>40</v>
      </c>
      <c r="M110" s="517" t="s">
        <v>199</v>
      </c>
      <c r="N110" s="322"/>
      <c r="O110" s="322"/>
      <c r="P110" s="322"/>
      <c r="Q110" s="320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26"/>
      <c r="B111" s="317"/>
      <c r="C111" s="317"/>
      <c r="D111" s="317"/>
      <c r="E111" s="317"/>
      <c r="F111" s="317"/>
      <c r="G111" s="317"/>
      <c r="H111" s="317"/>
      <c r="I111" s="317"/>
      <c r="J111" s="317"/>
      <c r="K111" s="317"/>
      <c r="L111" s="327"/>
      <c r="M111" s="323" t="s">
        <v>64</v>
      </c>
      <c r="N111" s="324"/>
      <c r="O111" s="324"/>
      <c r="P111" s="324"/>
      <c r="Q111" s="324"/>
      <c r="R111" s="324"/>
      <c r="S111" s="325"/>
      <c r="T111" s="38" t="s">
        <v>65</v>
      </c>
      <c r="U111" s="308">
        <f>IFERROR(U102/H102,"0")+IFERROR(U103/H103,"0")+IFERROR(U104/H104,"0")+IFERROR(U105/H105,"0")+IFERROR(U106/H106,"0")+IFERROR(U107/H107,"0")+IFERROR(U108/H108,"0")+IFERROR(U109/H109,"0")+IFERROR(U110/H110,"0")</f>
        <v>0</v>
      </c>
      <c r="V111" s="308">
        <f>IFERROR(V102/H102,"0")+IFERROR(V103/H103,"0")+IFERROR(V104/H104,"0")+IFERROR(V105/H105,"0")+IFERROR(V106/H106,"0")+IFERROR(V107/H107,"0")+IFERROR(V108/H108,"0")+IFERROR(V109/H109,"0")+IFERROR(V110/H110,"0")</f>
        <v>0</v>
      </c>
      <c r="W111" s="308">
        <f>IFERROR(IF(W102="",0,W102),"0")+IFERROR(IF(W103="",0,W103),"0")+IFERROR(IF(W104="",0,W104),"0")+IFERROR(IF(W105="",0,W105),"0")+IFERROR(IF(W106="",0,W106),"0")+IFERROR(IF(W107="",0,W107),"0")+IFERROR(IF(W108="",0,W108),"0")+IFERROR(IF(W109="",0,W109),"0")+IFERROR(IF(W110="",0,W110),"0")</f>
        <v>0</v>
      </c>
      <c r="X111" s="309"/>
      <c r="Y111" s="309"/>
    </row>
    <row r="112" spans="1:52" x14ac:dyDescent="0.2">
      <c r="A112" s="317"/>
      <c r="B112" s="317"/>
      <c r="C112" s="317"/>
      <c r="D112" s="317"/>
      <c r="E112" s="317"/>
      <c r="F112" s="317"/>
      <c r="G112" s="317"/>
      <c r="H112" s="317"/>
      <c r="I112" s="317"/>
      <c r="J112" s="317"/>
      <c r="K112" s="317"/>
      <c r="L112" s="327"/>
      <c r="M112" s="323" t="s">
        <v>64</v>
      </c>
      <c r="N112" s="324"/>
      <c r="O112" s="324"/>
      <c r="P112" s="324"/>
      <c r="Q112" s="324"/>
      <c r="R112" s="324"/>
      <c r="S112" s="325"/>
      <c r="T112" s="38" t="s">
        <v>63</v>
      </c>
      <c r="U112" s="308">
        <f>IFERROR(SUM(U102:U110),"0")</f>
        <v>0</v>
      </c>
      <c r="V112" s="308">
        <f>IFERROR(SUM(V102:V110),"0")</f>
        <v>0</v>
      </c>
      <c r="W112" s="38"/>
      <c r="X112" s="309"/>
      <c r="Y112" s="309"/>
    </row>
    <row r="113" spans="1:52" ht="14.25" customHeight="1" x14ac:dyDescent="0.25">
      <c r="A113" s="318" t="s">
        <v>200</v>
      </c>
      <c r="B113" s="317"/>
      <c r="C113" s="317"/>
      <c r="D113" s="317"/>
      <c r="E113" s="317"/>
      <c r="F113" s="317"/>
      <c r="G113" s="317"/>
      <c r="H113" s="317"/>
      <c r="I113" s="317"/>
      <c r="J113" s="317"/>
      <c r="K113" s="317"/>
      <c r="L113" s="317"/>
      <c r="M113" s="317"/>
      <c r="N113" s="317"/>
      <c r="O113" s="317"/>
      <c r="P113" s="317"/>
      <c r="Q113" s="317"/>
      <c r="R113" s="317"/>
      <c r="S113" s="317"/>
      <c r="T113" s="317"/>
      <c r="U113" s="317"/>
      <c r="V113" s="317"/>
      <c r="W113" s="317"/>
      <c r="X113" s="303"/>
      <c r="Y113" s="303"/>
    </row>
    <row r="114" spans="1:52" ht="27" customHeight="1" x14ac:dyDescent="0.25">
      <c r="A114" s="55" t="s">
        <v>201</v>
      </c>
      <c r="B114" s="55" t="s">
        <v>202</v>
      </c>
      <c r="C114" s="32">
        <v>4301060296</v>
      </c>
      <c r="D114" s="319">
        <v>4607091383065</v>
      </c>
      <c r="E114" s="32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2"/>
      <c r="O114" s="322"/>
      <c r="P114" s="322"/>
      <c r="Q114" s="32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203</v>
      </c>
      <c r="B115" s="55" t="s">
        <v>204</v>
      </c>
      <c r="C115" s="32">
        <v>4301060350</v>
      </c>
      <c r="D115" s="319">
        <v>4680115881532</v>
      </c>
      <c r="E115" s="32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125</v>
      </c>
      <c r="L115" s="33">
        <v>30</v>
      </c>
      <c r="M115" s="51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2"/>
      <c r="O115" s="322"/>
      <c r="P115" s="322"/>
      <c r="Q115" s="320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27" customHeight="1" x14ac:dyDescent="0.25">
      <c r="A116" s="55" t="s">
        <v>205</v>
      </c>
      <c r="B116" s="55" t="s">
        <v>206</v>
      </c>
      <c r="C116" s="32">
        <v>4301060356</v>
      </c>
      <c r="D116" s="319">
        <v>4680115882652</v>
      </c>
      <c r="E116" s="320"/>
      <c r="F116" s="305">
        <v>0.33</v>
      </c>
      <c r="G116" s="33">
        <v>6</v>
      </c>
      <c r="H116" s="305">
        <v>1.98</v>
      </c>
      <c r="I116" s="305">
        <v>2.84</v>
      </c>
      <c r="J116" s="33">
        <v>156</v>
      </c>
      <c r="K116" s="34" t="s">
        <v>62</v>
      </c>
      <c r="L116" s="33">
        <v>40</v>
      </c>
      <c r="M116" s="514" t="s">
        <v>207</v>
      </c>
      <c r="N116" s="322"/>
      <c r="O116" s="322"/>
      <c r="P116" s="322"/>
      <c r="Q116" s="32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16.5" customHeight="1" x14ac:dyDescent="0.25">
      <c r="A117" s="55" t="s">
        <v>208</v>
      </c>
      <c r="B117" s="55" t="s">
        <v>209</v>
      </c>
      <c r="C117" s="32">
        <v>4301060309</v>
      </c>
      <c r="D117" s="319">
        <v>4680115880238</v>
      </c>
      <c r="E117" s="320"/>
      <c r="F117" s="305">
        <v>0.33</v>
      </c>
      <c r="G117" s="33">
        <v>6</v>
      </c>
      <c r="H117" s="305">
        <v>1.98</v>
      </c>
      <c r="I117" s="305">
        <v>2.258</v>
      </c>
      <c r="J117" s="33">
        <v>156</v>
      </c>
      <c r="K117" s="34" t="s">
        <v>62</v>
      </c>
      <c r="L117" s="33">
        <v>40</v>
      </c>
      <c r="M117" s="51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7" s="322"/>
      <c r="O117" s="322"/>
      <c r="P117" s="322"/>
      <c r="Q117" s="32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4301060351</v>
      </c>
      <c r="D118" s="319">
        <v>4680115881464</v>
      </c>
      <c r="E118" s="320"/>
      <c r="F118" s="305">
        <v>0.4</v>
      </c>
      <c r="G118" s="33">
        <v>6</v>
      </c>
      <c r="H118" s="305">
        <v>2.4</v>
      </c>
      <c r="I118" s="305">
        <v>2.6</v>
      </c>
      <c r="J118" s="33">
        <v>156</v>
      </c>
      <c r="K118" s="34" t="s">
        <v>125</v>
      </c>
      <c r="L118" s="33">
        <v>30</v>
      </c>
      <c r="M118" s="516" t="s">
        <v>212</v>
      </c>
      <c r="N118" s="322"/>
      <c r="O118" s="322"/>
      <c r="P118" s="322"/>
      <c r="Q118" s="320"/>
      <c r="R118" s="35"/>
      <c r="S118" s="35"/>
      <c r="T118" s="36" t="s">
        <v>63</v>
      </c>
      <c r="U118" s="306">
        <v>0</v>
      </c>
      <c r="V118" s="307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x14ac:dyDescent="0.2">
      <c r="A119" s="326"/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27"/>
      <c r="M119" s="323" t="s">
        <v>64</v>
      </c>
      <c r="N119" s="324"/>
      <c r="O119" s="324"/>
      <c r="P119" s="324"/>
      <c r="Q119" s="324"/>
      <c r="R119" s="324"/>
      <c r="S119" s="325"/>
      <c r="T119" s="38" t="s">
        <v>65</v>
      </c>
      <c r="U119" s="308">
        <f>IFERROR(U114/H114,"0")+IFERROR(U115/H115,"0")+IFERROR(U116/H116,"0")+IFERROR(U117/H117,"0")+IFERROR(U118/H118,"0")</f>
        <v>0</v>
      </c>
      <c r="V119" s="308">
        <f>IFERROR(V114/H114,"0")+IFERROR(V115/H115,"0")+IFERROR(V116/H116,"0")+IFERROR(V117/H117,"0")+IFERROR(V118/H118,"0")</f>
        <v>0</v>
      </c>
      <c r="W119" s="308">
        <f>IFERROR(IF(W114="",0,W114),"0")+IFERROR(IF(W115="",0,W115),"0")+IFERROR(IF(W116="",0,W116),"0")+IFERROR(IF(W117="",0,W117),"0")+IFERROR(IF(W118="",0,W118),"0")</f>
        <v>0</v>
      </c>
      <c r="X119" s="309"/>
      <c r="Y119" s="309"/>
    </row>
    <row r="120" spans="1:52" x14ac:dyDescent="0.2">
      <c r="A120" s="317"/>
      <c r="B120" s="317"/>
      <c r="C120" s="317"/>
      <c r="D120" s="317"/>
      <c r="E120" s="317"/>
      <c r="F120" s="317"/>
      <c r="G120" s="317"/>
      <c r="H120" s="317"/>
      <c r="I120" s="317"/>
      <c r="J120" s="317"/>
      <c r="K120" s="317"/>
      <c r="L120" s="327"/>
      <c r="M120" s="323" t="s">
        <v>64</v>
      </c>
      <c r="N120" s="324"/>
      <c r="O120" s="324"/>
      <c r="P120" s="324"/>
      <c r="Q120" s="324"/>
      <c r="R120" s="324"/>
      <c r="S120" s="325"/>
      <c r="T120" s="38" t="s">
        <v>63</v>
      </c>
      <c r="U120" s="308">
        <f>IFERROR(SUM(U114:U118),"0")</f>
        <v>0</v>
      </c>
      <c r="V120" s="308">
        <f>IFERROR(SUM(V114:V118),"0")</f>
        <v>0</v>
      </c>
      <c r="W120" s="38"/>
      <c r="X120" s="309"/>
      <c r="Y120" s="309"/>
    </row>
    <row r="121" spans="1:52" ht="16.5" customHeight="1" x14ac:dyDescent="0.25">
      <c r="A121" s="316" t="s">
        <v>213</v>
      </c>
      <c r="B121" s="317"/>
      <c r="C121" s="317"/>
      <c r="D121" s="317"/>
      <c r="E121" s="317"/>
      <c r="F121" s="317"/>
      <c r="G121" s="317"/>
      <c r="H121" s="317"/>
      <c r="I121" s="317"/>
      <c r="J121" s="317"/>
      <c r="K121" s="317"/>
      <c r="L121" s="317"/>
      <c r="M121" s="317"/>
      <c r="N121" s="317"/>
      <c r="O121" s="317"/>
      <c r="P121" s="317"/>
      <c r="Q121" s="317"/>
      <c r="R121" s="317"/>
      <c r="S121" s="317"/>
      <c r="T121" s="317"/>
      <c r="U121" s="317"/>
      <c r="V121" s="317"/>
      <c r="W121" s="317"/>
      <c r="X121" s="302"/>
      <c r="Y121" s="302"/>
    </row>
    <row r="122" spans="1:52" ht="14.25" customHeight="1" x14ac:dyDescent="0.25">
      <c r="A122" s="318" t="s">
        <v>66</v>
      </c>
      <c r="B122" s="317"/>
      <c r="C122" s="317"/>
      <c r="D122" s="317"/>
      <c r="E122" s="317"/>
      <c r="F122" s="317"/>
      <c r="G122" s="317"/>
      <c r="H122" s="317"/>
      <c r="I122" s="317"/>
      <c r="J122" s="317"/>
      <c r="K122" s="317"/>
      <c r="L122" s="317"/>
      <c r="M122" s="317"/>
      <c r="N122" s="317"/>
      <c r="O122" s="317"/>
      <c r="P122" s="317"/>
      <c r="Q122" s="317"/>
      <c r="R122" s="317"/>
      <c r="S122" s="317"/>
      <c r="T122" s="317"/>
      <c r="U122" s="317"/>
      <c r="V122" s="317"/>
      <c r="W122" s="317"/>
      <c r="X122" s="303"/>
      <c r="Y122" s="303"/>
    </row>
    <row r="123" spans="1:52" ht="27" customHeight="1" x14ac:dyDescent="0.25">
      <c r="A123" s="55" t="s">
        <v>214</v>
      </c>
      <c r="B123" s="55" t="s">
        <v>215</v>
      </c>
      <c r="C123" s="32">
        <v>4301051360</v>
      </c>
      <c r="D123" s="319">
        <v>4607091385168</v>
      </c>
      <c r="E123" s="320"/>
      <c r="F123" s="305">
        <v>1.35</v>
      </c>
      <c r="G123" s="33">
        <v>6</v>
      </c>
      <c r="H123" s="305">
        <v>8.1</v>
      </c>
      <c r="I123" s="305">
        <v>8.6579999999999995</v>
      </c>
      <c r="J123" s="33">
        <v>56</v>
      </c>
      <c r="K123" s="34" t="s">
        <v>125</v>
      </c>
      <c r="L123" s="33">
        <v>45</v>
      </c>
      <c r="M123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3" s="322"/>
      <c r="O123" s="322"/>
      <c r="P123" s="322"/>
      <c r="Q123" s="320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IFERROR(IF(V123=0,"",ROUNDUP(V123/H123,0)*0.02175),"")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216</v>
      </c>
      <c r="B124" s="55" t="s">
        <v>217</v>
      </c>
      <c r="C124" s="32">
        <v>4301051362</v>
      </c>
      <c r="D124" s="319">
        <v>4607091383256</v>
      </c>
      <c r="E124" s="320"/>
      <c r="F124" s="305">
        <v>0.33</v>
      </c>
      <c r="G124" s="33">
        <v>6</v>
      </c>
      <c r="H124" s="305">
        <v>1.98</v>
      </c>
      <c r="I124" s="305">
        <v>2.246</v>
      </c>
      <c r="J124" s="33">
        <v>156</v>
      </c>
      <c r="K124" s="34" t="s">
        <v>125</v>
      </c>
      <c r="L124" s="33">
        <v>45</v>
      </c>
      <c r="M124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4" s="322"/>
      <c r="O124" s="322"/>
      <c r="P124" s="322"/>
      <c r="Q124" s="320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218</v>
      </c>
      <c r="B125" s="55" t="s">
        <v>219</v>
      </c>
      <c r="C125" s="32">
        <v>4301051358</v>
      </c>
      <c r="D125" s="319">
        <v>4607091385748</v>
      </c>
      <c r="E125" s="320"/>
      <c r="F125" s="305">
        <v>0.45</v>
      </c>
      <c r="G125" s="33">
        <v>6</v>
      </c>
      <c r="H125" s="305">
        <v>2.7</v>
      </c>
      <c r="I125" s="305">
        <v>2.972</v>
      </c>
      <c r="J125" s="33">
        <v>156</v>
      </c>
      <c r="K125" s="34" t="s">
        <v>125</v>
      </c>
      <c r="L125" s="33">
        <v>45</v>
      </c>
      <c r="M125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5" s="322"/>
      <c r="O125" s="322"/>
      <c r="P125" s="322"/>
      <c r="Q125" s="320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IFERROR(IF(V125=0,"",ROUNDUP(V125/H125,0)*0.00753),"")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220</v>
      </c>
      <c r="B126" s="55" t="s">
        <v>221</v>
      </c>
      <c r="C126" s="32">
        <v>4301051364</v>
      </c>
      <c r="D126" s="319">
        <v>4607091384581</v>
      </c>
      <c r="E126" s="320"/>
      <c r="F126" s="305">
        <v>0.67</v>
      </c>
      <c r="G126" s="33">
        <v>4</v>
      </c>
      <c r="H126" s="305">
        <v>2.68</v>
      </c>
      <c r="I126" s="305">
        <v>2.9420000000000002</v>
      </c>
      <c r="J126" s="33">
        <v>120</v>
      </c>
      <c r="K126" s="34" t="s">
        <v>125</v>
      </c>
      <c r="L126" s="33">
        <v>45</v>
      </c>
      <c r="M126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6" s="322"/>
      <c r="O126" s="322"/>
      <c r="P126" s="322"/>
      <c r="Q126" s="320"/>
      <c r="R126" s="35"/>
      <c r="S126" s="35"/>
      <c r="T126" s="36" t="s">
        <v>63</v>
      </c>
      <c r="U126" s="306">
        <v>0</v>
      </c>
      <c r="V126" s="307">
        <f>IFERROR(IF(U126="",0,CEILING((U126/$H126),1)*$H126),"")</f>
        <v>0</v>
      </c>
      <c r="W126" s="37" t="str">
        <f>IFERROR(IF(V126=0,"",ROUNDUP(V126/H126,0)*0.00937),"")</f>
        <v/>
      </c>
      <c r="X126" s="57"/>
      <c r="Y126" s="58"/>
      <c r="AC126" s="59"/>
      <c r="AZ126" s="123" t="s">
        <v>1</v>
      </c>
    </row>
    <row r="127" spans="1:52" x14ac:dyDescent="0.2">
      <c r="A127" s="326"/>
      <c r="B127" s="317"/>
      <c r="C127" s="317"/>
      <c r="D127" s="317"/>
      <c r="E127" s="317"/>
      <c r="F127" s="317"/>
      <c r="G127" s="317"/>
      <c r="H127" s="317"/>
      <c r="I127" s="317"/>
      <c r="J127" s="317"/>
      <c r="K127" s="317"/>
      <c r="L127" s="327"/>
      <c r="M127" s="323" t="s">
        <v>64</v>
      </c>
      <c r="N127" s="324"/>
      <c r="O127" s="324"/>
      <c r="P127" s="324"/>
      <c r="Q127" s="324"/>
      <c r="R127" s="324"/>
      <c r="S127" s="325"/>
      <c r="T127" s="38" t="s">
        <v>65</v>
      </c>
      <c r="U127" s="308">
        <f>IFERROR(U123/H123,"0")+IFERROR(U124/H124,"0")+IFERROR(U125/H125,"0")+IFERROR(U126/H126,"0")</f>
        <v>0</v>
      </c>
      <c r="V127" s="308">
        <f>IFERROR(V123/H123,"0")+IFERROR(V124/H124,"0")+IFERROR(V125/H125,"0")+IFERROR(V126/H126,"0")</f>
        <v>0</v>
      </c>
      <c r="W127" s="308">
        <f>IFERROR(IF(W123="",0,W123),"0")+IFERROR(IF(W124="",0,W124),"0")+IFERROR(IF(W125="",0,W125),"0")+IFERROR(IF(W126="",0,W126),"0")</f>
        <v>0</v>
      </c>
      <c r="X127" s="309"/>
      <c r="Y127" s="309"/>
    </row>
    <row r="128" spans="1:52" x14ac:dyDescent="0.2">
      <c r="A128" s="317"/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27"/>
      <c r="M128" s="323" t="s">
        <v>64</v>
      </c>
      <c r="N128" s="324"/>
      <c r="O128" s="324"/>
      <c r="P128" s="324"/>
      <c r="Q128" s="324"/>
      <c r="R128" s="324"/>
      <c r="S128" s="325"/>
      <c r="T128" s="38" t="s">
        <v>63</v>
      </c>
      <c r="U128" s="308">
        <f>IFERROR(SUM(U123:U126),"0")</f>
        <v>0</v>
      </c>
      <c r="V128" s="308">
        <f>IFERROR(SUM(V123:V126),"0")</f>
        <v>0</v>
      </c>
      <c r="W128" s="38"/>
      <c r="X128" s="309"/>
      <c r="Y128" s="309"/>
    </row>
    <row r="129" spans="1:52" ht="27.75" customHeight="1" x14ac:dyDescent="0.2">
      <c r="A129" s="341" t="s">
        <v>222</v>
      </c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49"/>
      <c r="Y129" s="49"/>
    </row>
    <row r="130" spans="1:52" ht="16.5" customHeight="1" x14ac:dyDescent="0.25">
      <c r="A130" s="316" t="s">
        <v>223</v>
      </c>
      <c r="B130" s="317"/>
      <c r="C130" s="317"/>
      <c r="D130" s="317"/>
      <c r="E130" s="317"/>
      <c r="F130" s="317"/>
      <c r="G130" s="317"/>
      <c r="H130" s="317"/>
      <c r="I130" s="317"/>
      <c r="J130" s="317"/>
      <c r="K130" s="317"/>
      <c r="L130" s="317"/>
      <c r="M130" s="317"/>
      <c r="N130" s="317"/>
      <c r="O130" s="317"/>
      <c r="P130" s="317"/>
      <c r="Q130" s="317"/>
      <c r="R130" s="317"/>
      <c r="S130" s="317"/>
      <c r="T130" s="317"/>
      <c r="U130" s="317"/>
      <c r="V130" s="317"/>
      <c r="W130" s="317"/>
      <c r="X130" s="302"/>
      <c r="Y130" s="302"/>
    </row>
    <row r="131" spans="1:52" ht="14.25" customHeight="1" x14ac:dyDescent="0.25">
      <c r="A131" s="318" t="s">
        <v>100</v>
      </c>
      <c r="B131" s="317"/>
      <c r="C131" s="317"/>
      <c r="D131" s="317"/>
      <c r="E131" s="317"/>
      <c r="F131" s="317"/>
      <c r="G131" s="317"/>
      <c r="H131" s="317"/>
      <c r="I131" s="317"/>
      <c r="J131" s="317"/>
      <c r="K131" s="317"/>
      <c r="L131" s="317"/>
      <c r="M131" s="317"/>
      <c r="N131" s="317"/>
      <c r="O131" s="317"/>
      <c r="P131" s="317"/>
      <c r="Q131" s="317"/>
      <c r="R131" s="317"/>
      <c r="S131" s="317"/>
      <c r="T131" s="317"/>
      <c r="U131" s="317"/>
      <c r="V131" s="317"/>
      <c r="W131" s="317"/>
      <c r="X131" s="303"/>
      <c r="Y131" s="303"/>
    </row>
    <row r="132" spans="1:52" ht="27" customHeight="1" x14ac:dyDescent="0.25">
      <c r="A132" s="55" t="s">
        <v>224</v>
      </c>
      <c r="B132" s="55" t="s">
        <v>225</v>
      </c>
      <c r="C132" s="32">
        <v>4301011223</v>
      </c>
      <c r="D132" s="319">
        <v>4607091383423</v>
      </c>
      <c r="E132" s="32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125</v>
      </c>
      <c r="L132" s="33">
        <v>35</v>
      </c>
      <c r="M132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2" s="322"/>
      <c r="O132" s="322"/>
      <c r="P132" s="322"/>
      <c r="Q132" s="32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226</v>
      </c>
      <c r="B133" s="55" t="s">
        <v>227</v>
      </c>
      <c r="C133" s="32">
        <v>4301011338</v>
      </c>
      <c r="D133" s="319">
        <v>4607091381405</v>
      </c>
      <c r="E133" s="320"/>
      <c r="F133" s="305">
        <v>1.35</v>
      </c>
      <c r="G133" s="33">
        <v>8</v>
      </c>
      <c r="H133" s="305">
        <v>10.8</v>
      </c>
      <c r="I133" s="305">
        <v>11.375999999999999</v>
      </c>
      <c r="J133" s="33">
        <v>56</v>
      </c>
      <c r="K133" s="34" t="s">
        <v>62</v>
      </c>
      <c r="L133" s="33">
        <v>35</v>
      </c>
      <c r="M133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3" s="322"/>
      <c r="O133" s="322"/>
      <c r="P133" s="322"/>
      <c r="Q133" s="32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ht="27" customHeight="1" x14ac:dyDescent="0.25">
      <c r="A134" s="55" t="s">
        <v>228</v>
      </c>
      <c r="B134" s="55" t="s">
        <v>229</v>
      </c>
      <c r="C134" s="32">
        <v>4301011333</v>
      </c>
      <c r="D134" s="319">
        <v>4607091386516</v>
      </c>
      <c r="E134" s="320"/>
      <c r="F134" s="305">
        <v>1.4</v>
      </c>
      <c r="G134" s="33">
        <v>8</v>
      </c>
      <c r="H134" s="305">
        <v>11.2</v>
      </c>
      <c r="I134" s="305">
        <v>11.776</v>
      </c>
      <c r="J134" s="33">
        <v>56</v>
      </c>
      <c r="K134" s="34" t="s">
        <v>62</v>
      </c>
      <c r="L134" s="33">
        <v>30</v>
      </c>
      <c r="M134" s="50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4" s="322"/>
      <c r="O134" s="322"/>
      <c r="P134" s="322"/>
      <c r="Q134" s="320"/>
      <c r="R134" s="35"/>
      <c r="S134" s="35"/>
      <c r="T134" s="36" t="s">
        <v>63</v>
      </c>
      <c r="U134" s="306">
        <v>0</v>
      </c>
      <c r="V134" s="307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x14ac:dyDescent="0.2">
      <c r="A135" s="326"/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27"/>
      <c r="M135" s="323" t="s">
        <v>64</v>
      </c>
      <c r="N135" s="324"/>
      <c r="O135" s="324"/>
      <c r="P135" s="324"/>
      <c r="Q135" s="324"/>
      <c r="R135" s="324"/>
      <c r="S135" s="325"/>
      <c r="T135" s="38" t="s">
        <v>65</v>
      </c>
      <c r="U135" s="308">
        <f>IFERROR(U132/H132,"0")+IFERROR(U133/H133,"0")+IFERROR(U134/H134,"0")</f>
        <v>0</v>
      </c>
      <c r="V135" s="308">
        <f>IFERROR(V132/H132,"0")+IFERROR(V133/H133,"0")+IFERROR(V134/H134,"0")</f>
        <v>0</v>
      </c>
      <c r="W135" s="308">
        <f>IFERROR(IF(W132="",0,W132),"0")+IFERROR(IF(W133="",0,W133),"0")+IFERROR(IF(W134="",0,W134),"0")</f>
        <v>0</v>
      </c>
      <c r="X135" s="309"/>
      <c r="Y135" s="309"/>
    </row>
    <row r="136" spans="1:52" x14ac:dyDescent="0.2">
      <c r="A136" s="317"/>
      <c r="B136" s="317"/>
      <c r="C136" s="317"/>
      <c r="D136" s="317"/>
      <c r="E136" s="317"/>
      <c r="F136" s="317"/>
      <c r="G136" s="317"/>
      <c r="H136" s="317"/>
      <c r="I136" s="317"/>
      <c r="J136" s="317"/>
      <c r="K136" s="317"/>
      <c r="L136" s="327"/>
      <c r="M136" s="323" t="s">
        <v>64</v>
      </c>
      <c r="N136" s="324"/>
      <c r="O136" s="324"/>
      <c r="P136" s="324"/>
      <c r="Q136" s="324"/>
      <c r="R136" s="324"/>
      <c r="S136" s="325"/>
      <c r="T136" s="38" t="s">
        <v>63</v>
      </c>
      <c r="U136" s="308">
        <f>IFERROR(SUM(U132:U134),"0")</f>
        <v>0</v>
      </c>
      <c r="V136" s="308">
        <f>IFERROR(SUM(V132:V134),"0")</f>
        <v>0</v>
      </c>
      <c r="W136" s="38"/>
      <c r="X136" s="309"/>
      <c r="Y136" s="309"/>
    </row>
    <row r="137" spans="1:52" ht="16.5" customHeight="1" x14ac:dyDescent="0.25">
      <c r="A137" s="316" t="s">
        <v>230</v>
      </c>
      <c r="B137" s="317"/>
      <c r="C137" s="317"/>
      <c r="D137" s="317"/>
      <c r="E137" s="317"/>
      <c r="F137" s="317"/>
      <c r="G137" s="317"/>
      <c r="H137" s="317"/>
      <c r="I137" s="317"/>
      <c r="J137" s="317"/>
      <c r="K137" s="317"/>
      <c r="L137" s="317"/>
      <c r="M137" s="317"/>
      <c r="N137" s="317"/>
      <c r="O137" s="317"/>
      <c r="P137" s="317"/>
      <c r="Q137" s="317"/>
      <c r="R137" s="317"/>
      <c r="S137" s="317"/>
      <c r="T137" s="317"/>
      <c r="U137" s="317"/>
      <c r="V137" s="317"/>
      <c r="W137" s="317"/>
      <c r="X137" s="302"/>
      <c r="Y137" s="302"/>
    </row>
    <row r="138" spans="1:52" ht="14.25" customHeight="1" x14ac:dyDescent="0.25">
      <c r="A138" s="318" t="s">
        <v>59</v>
      </c>
      <c r="B138" s="317"/>
      <c r="C138" s="317"/>
      <c r="D138" s="317"/>
      <c r="E138" s="317"/>
      <c r="F138" s="317"/>
      <c r="G138" s="317"/>
      <c r="H138" s="317"/>
      <c r="I138" s="317"/>
      <c r="J138" s="317"/>
      <c r="K138" s="317"/>
      <c r="L138" s="317"/>
      <c r="M138" s="317"/>
      <c r="N138" s="317"/>
      <c r="O138" s="317"/>
      <c r="P138" s="317"/>
      <c r="Q138" s="317"/>
      <c r="R138" s="317"/>
      <c r="S138" s="317"/>
      <c r="T138" s="317"/>
      <c r="U138" s="317"/>
      <c r="V138" s="317"/>
      <c r="W138" s="317"/>
      <c r="X138" s="303"/>
      <c r="Y138" s="303"/>
    </row>
    <row r="139" spans="1:52" ht="27" customHeight="1" x14ac:dyDescent="0.25">
      <c r="A139" s="55" t="s">
        <v>231</v>
      </c>
      <c r="B139" s="55" t="s">
        <v>232</v>
      </c>
      <c r="C139" s="32">
        <v>4301031191</v>
      </c>
      <c r="D139" s="319">
        <v>4680115880993</v>
      </c>
      <c r="E139" s="32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5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9" s="322"/>
      <c r="O139" s="322"/>
      <c r="P139" s="322"/>
      <c r="Q139" s="320"/>
      <c r="R139" s="35"/>
      <c r="S139" s="35"/>
      <c r="T139" s="36" t="s">
        <v>63</v>
      </c>
      <c r="U139" s="306">
        <v>0</v>
      </c>
      <c r="V139" s="307">
        <f t="shared" ref="V139:V146" si="7">IFERROR(IF(U139="",0,CEILING((U139/$H139),1)*$H139),"")</f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233</v>
      </c>
      <c r="B140" s="55" t="s">
        <v>234</v>
      </c>
      <c r="C140" s="32">
        <v>4301031204</v>
      </c>
      <c r="D140" s="319">
        <v>4680115881761</v>
      </c>
      <c r="E140" s="320"/>
      <c r="F140" s="305">
        <v>0.7</v>
      </c>
      <c r="G140" s="33">
        <v>6</v>
      </c>
      <c r="H140" s="305">
        <v>4.2</v>
      </c>
      <c r="I140" s="305">
        <v>4.46</v>
      </c>
      <c r="J140" s="33">
        <v>156</v>
      </c>
      <c r="K140" s="34" t="s">
        <v>62</v>
      </c>
      <c r="L140" s="33">
        <v>40</v>
      </c>
      <c r="M140" s="5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0" s="322"/>
      <c r="O140" s="322"/>
      <c r="P140" s="322"/>
      <c r="Q140" s="320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235</v>
      </c>
      <c r="B141" s="55" t="s">
        <v>236</v>
      </c>
      <c r="C141" s="32">
        <v>4301031201</v>
      </c>
      <c r="D141" s="319">
        <v>4680115881563</v>
      </c>
      <c r="E141" s="320"/>
      <c r="F141" s="305">
        <v>0.7</v>
      </c>
      <c r="G141" s="33">
        <v>6</v>
      </c>
      <c r="H141" s="305">
        <v>4.2</v>
      </c>
      <c r="I141" s="305">
        <v>4.4000000000000004</v>
      </c>
      <c r="J141" s="33">
        <v>156</v>
      </c>
      <c r="K141" s="34" t="s">
        <v>62</v>
      </c>
      <c r="L141" s="33">
        <v>40</v>
      </c>
      <c r="M141" s="5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1" s="322"/>
      <c r="O141" s="322"/>
      <c r="P141" s="322"/>
      <c r="Q141" s="320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237</v>
      </c>
      <c r="B142" s="55" t="s">
        <v>238</v>
      </c>
      <c r="C142" s="32">
        <v>4301031199</v>
      </c>
      <c r="D142" s="319">
        <v>4680115880986</v>
      </c>
      <c r="E142" s="320"/>
      <c r="F142" s="305">
        <v>0.35</v>
      </c>
      <c r="G142" s="33">
        <v>6</v>
      </c>
      <c r="H142" s="305">
        <v>2.1</v>
      </c>
      <c r="I142" s="305">
        <v>2.23</v>
      </c>
      <c r="J142" s="33">
        <v>234</v>
      </c>
      <c r="K142" s="34" t="s">
        <v>62</v>
      </c>
      <c r="L142" s="33">
        <v>40</v>
      </c>
      <c r="M142" s="5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2" s="322"/>
      <c r="O142" s="322"/>
      <c r="P142" s="322"/>
      <c r="Q142" s="320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239</v>
      </c>
      <c r="B143" s="55" t="s">
        <v>240</v>
      </c>
      <c r="C143" s="32">
        <v>4301031190</v>
      </c>
      <c r="D143" s="319">
        <v>4680115880207</v>
      </c>
      <c r="E143" s="320"/>
      <c r="F143" s="305">
        <v>0.4</v>
      </c>
      <c r="G143" s="33">
        <v>6</v>
      </c>
      <c r="H143" s="305">
        <v>2.4</v>
      </c>
      <c r="I143" s="305">
        <v>2.63</v>
      </c>
      <c r="J143" s="33">
        <v>156</v>
      </c>
      <c r="K143" s="34" t="s">
        <v>62</v>
      </c>
      <c r="L143" s="33">
        <v>40</v>
      </c>
      <c r="M143" s="50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3" s="322"/>
      <c r="O143" s="322"/>
      <c r="P143" s="322"/>
      <c r="Q143" s="320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241</v>
      </c>
      <c r="B144" s="55" t="s">
        <v>242</v>
      </c>
      <c r="C144" s="32">
        <v>4301031205</v>
      </c>
      <c r="D144" s="319">
        <v>4680115881785</v>
      </c>
      <c r="E144" s="320"/>
      <c r="F144" s="305">
        <v>0.35</v>
      </c>
      <c r="G144" s="33">
        <v>6</v>
      </c>
      <c r="H144" s="305">
        <v>2.1</v>
      </c>
      <c r="I144" s="305">
        <v>2.23</v>
      </c>
      <c r="J144" s="33">
        <v>234</v>
      </c>
      <c r="K144" s="34" t="s">
        <v>62</v>
      </c>
      <c r="L144" s="33">
        <v>40</v>
      </c>
      <c r="M144" s="5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4" s="322"/>
      <c r="O144" s="322"/>
      <c r="P144" s="322"/>
      <c r="Q144" s="320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243</v>
      </c>
      <c r="B145" s="55" t="s">
        <v>244</v>
      </c>
      <c r="C145" s="32">
        <v>4301031202</v>
      </c>
      <c r="D145" s="319">
        <v>4680115881679</v>
      </c>
      <c r="E145" s="320"/>
      <c r="F145" s="305">
        <v>0.35</v>
      </c>
      <c r="G145" s="33">
        <v>6</v>
      </c>
      <c r="H145" s="305">
        <v>2.1</v>
      </c>
      <c r="I145" s="305">
        <v>2.2000000000000002</v>
      </c>
      <c r="J145" s="33">
        <v>234</v>
      </c>
      <c r="K145" s="34" t="s">
        <v>62</v>
      </c>
      <c r="L145" s="33">
        <v>40</v>
      </c>
      <c r="M145" s="4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5" s="322"/>
      <c r="O145" s="322"/>
      <c r="P145" s="322"/>
      <c r="Q145" s="32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IFERROR(IF(V145=0,"",ROUNDUP(V145/H145,0)*0.00502),"")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245</v>
      </c>
      <c r="B146" s="55" t="s">
        <v>246</v>
      </c>
      <c r="C146" s="32">
        <v>4301031158</v>
      </c>
      <c r="D146" s="319">
        <v>4680115880191</v>
      </c>
      <c r="E146" s="320"/>
      <c r="F146" s="305">
        <v>0.4</v>
      </c>
      <c r="G146" s="33">
        <v>6</v>
      </c>
      <c r="H146" s="305">
        <v>2.4</v>
      </c>
      <c r="I146" s="305">
        <v>2.6</v>
      </c>
      <c r="J146" s="33">
        <v>156</v>
      </c>
      <c r="K146" s="34" t="s">
        <v>62</v>
      </c>
      <c r="L146" s="33">
        <v>40</v>
      </c>
      <c r="M146" s="50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6" s="322"/>
      <c r="O146" s="322"/>
      <c r="P146" s="322"/>
      <c r="Q146" s="320"/>
      <c r="R146" s="35"/>
      <c r="S146" s="35"/>
      <c r="T146" s="36" t="s">
        <v>63</v>
      </c>
      <c r="U146" s="306">
        <v>0</v>
      </c>
      <c r="V146" s="307">
        <f t="shared" si="7"/>
        <v>0</v>
      </c>
      <c r="W146" s="37" t="str">
        <f>IFERROR(IF(V146=0,"",ROUNDUP(V146/H146,0)*0.00753),"")</f>
        <v/>
      </c>
      <c r="X146" s="57"/>
      <c r="Y146" s="58"/>
      <c r="AC146" s="59"/>
      <c r="AZ146" s="134" t="s">
        <v>1</v>
      </c>
    </row>
    <row r="147" spans="1:52" x14ac:dyDescent="0.2">
      <c r="A147" s="326"/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27"/>
      <c r="M147" s="323" t="s">
        <v>64</v>
      </c>
      <c r="N147" s="324"/>
      <c r="O147" s="324"/>
      <c r="P147" s="324"/>
      <c r="Q147" s="324"/>
      <c r="R147" s="324"/>
      <c r="S147" s="325"/>
      <c r="T147" s="38" t="s">
        <v>65</v>
      </c>
      <c r="U147" s="308">
        <f>IFERROR(U139/H139,"0")+IFERROR(U140/H140,"0")+IFERROR(U141/H141,"0")+IFERROR(U142/H142,"0")+IFERROR(U143/H143,"0")+IFERROR(U144/H144,"0")+IFERROR(U145/H145,"0")+IFERROR(U146/H146,"0")</f>
        <v>0</v>
      </c>
      <c r="V147" s="308">
        <f>IFERROR(V139/H139,"0")+IFERROR(V140/H140,"0")+IFERROR(V141/H141,"0")+IFERROR(V142/H142,"0")+IFERROR(V143/H143,"0")+IFERROR(V144/H144,"0")+IFERROR(V145/H145,"0")+IFERROR(V146/H146,"0")</f>
        <v>0</v>
      </c>
      <c r="W147" s="308">
        <f>IFERROR(IF(W139="",0,W139),"0")+IFERROR(IF(W140="",0,W140),"0")+IFERROR(IF(W141="",0,W141),"0")+IFERROR(IF(W142="",0,W142),"0")+IFERROR(IF(W143="",0,W143),"0")+IFERROR(IF(W144="",0,W144),"0")+IFERROR(IF(W145="",0,W145),"0")+IFERROR(IF(W146="",0,W146),"0")</f>
        <v>0</v>
      </c>
      <c r="X147" s="309"/>
      <c r="Y147" s="309"/>
    </row>
    <row r="148" spans="1:52" x14ac:dyDescent="0.2">
      <c r="A148" s="317"/>
      <c r="B148" s="317"/>
      <c r="C148" s="317"/>
      <c r="D148" s="317"/>
      <c r="E148" s="317"/>
      <c r="F148" s="317"/>
      <c r="G148" s="317"/>
      <c r="H148" s="317"/>
      <c r="I148" s="317"/>
      <c r="J148" s="317"/>
      <c r="K148" s="317"/>
      <c r="L148" s="327"/>
      <c r="M148" s="323" t="s">
        <v>64</v>
      </c>
      <c r="N148" s="324"/>
      <c r="O148" s="324"/>
      <c r="P148" s="324"/>
      <c r="Q148" s="324"/>
      <c r="R148" s="324"/>
      <c r="S148" s="325"/>
      <c r="T148" s="38" t="s">
        <v>63</v>
      </c>
      <c r="U148" s="308">
        <f>IFERROR(SUM(U139:U146),"0")</f>
        <v>0</v>
      </c>
      <c r="V148" s="308">
        <f>IFERROR(SUM(V139:V146),"0")</f>
        <v>0</v>
      </c>
      <c r="W148" s="38"/>
      <c r="X148" s="309"/>
      <c r="Y148" s="309"/>
    </row>
    <row r="149" spans="1:52" ht="16.5" customHeight="1" x14ac:dyDescent="0.25">
      <c r="A149" s="316" t="s">
        <v>247</v>
      </c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17"/>
      <c r="M149" s="317"/>
      <c r="N149" s="317"/>
      <c r="O149" s="317"/>
      <c r="P149" s="317"/>
      <c r="Q149" s="317"/>
      <c r="R149" s="317"/>
      <c r="S149" s="317"/>
      <c r="T149" s="317"/>
      <c r="U149" s="317"/>
      <c r="V149" s="317"/>
      <c r="W149" s="317"/>
      <c r="X149" s="302"/>
      <c r="Y149" s="302"/>
    </row>
    <row r="150" spans="1:52" ht="14.25" customHeight="1" x14ac:dyDescent="0.25">
      <c r="A150" s="318" t="s">
        <v>100</v>
      </c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17"/>
      <c r="M150" s="317"/>
      <c r="N150" s="317"/>
      <c r="O150" s="317"/>
      <c r="P150" s="317"/>
      <c r="Q150" s="317"/>
      <c r="R150" s="317"/>
      <c r="S150" s="317"/>
      <c r="T150" s="317"/>
      <c r="U150" s="317"/>
      <c r="V150" s="317"/>
      <c r="W150" s="317"/>
      <c r="X150" s="303"/>
      <c r="Y150" s="303"/>
    </row>
    <row r="151" spans="1:52" ht="16.5" customHeight="1" x14ac:dyDescent="0.25">
      <c r="A151" s="55" t="s">
        <v>248</v>
      </c>
      <c r="B151" s="55" t="s">
        <v>249</v>
      </c>
      <c r="C151" s="32">
        <v>4301011450</v>
      </c>
      <c r="D151" s="319">
        <v>4680115881402</v>
      </c>
      <c r="E151" s="320"/>
      <c r="F151" s="305">
        <v>1.35</v>
      </c>
      <c r="G151" s="33">
        <v>8</v>
      </c>
      <c r="H151" s="305">
        <v>10.8</v>
      </c>
      <c r="I151" s="305">
        <v>11.28</v>
      </c>
      <c r="J151" s="33">
        <v>56</v>
      </c>
      <c r="K151" s="34" t="s">
        <v>96</v>
      </c>
      <c r="L151" s="33">
        <v>55</v>
      </c>
      <c r="M151" s="4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1" s="322"/>
      <c r="O151" s="322"/>
      <c r="P151" s="322"/>
      <c r="Q151" s="32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27" customHeight="1" x14ac:dyDescent="0.25">
      <c r="A152" s="55" t="s">
        <v>250</v>
      </c>
      <c r="B152" s="55" t="s">
        <v>251</v>
      </c>
      <c r="C152" s="32">
        <v>4301011454</v>
      </c>
      <c r="D152" s="319">
        <v>4680115881396</v>
      </c>
      <c r="E152" s="320"/>
      <c r="F152" s="305">
        <v>0.45</v>
      </c>
      <c r="G152" s="33">
        <v>6</v>
      </c>
      <c r="H152" s="305">
        <v>2.7</v>
      </c>
      <c r="I152" s="305">
        <v>2.9</v>
      </c>
      <c r="J152" s="33">
        <v>156</v>
      </c>
      <c r="K152" s="34" t="s">
        <v>62</v>
      </c>
      <c r="L152" s="33">
        <v>55</v>
      </c>
      <c r="M152" s="4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2" s="322"/>
      <c r="O152" s="322"/>
      <c r="P152" s="322"/>
      <c r="Q152" s="320"/>
      <c r="R152" s="35"/>
      <c r="S152" s="35"/>
      <c r="T152" s="36" t="s">
        <v>63</v>
      </c>
      <c r="U152" s="306">
        <v>0</v>
      </c>
      <c r="V152" s="307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6"/>
      <c r="B153" s="317"/>
      <c r="C153" s="317"/>
      <c r="D153" s="317"/>
      <c r="E153" s="317"/>
      <c r="F153" s="317"/>
      <c r="G153" s="317"/>
      <c r="H153" s="317"/>
      <c r="I153" s="317"/>
      <c r="J153" s="317"/>
      <c r="K153" s="317"/>
      <c r="L153" s="327"/>
      <c r="M153" s="323" t="s">
        <v>64</v>
      </c>
      <c r="N153" s="324"/>
      <c r="O153" s="324"/>
      <c r="P153" s="324"/>
      <c r="Q153" s="324"/>
      <c r="R153" s="324"/>
      <c r="S153" s="325"/>
      <c r="T153" s="38" t="s">
        <v>65</v>
      </c>
      <c r="U153" s="308">
        <f>IFERROR(U151/H151,"0")+IFERROR(U152/H152,"0")</f>
        <v>0</v>
      </c>
      <c r="V153" s="308">
        <f>IFERROR(V151/H151,"0")+IFERROR(V152/H152,"0")</f>
        <v>0</v>
      </c>
      <c r="W153" s="308">
        <f>IFERROR(IF(W151="",0,W151),"0")+IFERROR(IF(W152="",0,W152),"0")</f>
        <v>0</v>
      </c>
      <c r="X153" s="309"/>
      <c r="Y153" s="309"/>
    </row>
    <row r="154" spans="1:52" x14ac:dyDescent="0.2">
      <c r="A154" s="317"/>
      <c r="B154" s="317"/>
      <c r="C154" s="317"/>
      <c r="D154" s="317"/>
      <c r="E154" s="317"/>
      <c r="F154" s="317"/>
      <c r="G154" s="317"/>
      <c r="H154" s="317"/>
      <c r="I154" s="317"/>
      <c r="J154" s="317"/>
      <c r="K154" s="317"/>
      <c r="L154" s="327"/>
      <c r="M154" s="323" t="s">
        <v>64</v>
      </c>
      <c r="N154" s="324"/>
      <c r="O154" s="324"/>
      <c r="P154" s="324"/>
      <c r="Q154" s="324"/>
      <c r="R154" s="324"/>
      <c r="S154" s="325"/>
      <c r="T154" s="38" t="s">
        <v>63</v>
      </c>
      <c r="U154" s="308">
        <f>IFERROR(SUM(U151:U152),"0")</f>
        <v>0</v>
      </c>
      <c r="V154" s="308">
        <f>IFERROR(SUM(V151:V152),"0")</f>
        <v>0</v>
      </c>
      <c r="W154" s="38"/>
      <c r="X154" s="309"/>
      <c r="Y154" s="309"/>
    </row>
    <row r="155" spans="1:52" ht="14.25" customHeight="1" x14ac:dyDescent="0.25">
      <c r="A155" s="318" t="s">
        <v>93</v>
      </c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17"/>
      <c r="M155" s="317"/>
      <c r="N155" s="317"/>
      <c r="O155" s="317"/>
      <c r="P155" s="317"/>
      <c r="Q155" s="317"/>
      <c r="R155" s="317"/>
      <c r="S155" s="317"/>
      <c r="T155" s="317"/>
      <c r="U155" s="317"/>
      <c r="V155" s="317"/>
      <c r="W155" s="317"/>
      <c r="X155" s="303"/>
      <c r="Y155" s="303"/>
    </row>
    <row r="156" spans="1:52" ht="16.5" customHeight="1" x14ac:dyDescent="0.25">
      <c r="A156" s="55" t="s">
        <v>252</v>
      </c>
      <c r="B156" s="55" t="s">
        <v>253</v>
      </c>
      <c r="C156" s="32">
        <v>4301020262</v>
      </c>
      <c r="D156" s="319">
        <v>4680115882935</v>
      </c>
      <c r="E156" s="320"/>
      <c r="F156" s="305">
        <v>1.35</v>
      </c>
      <c r="G156" s="33">
        <v>8</v>
      </c>
      <c r="H156" s="305">
        <v>10.8</v>
      </c>
      <c r="I156" s="305">
        <v>11.28</v>
      </c>
      <c r="J156" s="33">
        <v>56</v>
      </c>
      <c r="K156" s="34" t="s">
        <v>125</v>
      </c>
      <c r="L156" s="33">
        <v>50</v>
      </c>
      <c r="M156" s="498" t="s">
        <v>254</v>
      </c>
      <c r="N156" s="322"/>
      <c r="O156" s="322"/>
      <c r="P156" s="322"/>
      <c r="Q156" s="32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IFERROR(IF(V156=0,"",ROUNDUP(V156/H156,0)*0.02175),"")</f>
        <v/>
      </c>
      <c r="X156" s="57"/>
      <c r="Y156" s="58"/>
      <c r="AC156" s="59"/>
      <c r="AZ156" s="137" t="s">
        <v>1</v>
      </c>
    </row>
    <row r="157" spans="1:52" ht="16.5" customHeight="1" x14ac:dyDescent="0.25">
      <c r="A157" s="55" t="s">
        <v>255</v>
      </c>
      <c r="B157" s="55" t="s">
        <v>256</v>
      </c>
      <c r="C157" s="32">
        <v>4301020220</v>
      </c>
      <c r="D157" s="319">
        <v>4680115880764</v>
      </c>
      <c r="E157" s="320"/>
      <c r="F157" s="305">
        <v>0.35</v>
      </c>
      <c r="G157" s="33">
        <v>6</v>
      </c>
      <c r="H157" s="305">
        <v>2.1</v>
      </c>
      <c r="I157" s="305">
        <v>2.2999999999999998</v>
      </c>
      <c r="J157" s="33">
        <v>156</v>
      </c>
      <c r="K157" s="34" t="s">
        <v>96</v>
      </c>
      <c r="L157" s="33">
        <v>50</v>
      </c>
      <c r="M157" s="4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7" s="322"/>
      <c r="O157" s="322"/>
      <c r="P157" s="322"/>
      <c r="Q157" s="320"/>
      <c r="R157" s="35"/>
      <c r="S157" s="35"/>
      <c r="T157" s="36" t="s">
        <v>63</v>
      </c>
      <c r="U157" s="306">
        <v>0</v>
      </c>
      <c r="V157" s="307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59"/>
      <c r="AZ157" s="138" t="s">
        <v>1</v>
      </c>
    </row>
    <row r="158" spans="1:52" x14ac:dyDescent="0.2">
      <c r="A158" s="326"/>
      <c r="B158" s="317"/>
      <c r="C158" s="317"/>
      <c r="D158" s="317"/>
      <c r="E158" s="317"/>
      <c r="F158" s="317"/>
      <c r="G158" s="317"/>
      <c r="H158" s="317"/>
      <c r="I158" s="317"/>
      <c r="J158" s="317"/>
      <c r="K158" s="317"/>
      <c r="L158" s="327"/>
      <c r="M158" s="323" t="s">
        <v>64</v>
      </c>
      <c r="N158" s="324"/>
      <c r="O158" s="324"/>
      <c r="P158" s="324"/>
      <c r="Q158" s="324"/>
      <c r="R158" s="324"/>
      <c r="S158" s="325"/>
      <c r="T158" s="38" t="s">
        <v>65</v>
      </c>
      <c r="U158" s="308">
        <f>IFERROR(U156/H156,"0")+IFERROR(U157/H157,"0")</f>
        <v>0</v>
      </c>
      <c r="V158" s="308">
        <f>IFERROR(V156/H156,"0")+IFERROR(V157/H157,"0")</f>
        <v>0</v>
      </c>
      <c r="W158" s="308">
        <f>IFERROR(IF(W156="",0,W156),"0")+IFERROR(IF(W157="",0,W157),"0")</f>
        <v>0</v>
      </c>
      <c r="X158" s="309"/>
      <c r="Y158" s="309"/>
    </row>
    <row r="159" spans="1:52" x14ac:dyDescent="0.2">
      <c r="A159" s="317"/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27"/>
      <c r="M159" s="323" t="s">
        <v>64</v>
      </c>
      <c r="N159" s="324"/>
      <c r="O159" s="324"/>
      <c r="P159" s="324"/>
      <c r="Q159" s="324"/>
      <c r="R159" s="324"/>
      <c r="S159" s="325"/>
      <c r="T159" s="38" t="s">
        <v>63</v>
      </c>
      <c r="U159" s="308">
        <f>IFERROR(SUM(U156:U157),"0")</f>
        <v>0</v>
      </c>
      <c r="V159" s="308">
        <f>IFERROR(SUM(V156:V157),"0")</f>
        <v>0</v>
      </c>
      <c r="W159" s="38"/>
      <c r="X159" s="309"/>
      <c r="Y159" s="309"/>
    </row>
    <row r="160" spans="1:52" ht="14.25" customHeight="1" x14ac:dyDescent="0.25">
      <c r="A160" s="318" t="s">
        <v>59</v>
      </c>
      <c r="B160" s="317"/>
      <c r="C160" s="317"/>
      <c r="D160" s="317"/>
      <c r="E160" s="317"/>
      <c r="F160" s="317"/>
      <c r="G160" s="317"/>
      <c r="H160" s="317"/>
      <c r="I160" s="317"/>
      <c r="J160" s="317"/>
      <c r="K160" s="317"/>
      <c r="L160" s="317"/>
      <c r="M160" s="317"/>
      <c r="N160" s="317"/>
      <c r="O160" s="317"/>
      <c r="P160" s="317"/>
      <c r="Q160" s="317"/>
      <c r="R160" s="317"/>
      <c r="S160" s="317"/>
      <c r="T160" s="317"/>
      <c r="U160" s="317"/>
      <c r="V160" s="317"/>
      <c r="W160" s="317"/>
      <c r="X160" s="303"/>
      <c r="Y160" s="303"/>
    </row>
    <row r="161" spans="1:52" ht="27" customHeight="1" x14ac:dyDescent="0.25">
      <c r="A161" s="55" t="s">
        <v>257</v>
      </c>
      <c r="B161" s="55" t="s">
        <v>258</v>
      </c>
      <c r="C161" s="32">
        <v>4301031224</v>
      </c>
      <c r="D161" s="319">
        <v>4680115882683</v>
      </c>
      <c r="E161" s="32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1" s="322"/>
      <c r="O161" s="322"/>
      <c r="P161" s="322"/>
      <c r="Q161" s="320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259</v>
      </c>
      <c r="B162" s="55" t="s">
        <v>260</v>
      </c>
      <c r="C162" s="32">
        <v>4301031230</v>
      </c>
      <c r="D162" s="319">
        <v>4680115882690</v>
      </c>
      <c r="E162" s="32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2" s="322"/>
      <c r="O162" s="322"/>
      <c r="P162" s="322"/>
      <c r="Q162" s="320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261</v>
      </c>
      <c r="B163" s="55" t="s">
        <v>262</v>
      </c>
      <c r="C163" s="32">
        <v>4301031220</v>
      </c>
      <c r="D163" s="319">
        <v>4680115882669</v>
      </c>
      <c r="E163" s="32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3" s="322"/>
      <c r="O163" s="322"/>
      <c r="P163" s="322"/>
      <c r="Q163" s="320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263</v>
      </c>
      <c r="B164" s="55" t="s">
        <v>264</v>
      </c>
      <c r="C164" s="32">
        <v>4301031221</v>
      </c>
      <c r="D164" s="319">
        <v>4680115882676</v>
      </c>
      <c r="E164" s="320"/>
      <c r="F164" s="305">
        <v>0.9</v>
      </c>
      <c r="G164" s="33">
        <v>6</v>
      </c>
      <c r="H164" s="305">
        <v>5.4</v>
      </c>
      <c r="I164" s="305">
        <v>5.61</v>
      </c>
      <c r="J164" s="33">
        <v>120</v>
      </c>
      <c r="K164" s="34" t="s">
        <v>62</v>
      </c>
      <c r="L164" s="33">
        <v>40</v>
      </c>
      <c r="M164" s="4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4" s="322"/>
      <c r="O164" s="322"/>
      <c r="P164" s="322"/>
      <c r="Q164" s="320"/>
      <c r="R164" s="35"/>
      <c r="S164" s="35"/>
      <c r="T164" s="36" t="s">
        <v>63</v>
      </c>
      <c r="U164" s="306">
        <v>0</v>
      </c>
      <c r="V164" s="307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x14ac:dyDescent="0.2">
      <c r="A165" s="326"/>
      <c r="B165" s="317"/>
      <c r="C165" s="317"/>
      <c r="D165" s="317"/>
      <c r="E165" s="317"/>
      <c r="F165" s="317"/>
      <c r="G165" s="317"/>
      <c r="H165" s="317"/>
      <c r="I165" s="317"/>
      <c r="J165" s="317"/>
      <c r="K165" s="317"/>
      <c r="L165" s="327"/>
      <c r="M165" s="323" t="s">
        <v>64</v>
      </c>
      <c r="N165" s="324"/>
      <c r="O165" s="324"/>
      <c r="P165" s="324"/>
      <c r="Q165" s="324"/>
      <c r="R165" s="324"/>
      <c r="S165" s="325"/>
      <c r="T165" s="38" t="s">
        <v>65</v>
      </c>
      <c r="U165" s="308">
        <f>IFERROR(U161/H161,"0")+IFERROR(U162/H162,"0")+IFERROR(U163/H163,"0")+IFERROR(U164/H164,"0")</f>
        <v>0</v>
      </c>
      <c r="V165" s="308">
        <f>IFERROR(V161/H161,"0")+IFERROR(V162/H162,"0")+IFERROR(V163/H163,"0")+IFERROR(V164/H164,"0")</f>
        <v>0</v>
      </c>
      <c r="W165" s="308">
        <f>IFERROR(IF(W161="",0,W161),"0")+IFERROR(IF(W162="",0,W162),"0")+IFERROR(IF(W163="",0,W163),"0")+IFERROR(IF(W164="",0,W164),"0")</f>
        <v>0</v>
      </c>
      <c r="X165" s="309"/>
      <c r="Y165" s="309"/>
    </row>
    <row r="166" spans="1:52" x14ac:dyDescent="0.2">
      <c r="A166" s="317"/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27"/>
      <c r="M166" s="323" t="s">
        <v>64</v>
      </c>
      <c r="N166" s="324"/>
      <c r="O166" s="324"/>
      <c r="P166" s="324"/>
      <c r="Q166" s="324"/>
      <c r="R166" s="324"/>
      <c r="S166" s="325"/>
      <c r="T166" s="38" t="s">
        <v>63</v>
      </c>
      <c r="U166" s="308">
        <f>IFERROR(SUM(U161:U164),"0")</f>
        <v>0</v>
      </c>
      <c r="V166" s="308">
        <f>IFERROR(SUM(V161:V164),"0")</f>
        <v>0</v>
      </c>
      <c r="W166" s="38"/>
      <c r="X166" s="309"/>
      <c r="Y166" s="309"/>
    </row>
    <row r="167" spans="1:52" ht="14.25" customHeight="1" x14ac:dyDescent="0.25">
      <c r="A167" s="318" t="s">
        <v>66</v>
      </c>
      <c r="B167" s="317"/>
      <c r="C167" s="317"/>
      <c r="D167" s="317"/>
      <c r="E167" s="317"/>
      <c r="F167" s="317"/>
      <c r="G167" s="317"/>
      <c r="H167" s="317"/>
      <c r="I167" s="317"/>
      <c r="J167" s="317"/>
      <c r="K167" s="317"/>
      <c r="L167" s="317"/>
      <c r="M167" s="317"/>
      <c r="N167" s="317"/>
      <c r="O167" s="317"/>
      <c r="P167" s="317"/>
      <c r="Q167" s="317"/>
      <c r="R167" s="317"/>
      <c r="S167" s="317"/>
      <c r="T167" s="317"/>
      <c r="U167" s="317"/>
      <c r="V167" s="317"/>
      <c r="W167" s="317"/>
      <c r="X167" s="303"/>
      <c r="Y167" s="303"/>
    </row>
    <row r="168" spans="1:52" ht="27" customHeight="1" x14ac:dyDescent="0.25">
      <c r="A168" s="55" t="s">
        <v>265</v>
      </c>
      <c r="B168" s="55" t="s">
        <v>266</v>
      </c>
      <c r="C168" s="32">
        <v>4301051409</v>
      </c>
      <c r="D168" s="319">
        <v>4680115881556</v>
      </c>
      <c r="E168" s="320"/>
      <c r="F168" s="305">
        <v>1</v>
      </c>
      <c r="G168" s="33">
        <v>4</v>
      </c>
      <c r="H168" s="305">
        <v>4</v>
      </c>
      <c r="I168" s="305">
        <v>4.4080000000000004</v>
      </c>
      <c r="J168" s="33">
        <v>104</v>
      </c>
      <c r="K168" s="34" t="s">
        <v>125</v>
      </c>
      <c r="L168" s="33">
        <v>45</v>
      </c>
      <c r="M168" s="49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8" s="322"/>
      <c r="O168" s="322"/>
      <c r="P168" s="322"/>
      <c r="Q168" s="320"/>
      <c r="R168" s="35"/>
      <c r="S168" s="35"/>
      <c r="T168" s="36" t="s">
        <v>63</v>
      </c>
      <c r="U168" s="306">
        <v>0</v>
      </c>
      <c r="V168" s="307">
        <f t="shared" ref="V168:V183" si="8">IFERROR(IF(U168="",0,CEILING((U168/$H168),1)*$H168),"")</f>
        <v>0</v>
      </c>
      <c r="W168" s="37" t="str">
        <f>IFERROR(IF(V168=0,"",ROUNDUP(V168/H168,0)*0.01196),"")</f>
        <v/>
      </c>
      <c r="X168" s="57"/>
      <c r="Y168" s="58"/>
      <c r="AC168" s="59"/>
      <c r="AZ168" s="143" t="s">
        <v>1</v>
      </c>
    </row>
    <row r="169" spans="1:52" ht="16.5" customHeight="1" x14ac:dyDescent="0.25">
      <c r="A169" s="55" t="s">
        <v>267</v>
      </c>
      <c r="B169" s="55" t="s">
        <v>268</v>
      </c>
      <c r="C169" s="32">
        <v>4301051538</v>
      </c>
      <c r="D169" s="319">
        <v>4680115880573</v>
      </c>
      <c r="E169" s="320"/>
      <c r="F169" s="305">
        <v>1.45</v>
      </c>
      <c r="G169" s="33">
        <v>6</v>
      </c>
      <c r="H169" s="305">
        <v>8.6999999999999993</v>
      </c>
      <c r="I169" s="305">
        <v>9.2639999999999993</v>
      </c>
      <c r="J169" s="33">
        <v>56</v>
      </c>
      <c r="K169" s="34" t="s">
        <v>62</v>
      </c>
      <c r="L169" s="33">
        <v>45</v>
      </c>
      <c r="M169" s="485" t="s">
        <v>269</v>
      </c>
      <c r="N169" s="322"/>
      <c r="O169" s="322"/>
      <c r="P169" s="322"/>
      <c r="Q169" s="32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270</v>
      </c>
      <c r="B170" s="55" t="s">
        <v>271</v>
      </c>
      <c r="C170" s="32">
        <v>4301051408</v>
      </c>
      <c r="D170" s="319">
        <v>4680115881594</v>
      </c>
      <c r="E170" s="320"/>
      <c r="F170" s="305">
        <v>1.35</v>
      </c>
      <c r="G170" s="33">
        <v>6</v>
      </c>
      <c r="H170" s="305">
        <v>8.1</v>
      </c>
      <c r="I170" s="305">
        <v>8.6639999999999997</v>
      </c>
      <c r="J170" s="33">
        <v>56</v>
      </c>
      <c r="K170" s="34" t="s">
        <v>125</v>
      </c>
      <c r="L170" s="33">
        <v>40</v>
      </c>
      <c r="M170" s="4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0" s="322"/>
      <c r="O170" s="322"/>
      <c r="P170" s="322"/>
      <c r="Q170" s="32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5" t="s">
        <v>1</v>
      </c>
    </row>
    <row r="171" spans="1:52" ht="27" customHeight="1" x14ac:dyDescent="0.25">
      <c r="A171" s="55" t="s">
        <v>272</v>
      </c>
      <c r="B171" s="55" t="s">
        <v>273</v>
      </c>
      <c r="C171" s="32">
        <v>4301051433</v>
      </c>
      <c r="D171" s="319">
        <v>4680115881587</v>
      </c>
      <c r="E171" s="320"/>
      <c r="F171" s="305">
        <v>1</v>
      </c>
      <c r="G171" s="33">
        <v>4</v>
      </c>
      <c r="H171" s="305">
        <v>4</v>
      </c>
      <c r="I171" s="305">
        <v>4.4080000000000004</v>
      </c>
      <c r="J171" s="33">
        <v>104</v>
      </c>
      <c r="K171" s="34" t="s">
        <v>62</v>
      </c>
      <c r="L171" s="33">
        <v>35</v>
      </c>
      <c r="M171" s="48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1" s="322"/>
      <c r="O171" s="322"/>
      <c r="P171" s="322"/>
      <c r="Q171" s="320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IFERROR(IF(V171=0,"",ROUNDUP(V171/H171,0)*0.01196),"")</f>
        <v/>
      </c>
      <c r="X171" s="57"/>
      <c r="Y171" s="58"/>
      <c r="AC171" s="59"/>
      <c r="AZ171" s="146" t="s">
        <v>1</v>
      </c>
    </row>
    <row r="172" spans="1:52" ht="16.5" customHeight="1" x14ac:dyDescent="0.25">
      <c r="A172" s="55" t="s">
        <v>274</v>
      </c>
      <c r="B172" s="55" t="s">
        <v>275</v>
      </c>
      <c r="C172" s="32">
        <v>4301051380</v>
      </c>
      <c r="D172" s="319">
        <v>4680115880962</v>
      </c>
      <c r="E172" s="320"/>
      <c r="F172" s="305">
        <v>1.3</v>
      </c>
      <c r="G172" s="33">
        <v>6</v>
      </c>
      <c r="H172" s="305">
        <v>7.8</v>
      </c>
      <c r="I172" s="305">
        <v>8.3640000000000008</v>
      </c>
      <c r="J172" s="33">
        <v>56</v>
      </c>
      <c r="K172" s="34" t="s">
        <v>62</v>
      </c>
      <c r="L172" s="33">
        <v>40</v>
      </c>
      <c r="M172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2" s="322"/>
      <c r="O172" s="322"/>
      <c r="P172" s="322"/>
      <c r="Q172" s="32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276</v>
      </c>
      <c r="B173" s="55" t="s">
        <v>277</v>
      </c>
      <c r="C173" s="32">
        <v>4301051411</v>
      </c>
      <c r="D173" s="319">
        <v>4680115881617</v>
      </c>
      <c r="E173" s="320"/>
      <c r="F173" s="305">
        <v>1.35</v>
      </c>
      <c r="G173" s="33">
        <v>6</v>
      </c>
      <c r="H173" s="305">
        <v>8.1</v>
      </c>
      <c r="I173" s="305">
        <v>8.6460000000000008</v>
      </c>
      <c r="J173" s="33">
        <v>56</v>
      </c>
      <c r="K173" s="34" t="s">
        <v>125</v>
      </c>
      <c r="L173" s="33">
        <v>40</v>
      </c>
      <c r="M173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3" s="322"/>
      <c r="O173" s="322"/>
      <c r="P173" s="322"/>
      <c r="Q173" s="320"/>
      <c r="R173" s="35"/>
      <c r="S173" s="35"/>
      <c r="T173" s="36" t="s">
        <v>63</v>
      </c>
      <c r="U173" s="306">
        <v>0</v>
      </c>
      <c r="V173" s="307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278</v>
      </c>
      <c r="B174" s="55" t="s">
        <v>279</v>
      </c>
      <c r="C174" s="32">
        <v>4301051377</v>
      </c>
      <c r="D174" s="319">
        <v>4680115881228</v>
      </c>
      <c r="E174" s="320"/>
      <c r="F174" s="305">
        <v>0.4</v>
      </c>
      <c r="G174" s="33">
        <v>6</v>
      </c>
      <c r="H174" s="305">
        <v>2.4</v>
      </c>
      <c r="I174" s="305">
        <v>2.6</v>
      </c>
      <c r="J174" s="33">
        <v>156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4" s="322"/>
      <c r="O174" s="322"/>
      <c r="P174" s="322"/>
      <c r="Q174" s="320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280</v>
      </c>
      <c r="B175" s="55" t="s">
        <v>281</v>
      </c>
      <c r="C175" s="32">
        <v>4301051432</v>
      </c>
      <c r="D175" s="319">
        <v>4680115881037</v>
      </c>
      <c r="E175" s="320"/>
      <c r="F175" s="305">
        <v>0.84</v>
      </c>
      <c r="G175" s="33">
        <v>4</v>
      </c>
      <c r="H175" s="305">
        <v>3.36</v>
      </c>
      <c r="I175" s="305">
        <v>3.6179999999999999</v>
      </c>
      <c r="J175" s="33">
        <v>120</v>
      </c>
      <c r="K175" s="34" t="s">
        <v>62</v>
      </c>
      <c r="L175" s="33">
        <v>35</v>
      </c>
      <c r="M175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5" s="322"/>
      <c r="O175" s="322"/>
      <c r="P175" s="322"/>
      <c r="Q175" s="320"/>
      <c r="R175" s="35"/>
      <c r="S175" s="35"/>
      <c r="T175" s="36" t="s">
        <v>63</v>
      </c>
      <c r="U175" s="306">
        <v>0</v>
      </c>
      <c r="V175" s="307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282</v>
      </c>
      <c r="B176" s="55" t="s">
        <v>283</v>
      </c>
      <c r="C176" s="32">
        <v>4301051384</v>
      </c>
      <c r="D176" s="319">
        <v>4680115881211</v>
      </c>
      <c r="E176" s="320"/>
      <c r="F176" s="305">
        <v>0.4</v>
      </c>
      <c r="G176" s="33">
        <v>6</v>
      </c>
      <c r="H176" s="305">
        <v>2.4</v>
      </c>
      <c r="I176" s="305">
        <v>2.6</v>
      </c>
      <c r="J176" s="33">
        <v>156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6" s="322"/>
      <c r="O176" s="322"/>
      <c r="P176" s="322"/>
      <c r="Q176" s="320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IFERROR(IF(V176=0,"",ROUNDUP(V176/H176,0)*0.00753),"")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284</v>
      </c>
      <c r="B177" s="55" t="s">
        <v>285</v>
      </c>
      <c r="C177" s="32">
        <v>4301051378</v>
      </c>
      <c r="D177" s="319">
        <v>4680115881020</v>
      </c>
      <c r="E177" s="320"/>
      <c r="F177" s="305">
        <v>0.84</v>
      </c>
      <c r="G177" s="33">
        <v>4</v>
      </c>
      <c r="H177" s="305">
        <v>3.36</v>
      </c>
      <c r="I177" s="305">
        <v>3.57</v>
      </c>
      <c r="J177" s="33">
        <v>120</v>
      </c>
      <c r="K177" s="34" t="s">
        <v>62</v>
      </c>
      <c r="L177" s="33">
        <v>45</v>
      </c>
      <c r="M177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7" s="322"/>
      <c r="O177" s="322"/>
      <c r="P177" s="322"/>
      <c r="Q177" s="320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286</v>
      </c>
      <c r="B178" s="55" t="s">
        <v>287</v>
      </c>
      <c r="C178" s="32">
        <v>4301051407</v>
      </c>
      <c r="D178" s="319">
        <v>4680115882195</v>
      </c>
      <c r="E178" s="320"/>
      <c r="F178" s="305">
        <v>0.4</v>
      </c>
      <c r="G178" s="33">
        <v>6</v>
      </c>
      <c r="H178" s="305">
        <v>2.4</v>
      </c>
      <c r="I178" s="305">
        <v>2.69</v>
      </c>
      <c r="J178" s="33">
        <v>156</v>
      </c>
      <c r="K178" s="34" t="s">
        <v>125</v>
      </c>
      <c r="L178" s="33">
        <v>40</v>
      </c>
      <c r="M178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8" s="322"/>
      <c r="O178" s="322"/>
      <c r="P178" s="322"/>
      <c r="Q178" s="32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ref="W178:W183" si="9">IFERROR(IF(V178=0,"",ROUNDUP(V178/H178,0)*0.00753),"")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289</v>
      </c>
      <c r="C179" s="32">
        <v>4301051468</v>
      </c>
      <c r="D179" s="319">
        <v>4680115880092</v>
      </c>
      <c r="E179" s="32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125</v>
      </c>
      <c r="L179" s="33">
        <v>45</v>
      </c>
      <c r="M179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2"/>
      <c r="O179" s="322"/>
      <c r="P179" s="322"/>
      <c r="Q179" s="320"/>
      <c r="R179" s="35"/>
      <c r="S179" s="35"/>
      <c r="T179" s="36" t="s">
        <v>63</v>
      </c>
      <c r="U179" s="306">
        <v>0</v>
      </c>
      <c r="V179" s="307">
        <f t="shared" si="8"/>
        <v>0</v>
      </c>
      <c r="W179" s="37" t="str">
        <f t="shared" si="9"/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290</v>
      </c>
      <c r="B180" s="55" t="s">
        <v>291</v>
      </c>
      <c r="C180" s="32">
        <v>4301051469</v>
      </c>
      <c r="D180" s="319">
        <v>4680115880221</v>
      </c>
      <c r="E180" s="32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125</v>
      </c>
      <c r="L180" s="33">
        <v>45</v>
      </c>
      <c r="M180" s="47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2"/>
      <c r="O180" s="322"/>
      <c r="P180" s="322"/>
      <c r="Q180" s="320"/>
      <c r="R180" s="35"/>
      <c r="S180" s="35"/>
      <c r="T180" s="36" t="s">
        <v>63</v>
      </c>
      <c r="U180" s="306">
        <v>0</v>
      </c>
      <c r="V180" s="307">
        <f t="shared" si="8"/>
        <v>0</v>
      </c>
      <c r="W180" s="37" t="str">
        <f t="shared" si="9"/>
        <v/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292</v>
      </c>
      <c r="B181" s="55" t="s">
        <v>293</v>
      </c>
      <c r="C181" s="32">
        <v>4301051523</v>
      </c>
      <c r="D181" s="319">
        <v>4680115882942</v>
      </c>
      <c r="E181" s="32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22"/>
      <c r="O181" s="322"/>
      <c r="P181" s="322"/>
      <c r="Q181" s="32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294</v>
      </c>
      <c r="B182" s="55" t="s">
        <v>295</v>
      </c>
      <c r="C182" s="32">
        <v>4301051326</v>
      </c>
      <c r="D182" s="319">
        <v>4680115880504</v>
      </c>
      <c r="E182" s="32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2"/>
      <c r="O182" s="322"/>
      <c r="P182" s="322"/>
      <c r="Q182" s="320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296</v>
      </c>
      <c r="B183" s="55" t="s">
        <v>297</v>
      </c>
      <c r="C183" s="32">
        <v>4301051410</v>
      </c>
      <c r="D183" s="319">
        <v>4680115882164</v>
      </c>
      <c r="E183" s="32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125</v>
      </c>
      <c r="L183" s="33">
        <v>40</v>
      </c>
      <c r="M183" s="4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2"/>
      <c r="O183" s="322"/>
      <c r="P183" s="322"/>
      <c r="Q183" s="320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26"/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27"/>
      <c r="M184" s="323" t="s">
        <v>64</v>
      </c>
      <c r="N184" s="324"/>
      <c r="O184" s="324"/>
      <c r="P184" s="324"/>
      <c r="Q184" s="324"/>
      <c r="R184" s="324"/>
      <c r="S184" s="325"/>
      <c r="T184" s="38" t="s">
        <v>65</v>
      </c>
      <c r="U184" s="308">
        <f>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308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8">
        <f>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309"/>
      <c r="Y184" s="309"/>
    </row>
    <row r="185" spans="1:52" x14ac:dyDescent="0.2">
      <c r="A185" s="317"/>
      <c r="B185" s="317"/>
      <c r="C185" s="317"/>
      <c r="D185" s="317"/>
      <c r="E185" s="317"/>
      <c r="F185" s="317"/>
      <c r="G185" s="317"/>
      <c r="H185" s="317"/>
      <c r="I185" s="317"/>
      <c r="J185" s="317"/>
      <c r="K185" s="317"/>
      <c r="L185" s="327"/>
      <c r="M185" s="323" t="s">
        <v>64</v>
      </c>
      <c r="N185" s="324"/>
      <c r="O185" s="324"/>
      <c r="P185" s="324"/>
      <c r="Q185" s="324"/>
      <c r="R185" s="324"/>
      <c r="S185" s="325"/>
      <c r="T185" s="38" t="s">
        <v>63</v>
      </c>
      <c r="U185" s="308">
        <f>IFERROR(SUM(U168:U183),"0")</f>
        <v>0</v>
      </c>
      <c r="V185" s="308">
        <f>IFERROR(SUM(V168:V183),"0")</f>
        <v>0</v>
      </c>
      <c r="W185" s="38"/>
      <c r="X185" s="309"/>
      <c r="Y185" s="309"/>
    </row>
    <row r="186" spans="1:52" ht="14.25" customHeight="1" x14ac:dyDescent="0.25">
      <c r="A186" s="318" t="s">
        <v>200</v>
      </c>
      <c r="B186" s="317"/>
      <c r="C186" s="317"/>
      <c r="D186" s="317"/>
      <c r="E186" s="317"/>
      <c r="F186" s="317"/>
      <c r="G186" s="317"/>
      <c r="H186" s="317"/>
      <c r="I186" s="317"/>
      <c r="J186" s="317"/>
      <c r="K186" s="317"/>
      <c r="L186" s="317"/>
      <c r="M186" s="317"/>
      <c r="N186" s="317"/>
      <c r="O186" s="317"/>
      <c r="P186" s="317"/>
      <c r="Q186" s="317"/>
      <c r="R186" s="317"/>
      <c r="S186" s="317"/>
      <c r="T186" s="317"/>
      <c r="U186" s="317"/>
      <c r="V186" s="317"/>
      <c r="W186" s="317"/>
      <c r="X186" s="303"/>
      <c r="Y186" s="303"/>
    </row>
    <row r="187" spans="1:52" ht="16.5" customHeight="1" x14ac:dyDescent="0.25">
      <c r="A187" s="55" t="s">
        <v>298</v>
      </c>
      <c r="B187" s="55" t="s">
        <v>299</v>
      </c>
      <c r="C187" s="32">
        <v>4301060338</v>
      </c>
      <c r="D187" s="319">
        <v>4680115880801</v>
      </c>
      <c r="E187" s="32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2"/>
      <c r="O187" s="322"/>
      <c r="P187" s="322"/>
      <c r="Q187" s="320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300</v>
      </c>
      <c r="B188" s="55" t="s">
        <v>301</v>
      </c>
      <c r="C188" s="32">
        <v>4301060339</v>
      </c>
      <c r="D188" s="319">
        <v>4680115880818</v>
      </c>
      <c r="E188" s="32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2"/>
      <c r="O188" s="322"/>
      <c r="P188" s="322"/>
      <c r="Q188" s="320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26"/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27"/>
      <c r="M189" s="323" t="s">
        <v>64</v>
      </c>
      <c r="N189" s="324"/>
      <c r="O189" s="324"/>
      <c r="P189" s="324"/>
      <c r="Q189" s="324"/>
      <c r="R189" s="324"/>
      <c r="S189" s="325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7"/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27"/>
      <c r="M190" s="323" t="s">
        <v>64</v>
      </c>
      <c r="N190" s="324"/>
      <c r="O190" s="324"/>
      <c r="P190" s="324"/>
      <c r="Q190" s="324"/>
      <c r="R190" s="324"/>
      <c r="S190" s="325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16" t="s">
        <v>302</v>
      </c>
      <c r="B191" s="317"/>
      <c r="C191" s="317"/>
      <c r="D191" s="317"/>
      <c r="E191" s="317"/>
      <c r="F191" s="317"/>
      <c r="G191" s="317"/>
      <c r="H191" s="317"/>
      <c r="I191" s="317"/>
      <c r="J191" s="317"/>
      <c r="K191" s="317"/>
      <c r="L191" s="317"/>
      <c r="M191" s="317"/>
      <c r="N191" s="317"/>
      <c r="O191" s="317"/>
      <c r="P191" s="317"/>
      <c r="Q191" s="317"/>
      <c r="R191" s="317"/>
      <c r="S191" s="317"/>
      <c r="T191" s="317"/>
      <c r="U191" s="317"/>
      <c r="V191" s="317"/>
      <c r="W191" s="317"/>
      <c r="X191" s="302"/>
      <c r="Y191" s="302"/>
    </row>
    <row r="192" spans="1:52" ht="14.25" customHeight="1" x14ac:dyDescent="0.25">
      <c r="A192" s="318" t="s">
        <v>100</v>
      </c>
      <c r="B192" s="317"/>
      <c r="C192" s="317"/>
      <c r="D192" s="317"/>
      <c r="E192" s="317"/>
      <c r="F192" s="317"/>
      <c r="G192" s="317"/>
      <c r="H192" s="317"/>
      <c r="I192" s="317"/>
      <c r="J192" s="317"/>
      <c r="K192" s="317"/>
      <c r="L192" s="317"/>
      <c r="M192" s="317"/>
      <c r="N192" s="317"/>
      <c r="O192" s="317"/>
      <c r="P192" s="317"/>
      <c r="Q192" s="317"/>
      <c r="R192" s="317"/>
      <c r="S192" s="317"/>
      <c r="T192" s="317"/>
      <c r="U192" s="317"/>
      <c r="V192" s="317"/>
      <c r="W192" s="317"/>
      <c r="X192" s="303"/>
      <c r="Y192" s="303"/>
    </row>
    <row r="193" spans="1:52" ht="27" customHeight="1" x14ac:dyDescent="0.25">
      <c r="A193" s="55" t="s">
        <v>303</v>
      </c>
      <c r="B193" s="55" t="s">
        <v>304</v>
      </c>
      <c r="C193" s="32">
        <v>4301011346</v>
      </c>
      <c r="D193" s="319">
        <v>4607091387445</v>
      </c>
      <c r="E193" s="32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96</v>
      </c>
      <c r="L193" s="33">
        <v>31</v>
      </c>
      <c r="M193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2"/>
      <c r="O193" s="322"/>
      <c r="P193" s="322"/>
      <c r="Q193" s="32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305</v>
      </c>
      <c r="B194" s="55" t="s">
        <v>306</v>
      </c>
      <c r="C194" s="32">
        <v>4301011362</v>
      </c>
      <c r="D194" s="319">
        <v>4607091386004</v>
      </c>
      <c r="E194" s="32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103</v>
      </c>
      <c r="L194" s="33">
        <v>55</v>
      </c>
      <c r="M194" s="47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2"/>
      <c r="O194" s="322"/>
      <c r="P194" s="322"/>
      <c r="Q194" s="320"/>
      <c r="R194" s="35"/>
      <c r="S194" s="35"/>
      <c r="T194" s="36" t="s">
        <v>63</v>
      </c>
      <c r="U194" s="306">
        <v>150</v>
      </c>
      <c r="V194" s="307">
        <f t="shared" si="10"/>
        <v>151.20000000000002</v>
      </c>
      <c r="W194" s="37">
        <f>IFERROR(IF(V194=0,"",ROUNDUP(V194/H194,0)*0.02039),"")</f>
        <v>0.28545999999999999</v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305</v>
      </c>
      <c r="B195" s="55" t="s">
        <v>307</v>
      </c>
      <c r="C195" s="32">
        <v>4301011308</v>
      </c>
      <c r="D195" s="319">
        <v>4607091386004</v>
      </c>
      <c r="E195" s="32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96</v>
      </c>
      <c r="L195" s="33">
        <v>55</v>
      </c>
      <c r="M195" s="4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2"/>
      <c r="O195" s="322"/>
      <c r="P195" s="322"/>
      <c r="Q195" s="320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308</v>
      </c>
      <c r="B196" s="55" t="s">
        <v>309</v>
      </c>
      <c r="C196" s="32">
        <v>4301011347</v>
      </c>
      <c r="D196" s="319">
        <v>4607091386073</v>
      </c>
      <c r="E196" s="32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96</v>
      </c>
      <c r="L196" s="33">
        <v>31</v>
      </c>
      <c r="M196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2"/>
      <c r="O196" s="322"/>
      <c r="P196" s="322"/>
      <c r="Q196" s="32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310</v>
      </c>
      <c r="B197" s="55" t="s">
        <v>311</v>
      </c>
      <c r="C197" s="32">
        <v>4301011395</v>
      </c>
      <c r="D197" s="319">
        <v>4607091387322</v>
      </c>
      <c r="E197" s="320"/>
      <c r="F197" s="305">
        <v>1.35</v>
      </c>
      <c r="G197" s="33">
        <v>8</v>
      </c>
      <c r="H197" s="305">
        <v>10.8</v>
      </c>
      <c r="I197" s="305">
        <v>11.28</v>
      </c>
      <c r="J197" s="33">
        <v>48</v>
      </c>
      <c r="K197" s="34" t="s">
        <v>103</v>
      </c>
      <c r="L197" s="33">
        <v>55</v>
      </c>
      <c r="M197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2"/>
      <c r="O197" s="322"/>
      <c r="P197" s="322"/>
      <c r="Q197" s="320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IFERROR(IF(V197=0,"",ROUNDUP(V197/H197,0)*0.02039),"")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310</v>
      </c>
      <c r="B198" s="55" t="s">
        <v>312</v>
      </c>
      <c r="C198" s="32">
        <v>4301010928</v>
      </c>
      <c r="D198" s="319">
        <v>4607091387322</v>
      </c>
      <c r="E198" s="320"/>
      <c r="F198" s="305">
        <v>1.35</v>
      </c>
      <c r="G198" s="33">
        <v>8</v>
      </c>
      <c r="H198" s="305">
        <v>10.8</v>
      </c>
      <c r="I198" s="305">
        <v>11.28</v>
      </c>
      <c r="J198" s="33">
        <v>56</v>
      </c>
      <c r="K198" s="34" t="s">
        <v>96</v>
      </c>
      <c r="L198" s="33">
        <v>55</v>
      </c>
      <c r="M198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2"/>
      <c r="O198" s="322"/>
      <c r="P198" s="322"/>
      <c r="Q198" s="32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313</v>
      </c>
      <c r="B199" s="55" t="s">
        <v>314</v>
      </c>
      <c r="C199" s="32">
        <v>4301011311</v>
      </c>
      <c r="D199" s="319">
        <v>4607091387377</v>
      </c>
      <c r="E199" s="32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96</v>
      </c>
      <c r="L199" s="33">
        <v>55</v>
      </c>
      <c r="M19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2"/>
      <c r="O199" s="322"/>
      <c r="P199" s="322"/>
      <c r="Q199" s="320"/>
      <c r="R199" s="35"/>
      <c r="S199" s="35"/>
      <c r="T199" s="36" t="s">
        <v>63</v>
      </c>
      <c r="U199" s="306">
        <v>350</v>
      </c>
      <c r="V199" s="307">
        <f t="shared" si="10"/>
        <v>356.40000000000003</v>
      </c>
      <c r="W199" s="37">
        <f>IFERROR(IF(V199=0,"",ROUNDUP(V199/H199,0)*0.02175),"")</f>
        <v>0.71775</v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315</v>
      </c>
      <c r="B200" s="55" t="s">
        <v>316</v>
      </c>
      <c r="C200" s="32">
        <v>4301010945</v>
      </c>
      <c r="D200" s="319">
        <v>4607091387353</v>
      </c>
      <c r="E200" s="32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96</v>
      </c>
      <c r="L200" s="33">
        <v>55</v>
      </c>
      <c r="M200" s="4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2"/>
      <c r="O200" s="322"/>
      <c r="P200" s="322"/>
      <c r="Q200" s="320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317</v>
      </c>
      <c r="B201" s="55" t="s">
        <v>318</v>
      </c>
      <c r="C201" s="32">
        <v>4301011328</v>
      </c>
      <c r="D201" s="319">
        <v>4607091386011</v>
      </c>
      <c r="E201" s="32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4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2"/>
      <c r="O201" s="322"/>
      <c r="P201" s="322"/>
      <c r="Q201" s="320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319</v>
      </c>
      <c r="B202" s="55" t="s">
        <v>320</v>
      </c>
      <c r="C202" s="32">
        <v>4301011329</v>
      </c>
      <c r="D202" s="319">
        <v>4607091387308</v>
      </c>
      <c r="E202" s="32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2"/>
      <c r="O202" s="322"/>
      <c r="P202" s="322"/>
      <c r="Q202" s="32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321</v>
      </c>
      <c r="B203" s="55" t="s">
        <v>322</v>
      </c>
      <c r="C203" s="32">
        <v>4301011049</v>
      </c>
      <c r="D203" s="319">
        <v>4607091387339</v>
      </c>
      <c r="E203" s="32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96</v>
      </c>
      <c r="L203" s="33">
        <v>55</v>
      </c>
      <c r="M203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2"/>
      <c r="O203" s="322"/>
      <c r="P203" s="322"/>
      <c r="Q203" s="320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323</v>
      </c>
      <c r="B204" s="55" t="s">
        <v>324</v>
      </c>
      <c r="C204" s="32">
        <v>4301011433</v>
      </c>
      <c r="D204" s="319">
        <v>4680115882638</v>
      </c>
      <c r="E204" s="32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96</v>
      </c>
      <c r="L204" s="33">
        <v>90</v>
      </c>
      <c r="M204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22"/>
      <c r="O204" s="322"/>
      <c r="P204" s="322"/>
      <c r="Q204" s="32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325</v>
      </c>
      <c r="B205" s="55" t="s">
        <v>326</v>
      </c>
      <c r="C205" s="32">
        <v>4301011573</v>
      </c>
      <c r="D205" s="319">
        <v>4680115881938</v>
      </c>
      <c r="E205" s="32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96</v>
      </c>
      <c r="L205" s="33">
        <v>90</v>
      </c>
      <c r="M205" s="4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2"/>
      <c r="O205" s="322"/>
      <c r="P205" s="322"/>
      <c r="Q205" s="32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327</v>
      </c>
      <c r="B206" s="55" t="s">
        <v>328</v>
      </c>
      <c r="C206" s="32">
        <v>4301010944</v>
      </c>
      <c r="D206" s="319">
        <v>4607091387346</v>
      </c>
      <c r="E206" s="32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96</v>
      </c>
      <c r="L206" s="33">
        <v>55</v>
      </c>
      <c r="M206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2"/>
      <c r="O206" s="322"/>
      <c r="P206" s="322"/>
      <c r="Q206" s="32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329</v>
      </c>
      <c r="B207" s="55" t="s">
        <v>330</v>
      </c>
      <c r="C207" s="32">
        <v>4301011353</v>
      </c>
      <c r="D207" s="319">
        <v>4607091389807</v>
      </c>
      <c r="E207" s="32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96</v>
      </c>
      <c r="L207" s="33">
        <v>55</v>
      </c>
      <c r="M207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2"/>
      <c r="O207" s="322"/>
      <c r="P207" s="322"/>
      <c r="Q207" s="32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26"/>
      <c r="B208" s="317"/>
      <c r="C208" s="317"/>
      <c r="D208" s="317"/>
      <c r="E208" s="317"/>
      <c r="F208" s="317"/>
      <c r="G208" s="317"/>
      <c r="H208" s="317"/>
      <c r="I208" s="317"/>
      <c r="J208" s="317"/>
      <c r="K208" s="317"/>
      <c r="L208" s="327"/>
      <c r="M208" s="323" t="s">
        <v>64</v>
      </c>
      <c r="N208" s="324"/>
      <c r="O208" s="324"/>
      <c r="P208" s="324"/>
      <c r="Q208" s="324"/>
      <c r="R208" s="324"/>
      <c r="S208" s="325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46.296296296296291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47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1.0032099999999999</v>
      </c>
      <c r="X208" s="309"/>
      <c r="Y208" s="309"/>
    </row>
    <row r="209" spans="1:52" x14ac:dyDescent="0.2">
      <c r="A209" s="317"/>
      <c r="B209" s="317"/>
      <c r="C209" s="317"/>
      <c r="D209" s="317"/>
      <c r="E209" s="317"/>
      <c r="F209" s="317"/>
      <c r="G209" s="317"/>
      <c r="H209" s="317"/>
      <c r="I209" s="317"/>
      <c r="J209" s="317"/>
      <c r="K209" s="317"/>
      <c r="L209" s="327"/>
      <c r="M209" s="323" t="s">
        <v>64</v>
      </c>
      <c r="N209" s="324"/>
      <c r="O209" s="324"/>
      <c r="P209" s="324"/>
      <c r="Q209" s="324"/>
      <c r="R209" s="324"/>
      <c r="S209" s="325"/>
      <c r="T209" s="38" t="s">
        <v>63</v>
      </c>
      <c r="U209" s="308">
        <f>IFERROR(SUM(U193:U207),"0")</f>
        <v>500</v>
      </c>
      <c r="V209" s="308">
        <f>IFERROR(SUM(V193:V207),"0")</f>
        <v>507.6</v>
      </c>
      <c r="W209" s="38"/>
      <c r="X209" s="309"/>
      <c r="Y209" s="309"/>
    </row>
    <row r="210" spans="1:52" ht="14.25" customHeight="1" x14ac:dyDescent="0.25">
      <c r="A210" s="318" t="s">
        <v>93</v>
      </c>
      <c r="B210" s="317"/>
      <c r="C210" s="317"/>
      <c r="D210" s="317"/>
      <c r="E210" s="317"/>
      <c r="F210" s="317"/>
      <c r="G210" s="317"/>
      <c r="H210" s="317"/>
      <c r="I210" s="317"/>
      <c r="J210" s="317"/>
      <c r="K210" s="317"/>
      <c r="L210" s="317"/>
      <c r="M210" s="317"/>
      <c r="N210" s="317"/>
      <c r="O210" s="317"/>
      <c r="P210" s="317"/>
      <c r="Q210" s="317"/>
      <c r="R210" s="317"/>
      <c r="S210" s="317"/>
      <c r="T210" s="317"/>
      <c r="U210" s="317"/>
      <c r="V210" s="317"/>
      <c r="W210" s="317"/>
      <c r="X210" s="303"/>
      <c r="Y210" s="303"/>
    </row>
    <row r="211" spans="1:52" ht="27" customHeight="1" x14ac:dyDescent="0.25">
      <c r="A211" s="55" t="s">
        <v>331</v>
      </c>
      <c r="B211" s="55" t="s">
        <v>332</v>
      </c>
      <c r="C211" s="32">
        <v>4301020254</v>
      </c>
      <c r="D211" s="319">
        <v>4680115881914</v>
      </c>
      <c r="E211" s="32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96</v>
      </c>
      <c r="L211" s="33">
        <v>90</v>
      </c>
      <c r="M211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2"/>
      <c r="O211" s="322"/>
      <c r="P211" s="322"/>
      <c r="Q211" s="32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26"/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27"/>
      <c r="M212" s="323" t="s">
        <v>64</v>
      </c>
      <c r="N212" s="324"/>
      <c r="O212" s="324"/>
      <c r="P212" s="324"/>
      <c r="Q212" s="324"/>
      <c r="R212" s="324"/>
      <c r="S212" s="325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7"/>
      <c r="B213" s="317"/>
      <c r="C213" s="317"/>
      <c r="D213" s="317"/>
      <c r="E213" s="317"/>
      <c r="F213" s="317"/>
      <c r="G213" s="317"/>
      <c r="H213" s="317"/>
      <c r="I213" s="317"/>
      <c r="J213" s="317"/>
      <c r="K213" s="317"/>
      <c r="L213" s="327"/>
      <c r="M213" s="323" t="s">
        <v>64</v>
      </c>
      <c r="N213" s="324"/>
      <c r="O213" s="324"/>
      <c r="P213" s="324"/>
      <c r="Q213" s="324"/>
      <c r="R213" s="324"/>
      <c r="S213" s="325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18" t="s">
        <v>59</v>
      </c>
      <c r="B214" s="317"/>
      <c r="C214" s="317"/>
      <c r="D214" s="317"/>
      <c r="E214" s="317"/>
      <c r="F214" s="317"/>
      <c r="G214" s="317"/>
      <c r="H214" s="317"/>
      <c r="I214" s="317"/>
      <c r="J214" s="317"/>
      <c r="K214" s="317"/>
      <c r="L214" s="317"/>
      <c r="M214" s="317"/>
      <c r="N214" s="317"/>
      <c r="O214" s="317"/>
      <c r="P214" s="317"/>
      <c r="Q214" s="317"/>
      <c r="R214" s="317"/>
      <c r="S214" s="317"/>
      <c r="T214" s="317"/>
      <c r="U214" s="317"/>
      <c r="V214" s="317"/>
      <c r="W214" s="317"/>
      <c r="X214" s="303"/>
      <c r="Y214" s="303"/>
    </row>
    <row r="215" spans="1:52" ht="27" customHeight="1" x14ac:dyDescent="0.25">
      <c r="A215" s="55" t="s">
        <v>333</v>
      </c>
      <c r="B215" s="55" t="s">
        <v>334</v>
      </c>
      <c r="C215" s="32">
        <v>4301030878</v>
      </c>
      <c r="D215" s="319">
        <v>4607091387193</v>
      </c>
      <c r="E215" s="32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2"/>
      <c r="O215" s="322"/>
      <c r="P215" s="322"/>
      <c r="Q215" s="320"/>
      <c r="R215" s="35"/>
      <c r="S215" s="35"/>
      <c r="T215" s="36" t="s">
        <v>63</v>
      </c>
      <c r="U215" s="306">
        <v>0</v>
      </c>
      <c r="V215" s="307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335</v>
      </c>
      <c r="B216" s="55" t="s">
        <v>336</v>
      </c>
      <c r="C216" s="32">
        <v>4301031153</v>
      </c>
      <c r="D216" s="319">
        <v>4607091387230</v>
      </c>
      <c r="E216" s="32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2"/>
      <c r="O216" s="322"/>
      <c r="P216" s="322"/>
      <c r="Q216" s="320"/>
      <c r="R216" s="35"/>
      <c r="S216" s="35"/>
      <c r="T216" s="36" t="s">
        <v>63</v>
      </c>
      <c r="U216" s="306">
        <v>0</v>
      </c>
      <c r="V216" s="307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337</v>
      </c>
      <c r="B217" s="55" t="s">
        <v>338</v>
      </c>
      <c r="C217" s="32">
        <v>4301031152</v>
      </c>
      <c r="D217" s="319">
        <v>4607091387285</v>
      </c>
      <c r="E217" s="32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2"/>
      <c r="O217" s="322"/>
      <c r="P217" s="322"/>
      <c r="Q217" s="320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339</v>
      </c>
      <c r="B218" s="55" t="s">
        <v>340</v>
      </c>
      <c r="C218" s="32">
        <v>4301031151</v>
      </c>
      <c r="D218" s="319">
        <v>4607091389845</v>
      </c>
      <c r="E218" s="32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2"/>
      <c r="O218" s="322"/>
      <c r="P218" s="322"/>
      <c r="Q218" s="320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26"/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27"/>
      <c r="M219" s="323" t="s">
        <v>64</v>
      </c>
      <c r="N219" s="324"/>
      <c r="O219" s="324"/>
      <c r="P219" s="324"/>
      <c r="Q219" s="324"/>
      <c r="R219" s="324"/>
      <c r="S219" s="325"/>
      <c r="T219" s="38" t="s">
        <v>65</v>
      </c>
      <c r="U219" s="308">
        <f>IFERROR(U215/H215,"0")+IFERROR(U216/H216,"0")+IFERROR(U217/H217,"0")+IFERROR(U218/H218,"0")</f>
        <v>0</v>
      </c>
      <c r="V219" s="308">
        <f>IFERROR(V215/H215,"0")+IFERROR(V216/H216,"0")+IFERROR(V217/H217,"0")+IFERROR(V218/H218,"0")</f>
        <v>0</v>
      </c>
      <c r="W219" s="308">
        <f>IFERROR(IF(W215="",0,W215),"0")+IFERROR(IF(W216="",0,W216),"0")+IFERROR(IF(W217="",0,W217),"0")+IFERROR(IF(W218="",0,W218),"0")</f>
        <v>0</v>
      </c>
      <c r="X219" s="309"/>
      <c r="Y219" s="309"/>
    </row>
    <row r="220" spans="1:52" x14ac:dyDescent="0.2">
      <c r="A220" s="317"/>
      <c r="B220" s="317"/>
      <c r="C220" s="317"/>
      <c r="D220" s="317"/>
      <c r="E220" s="317"/>
      <c r="F220" s="317"/>
      <c r="G220" s="317"/>
      <c r="H220" s="317"/>
      <c r="I220" s="317"/>
      <c r="J220" s="317"/>
      <c r="K220" s="317"/>
      <c r="L220" s="327"/>
      <c r="M220" s="323" t="s">
        <v>64</v>
      </c>
      <c r="N220" s="324"/>
      <c r="O220" s="324"/>
      <c r="P220" s="324"/>
      <c r="Q220" s="324"/>
      <c r="R220" s="324"/>
      <c r="S220" s="325"/>
      <c r="T220" s="38" t="s">
        <v>63</v>
      </c>
      <c r="U220" s="308">
        <f>IFERROR(SUM(U215:U218),"0")</f>
        <v>0</v>
      </c>
      <c r="V220" s="308">
        <f>IFERROR(SUM(V215:V218),"0")</f>
        <v>0</v>
      </c>
      <c r="W220" s="38"/>
      <c r="X220" s="309"/>
      <c r="Y220" s="309"/>
    </row>
    <row r="221" spans="1:52" ht="14.25" customHeight="1" x14ac:dyDescent="0.25">
      <c r="A221" s="318" t="s">
        <v>66</v>
      </c>
      <c r="B221" s="317"/>
      <c r="C221" s="317"/>
      <c r="D221" s="317"/>
      <c r="E221" s="317"/>
      <c r="F221" s="317"/>
      <c r="G221" s="317"/>
      <c r="H221" s="317"/>
      <c r="I221" s="317"/>
      <c r="J221" s="317"/>
      <c r="K221" s="317"/>
      <c r="L221" s="317"/>
      <c r="M221" s="317"/>
      <c r="N221" s="317"/>
      <c r="O221" s="317"/>
      <c r="P221" s="317"/>
      <c r="Q221" s="317"/>
      <c r="R221" s="317"/>
      <c r="S221" s="317"/>
      <c r="T221" s="317"/>
      <c r="U221" s="317"/>
      <c r="V221" s="317"/>
      <c r="W221" s="317"/>
      <c r="X221" s="303"/>
      <c r="Y221" s="303"/>
    </row>
    <row r="222" spans="1:52" ht="16.5" customHeight="1" x14ac:dyDescent="0.25">
      <c r="A222" s="55" t="s">
        <v>341</v>
      </c>
      <c r="B222" s="55" t="s">
        <v>342</v>
      </c>
      <c r="C222" s="32">
        <v>4301051100</v>
      </c>
      <c r="D222" s="319">
        <v>4607091387766</v>
      </c>
      <c r="E222" s="32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125</v>
      </c>
      <c r="L222" s="33">
        <v>40</v>
      </c>
      <c r="M222" s="4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2"/>
      <c r="O222" s="322"/>
      <c r="P222" s="322"/>
      <c r="Q222" s="320"/>
      <c r="R222" s="35"/>
      <c r="S222" s="35"/>
      <c r="T222" s="36" t="s">
        <v>63</v>
      </c>
      <c r="U222" s="306">
        <v>0</v>
      </c>
      <c r="V222" s="307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343</v>
      </c>
      <c r="B223" s="55" t="s">
        <v>344</v>
      </c>
      <c r="C223" s="32">
        <v>4301051116</v>
      </c>
      <c r="D223" s="319">
        <v>4607091387957</v>
      </c>
      <c r="E223" s="32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2"/>
      <c r="O223" s="322"/>
      <c r="P223" s="322"/>
      <c r="Q223" s="32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345</v>
      </c>
      <c r="B224" s="55" t="s">
        <v>346</v>
      </c>
      <c r="C224" s="32">
        <v>4301051115</v>
      </c>
      <c r="D224" s="319">
        <v>4607091387964</v>
      </c>
      <c r="E224" s="32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2"/>
      <c r="O224" s="322"/>
      <c r="P224" s="322"/>
      <c r="Q224" s="32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347</v>
      </c>
      <c r="B225" s="55" t="s">
        <v>348</v>
      </c>
      <c r="C225" s="32">
        <v>4301051134</v>
      </c>
      <c r="D225" s="319">
        <v>4607091381672</v>
      </c>
      <c r="E225" s="32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2"/>
      <c r="O225" s="322"/>
      <c r="P225" s="322"/>
      <c r="Q225" s="320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349</v>
      </c>
      <c r="B226" s="55" t="s">
        <v>350</v>
      </c>
      <c r="C226" s="32">
        <v>4301051130</v>
      </c>
      <c r="D226" s="319">
        <v>4607091387537</v>
      </c>
      <c r="E226" s="32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2"/>
      <c r="O226" s="322"/>
      <c r="P226" s="322"/>
      <c r="Q226" s="32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351</v>
      </c>
      <c r="B227" s="55" t="s">
        <v>352</v>
      </c>
      <c r="C227" s="32">
        <v>4301051132</v>
      </c>
      <c r="D227" s="319">
        <v>4607091387513</v>
      </c>
      <c r="E227" s="32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2"/>
      <c r="O227" s="322"/>
      <c r="P227" s="322"/>
      <c r="Q227" s="32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26"/>
      <c r="B228" s="317"/>
      <c r="C228" s="317"/>
      <c r="D228" s="317"/>
      <c r="E228" s="317"/>
      <c r="F228" s="317"/>
      <c r="G228" s="317"/>
      <c r="H228" s="317"/>
      <c r="I228" s="317"/>
      <c r="J228" s="317"/>
      <c r="K228" s="317"/>
      <c r="L228" s="327"/>
      <c r="M228" s="323" t="s">
        <v>64</v>
      </c>
      <c r="N228" s="324"/>
      <c r="O228" s="324"/>
      <c r="P228" s="324"/>
      <c r="Q228" s="324"/>
      <c r="R228" s="324"/>
      <c r="S228" s="325"/>
      <c r="T228" s="38" t="s">
        <v>65</v>
      </c>
      <c r="U228" s="308">
        <f>IFERROR(U222/H222,"0")+IFERROR(U223/H223,"0")+IFERROR(U224/H224,"0")+IFERROR(U225/H225,"0")+IFERROR(U226/H226,"0")+IFERROR(U227/H227,"0")</f>
        <v>0</v>
      </c>
      <c r="V228" s="308">
        <f>IFERROR(V222/H222,"0")+IFERROR(V223/H223,"0")+IFERROR(V224/H224,"0")+IFERROR(V225/H225,"0")+IFERROR(V226/H226,"0")+IFERROR(V227/H227,"0")</f>
        <v>0</v>
      </c>
      <c r="W228" s="308">
        <f>IFERROR(IF(W222="",0,W222),"0")+IFERROR(IF(W223="",0,W223),"0")+IFERROR(IF(W224="",0,W224),"0")+IFERROR(IF(W225="",0,W225),"0")+IFERROR(IF(W226="",0,W226),"0")+IFERROR(IF(W227="",0,W227),"0")</f>
        <v>0</v>
      </c>
      <c r="X228" s="309"/>
      <c r="Y228" s="309"/>
    </row>
    <row r="229" spans="1:52" x14ac:dyDescent="0.2">
      <c r="A229" s="317"/>
      <c r="B229" s="317"/>
      <c r="C229" s="317"/>
      <c r="D229" s="317"/>
      <c r="E229" s="317"/>
      <c r="F229" s="317"/>
      <c r="G229" s="317"/>
      <c r="H229" s="317"/>
      <c r="I229" s="317"/>
      <c r="J229" s="317"/>
      <c r="K229" s="317"/>
      <c r="L229" s="327"/>
      <c r="M229" s="323" t="s">
        <v>64</v>
      </c>
      <c r="N229" s="324"/>
      <c r="O229" s="324"/>
      <c r="P229" s="324"/>
      <c r="Q229" s="324"/>
      <c r="R229" s="324"/>
      <c r="S229" s="325"/>
      <c r="T229" s="38" t="s">
        <v>63</v>
      </c>
      <c r="U229" s="308">
        <f>IFERROR(SUM(U222:U227),"0")</f>
        <v>0</v>
      </c>
      <c r="V229" s="308">
        <f>IFERROR(SUM(V222:V227),"0")</f>
        <v>0</v>
      </c>
      <c r="W229" s="38"/>
      <c r="X229" s="309"/>
      <c r="Y229" s="309"/>
    </row>
    <row r="230" spans="1:52" ht="14.25" customHeight="1" x14ac:dyDescent="0.25">
      <c r="A230" s="318" t="s">
        <v>200</v>
      </c>
      <c r="B230" s="317"/>
      <c r="C230" s="317"/>
      <c r="D230" s="317"/>
      <c r="E230" s="317"/>
      <c r="F230" s="317"/>
      <c r="G230" s="317"/>
      <c r="H230" s="317"/>
      <c r="I230" s="317"/>
      <c r="J230" s="317"/>
      <c r="K230" s="317"/>
      <c r="L230" s="317"/>
      <c r="M230" s="317"/>
      <c r="N230" s="317"/>
      <c r="O230" s="317"/>
      <c r="P230" s="317"/>
      <c r="Q230" s="317"/>
      <c r="R230" s="317"/>
      <c r="S230" s="317"/>
      <c r="T230" s="317"/>
      <c r="U230" s="317"/>
      <c r="V230" s="317"/>
      <c r="W230" s="317"/>
      <c r="X230" s="303"/>
      <c r="Y230" s="303"/>
    </row>
    <row r="231" spans="1:52" ht="16.5" customHeight="1" x14ac:dyDescent="0.25">
      <c r="A231" s="55" t="s">
        <v>353</v>
      </c>
      <c r="B231" s="55" t="s">
        <v>354</v>
      </c>
      <c r="C231" s="32">
        <v>4301060326</v>
      </c>
      <c r="D231" s="319">
        <v>4607091380880</v>
      </c>
      <c r="E231" s="32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2"/>
      <c r="O231" s="322"/>
      <c r="P231" s="322"/>
      <c r="Q231" s="320"/>
      <c r="R231" s="35"/>
      <c r="S231" s="35"/>
      <c r="T231" s="36" t="s">
        <v>63</v>
      </c>
      <c r="U231" s="306">
        <v>0</v>
      </c>
      <c r="V231" s="307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355</v>
      </c>
      <c r="B232" s="55" t="s">
        <v>356</v>
      </c>
      <c r="C232" s="32">
        <v>4301060308</v>
      </c>
      <c r="D232" s="319">
        <v>4607091384482</v>
      </c>
      <c r="E232" s="32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4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2"/>
      <c r="O232" s="322"/>
      <c r="P232" s="322"/>
      <c r="Q232" s="320"/>
      <c r="R232" s="35"/>
      <c r="S232" s="35"/>
      <c r="T232" s="36" t="s">
        <v>63</v>
      </c>
      <c r="U232" s="306">
        <v>0</v>
      </c>
      <c r="V232" s="307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357</v>
      </c>
      <c r="B233" s="55" t="s">
        <v>358</v>
      </c>
      <c r="C233" s="32">
        <v>4301060325</v>
      </c>
      <c r="D233" s="319">
        <v>4607091380897</v>
      </c>
      <c r="E233" s="32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2"/>
      <c r="O233" s="322"/>
      <c r="P233" s="322"/>
      <c r="Q233" s="320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359</v>
      </c>
      <c r="B234" s="55" t="s">
        <v>360</v>
      </c>
      <c r="C234" s="32">
        <v>4301060337</v>
      </c>
      <c r="D234" s="319">
        <v>4680115880368</v>
      </c>
      <c r="E234" s="32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125</v>
      </c>
      <c r="L234" s="33">
        <v>40</v>
      </c>
      <c r="M234" s="446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22"/>
      <c r="O234" s="322"/>
      <c r="P234" s="322"/>
      <c r="Q234" s="32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26"/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27"/>
      <c r="M235" s="323" t="s">
        <v>64</v>
      </c>
      <c r="N235" s="324"/>
      <c r="O235" s="324"/>
      <c r="P235" s="324"/>
      <c r="Q235" s="324"/>
      <c r="R235" s="324"/>
      <c r="S235" s="325"/>
      <c r="T235" s="38" t="s">
        <v>65</v>
      </c>
      <c r="U235" s="308">
        <f>IFERROR(U231/H231,"0")+IFERROR(U232/H232,"0")+IFERROR(U233/H233,"0")+IFERROR(U234/H234,"0")</f>
        <v>0</v>
      </c>
      <c r="V235" s="308">
        <f>IFERROR(V231/H231,"0")+IFERROR(V232/H232,"0")+IFERROR(V233/H233,"0")+IFERROR(V234/H234,"0")</f>
        <v>0</v>
      </c>
      <c r="W235" s="308">
        <f>IFERROR(IF(W231="",0,W231),"0")+IFERROR(IF(W232="",0,W232),"0")+IFERROR(IF(W233="",0,W233),"0")+IFERROR(IF(W234="",0,W234),"0")</f>
        <v>0</v>
      </c>
      <c r="X235" s="309"/>
      <c r="Y235" s="309"/>
    </row>
    <row r="236" spans="1:52" x14ac:dyDescent="0.2">
      <c r="A236" s="317"/>
      <c r="B236" s="317"/>
      <c r="C236" s="317"/>
      <c r="D236" s="317"/>
      <c r="E236" s="317"/>
      <c r="F236" s="317"/>
      <c r="G236" s="317"/>
      <c r="H236" s="317"/>
      <c r="I236" s="317"/>
      <c r="J236" s="317"/>
      <c r="K236" s="317"/>
      <c r="L236" s="327"/>
      <c r="M236" s="323" t="s">
        <v>64</v>
      </c>
      <c r="N236" s="324"/>
      <c r="O236" s="324"/>
      <c r="P236" s="324"/>
      <c r="Q236" s="324"/>
      <c r="R236" s="324"/>
      <c r="S236" s="325"/>
      <c r="T236" s="38" t="s">
        <v>63</v>
      </c>
      <c r="U236" s="308">
        <f>IFERROR(SUM(U231:U234),"0")</f>
        <v>0</v>
      </c>
      <c r="V236" s="308">
        <f>IFERROR(SUM(V231:V234),"0")</f>
        <v>0</v>
      </c>
      <c r="W236" s="38"/>
      <c r="X236" s="309"/>
      <c r="Y236" s="309"/>
    </row>
    <row r="237" spans="1:52" ht="14.25" customHeight="1" x14ac:dyDescent="0.25">
      <c r="A237" s="318" t="s">
        <v>79</v>
      </c>
      <c r="B237" s="317"/>
      <c r="C237" s="317"/>
      <c r="D237" s="317"/>
      <c r="E237" s="317"/>
      <c r="F237" s="317"/>
      <c r="G237" s="317"/>
      <c r="H237" s="317"/>
      <c r="I237" s="317"/>
      <c r="J237" s="317"/>
      <c r="K237" s="317"/>
      <c r="L237" s="317"/>
      <c r="M237" s="317"/>
      <c r="N237" s="317"/>
      <c r="O237" s="317"/>
      <c r="P237" s="317"/>
      <c r="Q237" s="317"/>
      <c r="R237" s="317"/>
      <c r="S237" s="317"/>
      <c r="T237" s="317"/>
      <c r="U237" s="317"/>
      <c r="V237" s="317"/>
      <c r="W237" s="317"/>
      <c r="X237" s="303"/>
      <c r="Y237" s="303"/>
    </row>
    <row r="238" spans="1:52" ht="16.5" customHeight="1" x14ac:dyDescent="0.25">
      <c r="A238" s="55" t="s">
        <v>361</v>
      </c>
      <c r="B238" s="55" t="s">
        <v>362</v>
      </c>
      <c r="C238" s="32">
        <v>4301030232</v>
      </c>
      <c r="D238" s="319">
        <v>4607091388374</v>
      </c>
      <c r="E238" s="32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440" t="s">
        <v>363</v>
      </c>
      <c r="N238" s="322"/>
      <c r="O238" s="322"/>
      <c r="P238" s="322"/>
      <c r="Q238" s="32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364</v>
      </c>
      <c r="B239" s="55" t="s">
        <v>365</v>
      </c>
      <c r="C239" s="32">
        <v>4301030235</v>
      </c>
      <c r="D239" s="319">
        <v>4607091388381</v>
      </c>
      <c r="E239" s="32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441" t="s">
        <v>366</v>
      </c>
      <c r="N239" s="322"/>
      <c r="O239" s="322"/>
      <c r="P239" s="322"/>
      <c r="Q239" s="32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367</v>
      </c>
      <c r="B240" s="55" t="s">
        <v>368</v>
      </c>
      <c r="C240" s="32">
        <v>4301030233</v>
      </c>
      <c r="D240" s="319">
        <v>4607091388404</v>
      </c>
      <c r="E240" s="32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2"/>
      <c r="O240" s="322"/>
      <c r="P240" s="322"/>
      <c r="Q240" s="320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26"/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27"/>
      <c r="M241" s="323" t="s">
        <v>64</v>
      </c>
      <c r="N241" s="324"/>
      <c r="O241" s="324"/>
      <c r="P241" s="324"/>
      <c r="Q241" s="324"/>
      <c r="R241" s="324"/>
      <c r="S241" s="325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7"/>
      <c r="B242" s="317"/>
      <c r="C242" s="317"/>
      <c r="D242" s="317"/>
      <c r="E242" s="317"/>
      <c r="F242" s="317"/>
      <c r="G242" s="317"/>
      <c r="H242" s="317"/>
      <c r="I242" s="317"/>
      <c r="J242" s="317"/>
      <c r="K242" s="317"/>
      <c r="L242" s="327"/>
      <c r="M242" s="323" t="s">
        <v>64</v>
      </c>
      <c r="N242" s="324"/>
      <c r="O242" s="324"/>
      <c r="P242" s="324"/>
      <c r="Q242" s="324"/>
      <c r="R242" s="324"/>
      <c r="S242" s="325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18" t="s">
        <v>369</v>
      </c>
      <c r="B243" s="317"/>
      <c r="C243" s="317"/>
      <c r="D243" s="317"/>
      <c r="E243" s="317"/>
      <c r="F243" s="317"/>
      <c r="G243" s="317"/>
      <c r="H243" s="317"/>
      <c r="I243" s="317"/>
      <c r="J243" s="317"/>
      <c r="K243" s="317"/>
      <c r="L243" s="317"/>
      <c r="M243" s="317"/>
      <c r="N243" s="317"/>
      <c r="O243" s="317"/>
      <c r="P243" s="317"/>
      <c r="Q243" s="317"/>
      <c r="R243" s="317"/>
      <c r="S243" s="317"/>
      <c r="T243" s="317"/>
      <c r="U243" s="317"/>
      <c r="V243" s="317"/>
      <c r="W243" s="317"/>
      <c r="X243" s="303"/>
      <c r="Y243" s="303"/>
    </row>
    <row r="244" spans="1:52" ht="16.5" customHeight="1" x14ac:dyDescent="0.25">
      <c r="A244" s="55" t="s">
        <v>370</v>
      </c>
      <c r="B244" s="55" t="s">
        <v>371</v>
      </c>
      <c r="C244" s="32">
        <v>4301180007</v>
      </c>
      <c r="D244" s="319">
        <v>4680115881808</v>
      </c>
      <c r="E244" s="32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372</v>
      </c>
      <c r="L244" s="33">
        <v>730</v>
      </c>
      <c r="M244" s="4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2"/>
      <c r="O244" s="322"/>
      <c r="P244" s="322"/>
      <c r="Q244" s="32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373</v>
      </c>
      <c r="B245" s="55" t="s">
        <v>374</v>
      </c>
      <c r="C245" s="32">
        <v>4301180006</v>
      </c>
      <c r="D245" s="319">
        <v>4680115881822</v>
      </c>
      <c r="E245" s="32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372</v>
      </c>
      <c r="L245" s="33">
        <v>730</v>
      </c>
      <c r="M245" s="4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2"/>
      <c r="O245" s="322"/>
      <c r="P245" s="322"/>
      <c r="Q245" s="32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375</v>
      </c>
      <c r="B246" s="55" t="s">
        <v>376</v>
      </c>
      <c r="C246" s="32">
        <v>4301180001</v>
      </c>
      <c r="D246" s="319">
        <v>4680115880016</v>
      </c>
      <c r="E246" s="32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372</v>
      </c>
      <c r="L246" s="33">
        <v>730</v>
      </c>
      <c r="M24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2"/>
      <c r="O246" s="322"/>
      <c r="P246" s="322"/>
      <c r="Q246" s="32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26"/>
      <c r="B247" s="317"/>
      <c r="C247" s="317"/>
      <c r="D247" s="317"/>
      <c r="E247" s="317"/>
      <c r="F247" s="317"/>
      <c r="G247" s="317"/>
      <c r="H247" s="317"/>
      <c r="I247" s="317"/>
      <c r="J247" s="317"/>
      <c r="K247" s="317"/>
      <c r="L247" s="327"/>
      <c r="M247" s="323" t="s">
        <v>64</v>
      </c>
      <c r="N247" s="324"/>
      <c r="O247" s="324"/>
      <c r="P247" s="324"/>
      <c r="Q247" s="324"/>
      <c r="R247" s="324"/>
      <c r="S247" s="325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7"/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27"/>
      <c r="M248" s="323" t="s">
        <v>64</v>
      </c>
      <c r="N248" s="324"/>
      <c r="O248" s="324"/>
      <c r="P248" s="324"/>
      <c r="Q248" s="324"/>
      <c r="R248" s="324"/>
      <c r="S248" s="325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16" t="s">
        <v>377</v>
      </c>
      <c r="B249" s="317"/>
      <c r="C249" s="317"/>
      <c r="D249" s="317"/>
      <c r="E249" s="317"/>
      <c r="F249" s="317"/>
      <c r="G249" s="317"/>
      <c r="H249" s="317"/>
      <c r="I249" s="317"/>
      <c r="J249" s="317"/>
      <c r="K249" s="317"/>
      <c r="L249" s="317"/>
      <c r="M249" s="317"/>
      <c r="N249" s="317"/>
      <c r="O249" s="317"/>
      <c r="P249" s="317"/>
      <c r="Q249" s="317"/>
      <c r="R249" s="317"/>
      <c r="S249" s="317"/>
      <c r="T249" s="317"/>
      <c r="U249" s="317"/>
      <c r="V249" s="317"/>
      <c r="W249" s="317"/>
      <c r="X249" s="302"/>
      <c r="Y249" s="302"/>
    </row>
    <row r="250" spans="1:52" ht="14.25" customHeight="1" x14ac:dyDescent="0.25">
      <c r="A250" s="318" t="s">
        <v>100</v>
      </c>
      <c r="B250" s="317"/>
      <c r="C250" s="317"/>
      <c r="D250" s="317"/>
      <c r="E250" s="317"/>
      <c r="F250" s="317"/>
      <c r="G250" s="317"/>
      <c r="H250" s="317"/>
      <c r="I250" s="317"/>
      <c r="J250" s="317"/>
      <c r="K250" s="317"/>
      <c r="L250" s="317"/>
      <c r="M250" s="317"/>
      <c r="N250" s="317"/>
      <c r="O250" s="317"/>
      <c r="P250" s="317"/>
      <c r="Q250" s="317"/>
      <c r="R250" s="317"/>
      <c r="S250" s="317"/>
      <c r="T250" s="317"/>
      <c r="U250" s="317"/>
      <c r="V250" s="317"/>
      <c r="W250" s="317"/>
      <c r="X250" s="303"/>
      <c r="Y250" s="303"/>
    </row>
    <row r="251" spans="1:52" ht="27" customHeight="1" x14ac:dyDescent="0.25">
      <c r="A251" s="55" t="s">
        <v>378</v>
      </c>
      <c r="B251" s="55" t="s">
        <v>379</v>
      </c>
      <c r="C251" s="32">
        <v>4301011315</v>
      </c>
      <c r="D251" s="319">
        <v>4607091387421</v>
      </c>
      <c r="E251" s="32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96</v>
      </c>
      <c r="L251" s="33">
        <v>55</v>
      </c>
      <c r="M25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2"/>
      <c r="O251" s="322"/>
      <c r="P251" s="322"/>
      <c r="Q251" s="320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378</v>
      </c>
      <c r="B252" s="55" t="s">
        <v>380</v>
      </c>
      <c r="C252" s="32">
        <v>4301011121</v>
      </c>
      <c r="D252" s="319">
        <v>4607091387421</v>
      </c>
      <c r="E252" s="32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103</v>
      </c>
      <c r="L252" s="33">
        <v>55</v>
      </c>
      <c r="M25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2"/>
      <c r="O252" s="322"/>
      <c r="P252" s="322"/>
      <c r="Q252" s="32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381</v>
      </c>
      <c r="B253" s="55" t="s">
        <v>382</v>
      </c>
      <c r="C253" s="32">
        <v>4301011619</v>
      </c>
      <c r="D253" s="319">
        <v>4607091387452</v>
      </c>
      <c r="E253" s="320"/>
      <c r="F253" s="305">
        <v>1.45</v>
      </c>
      <c r="G253" s="33">
        <v>8</v>
      </c>
      <c r="H253" s="305">
        <v>11.6</v>
      </c>
      <c r="I253" s="305">
        <v>12.08</v>
      </c>
      <c r="J253" s="33">
        <v>56</v>
      </c>
      <c r="K253" s="34" t="s">
        <v>96</v>
      </c>
      <c r="L253" s="33">
        <v>55</v>
      </c>
      <c r="M253" s="430" t="s">
        <v>383</v>
      </c>
      <c r="N253" s="322"/>
      <c r="O253" s="322"/>
      <c r="P253" s="322"/>
      <c r="Q253" s="320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381</v>
      </c>
      <c r="B254" s="55" t="s">
        <v>384</v>
      </c>
      <c r="C254" s="32">
        <v>4301011396</v>
      </c>
      <c r="D254" s="319">
        <v>4607091387452</v>
      </c>
      <c r="E254" s="32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103</v>
      </c>
      <c r="L254" s="33">
        <v>55</v>
      </c>
      <c r="M254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2"/>
      <c r="O254" s="322"/>
      <c r="P254" s="322"/>
      <c r="Q254" s="32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385</v>
      </c>
      <c r="B255" s="55" t="s">
        <v>386</v>
      </c>
      <c r="C255" s="32">
        <v>4301011313</v>
      </c>
      <c r="D255" s="319">
        <v>4607091385984</v>
      </c>
      <c r="E255" s="32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96</v>
      </c>
      <c r="L255" s="33">
        <v>55</v>
      </c>
      <c r="M25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2"/>
      <c r="O255" s="322"/>
      <c r="P255" s="322"/>
      <c r="Q255" s="32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388</v>
      </c>
      <c r="C256" s="32">
        <v>4301011316</v>
      </c>
      <c r="D256" s="319">
        <v>4607091387438</v>
      </c>
      <c r="E256" s="32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96</v>
      </c>
      <c r="L256" s="33">
        <v>55</v>
      </c>
      <c r="M25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2"/>
      <c r="O256" s="322"/>
      <c r="P256" s="322"/>
      <c r="Q256" s="32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390</v>
      </c>
      <c r="C257" s="32">
        <v>4301011318</v>
      </c>
      <c r="D257" s="319">
        <v>4607091387469</v>
      </c>
      <c r="E257" s="32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2"/>
      <c r="O257" s="322"/>
      <c r="P257" s="322"/>
      <c r="Q257" s="32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26"/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27"/>
      <c r="M258" s="323" t="s">
        <v>64</v>
      </c>
      <c r="N258" s="324"/>
      <c r="O258" s="324"/>
      <c r="P258" s="324"/>
      <c r="Q258" s="324"/>
      <c r="R258" s="324"/>
      <c r="S258" s="325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7"/>
      <c r="B259" s="317"/>
      <c r="C259" s="317"/>
      <c r="D259" s="317"/>
      <c r="E259" s="317"/>
      <c r="F259" s="317"/>
      <c r="G259" s="317"/>
      <c r="H259" s="317"/>
      <c r="I259" s="317"/>
      <c r="J259" s="317"/>
      <c r="K259" s="317"/>
      <c r="L259" s="327"/>
      <c r="M259" s="323" t="s">
        <v>64</v>
      </c>
      <c r="N259" s="324"/>
      <c r="O259" s="324"/>
      <c r="P259" s="324"/>
      <c r="Q259" s="324"/>
      <c r="R259" s="324"/>
      <c r="S259" s="325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18" t="s">
        <v>59</v>
      </c>
      <c r="B260" s="317"/>
      <c r="C260" s="317"/>
      <c r="D260" s="317"/>
      <c r="E260" s="317"/>
      <c r="F260" s="317"/>
      <c r="G260" s="317"/>
      <c r="H260" s="317"/>
      <c r="I260" s="317"/>
      <c r="J260" s="317"/>
      <c r="K260" s="317"/>
      <c r="L260" s="317"/>
      <c r="M260" s="317"/>
      <c r="N260" s="317"/>
      <c r="O260" s="317"/>
      <c r="P260" s="317"/>
      <c r="Q260" s="317"/>
      <c r="R260" s="317"/>
      <c r="S260" s="317"/>
      <c r="T260" s="317"/>
      <c r="U260" s="317"/>
      <c r="V260" s="317"/>
      <c r="W260" s="317"/>
      <c r="X260" s="303"/>
      <c r="Y260" s="303"/>
    </row>
    <row r="261" spans="1:52" ht="27" customHeight="1" x14ac:dyDescent="0.25">
      <c r="A261" s="55" t="s">
        <v>391</v>
      </c>
      <c r="B261" s="55" t="s">
        <v>392</v>
      </c>
      <c r="C261" s="32">
        <v>4301031154</v>
      </c>
      <c r="D261" s="319">
        <v>4607091387292</v>
      </c>
      <c r="E261" s="32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2"/>
      <c r="O261" s="322"/>
      <c r="P261" s="322"/>
      <c r="Q261" s="32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393</v>
      </c>
      <c r="B262" s="55" t="s">
        <v>394</v>
      </c>
      <c r="C262" s="32">
        <v>4301031155</v>
      </c>
      <c r="D262" s="319">
        <v>4607091387315</v>
      </c>
      <c r="E262" s="32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2"/>
      <c r="O262" s="322"/>
      <c r="P262" s="322"/>
      <c r="Q262" s="32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26"/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27"/>
      <c r="M263" s="323" t="s">
        <v>64</v>
      </c>
      <c r="N263" s="324"/>
      <c r="O263" s="324"/>
      <c r="P263" s="324"/>
      <c r="Q263" s="324"/>
      <c r="R263" s="324"/>
      <c r="S263" s="325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7"/>
      <c r="B264" s="317"/>
      <c r="C264" s="317"/>
      <c r="D264" s="317"/>
      <c r="E264" s="317"/>
      <c r="F264" s="317"/>
      <c r="G264" s="317"/>
      <c r="H264" s="317"/>
      <c r="I264" s="317"/>
      <c r="J264" s="317"/>
      <c r="K264" s="317"/>
      <c r="L264" s="327"/>
      <c r="M264" s="323" t="s">
        <v>64</v>
      </c>
      <c r="N264" s="324"/>
      <c r="O264" s="324"/>
      <c r="P264" s="324"/>
      <c r="Q264" s="324"/>
      <c r="R264" s="324"/>
      <c r="S264" s="325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16" t="s">
        <v>395</v>
      </c>
      <c r="B265" s="317"/>
      <c r="C265" s="317"/>
      <c r="D265" s="317"/>
      <c r="E265" s="317"/>
      <c r="F265" s="317"/>
      <c r="G265" s="317"/>
      <c r="H265" s="317"/>
      <c r="I265" s="317"/>
      <c r="J265" s="317"/>
      <c r="K265" s="317"/>
      <c r="L265" s="317"/>
      <c r="M265" s="317"/>
      <c r="N265" s="317"/>
      <c r="O265" s="317"/>
      <c r="P265" s="317"/>
      <c r="Q265" s="317"/>
      <c r="R265" s="317"/>
      <c r="S265" s="317"/>
      <c r="T265" s="317"/>
      <c r="U265" s="317"/>
      <c r="V265" s="317"/>
      <c r="W265" s="317"/>
      <c r="X265" s="302"/>
      <c r="Y265" s="302"/>
    </row>
    <row r="266" spans="1:52" ht="14.25" customHeight="1" x14ac:dyDescent="0.25">
      <c r="A266" s="318" t="s">
        <v>59</v>
      </c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17"/>
      <c r="M266" s="317"/>
      <c r="N266" s="317"/>
      <c r="O266" s="317"/>
      <c r="P266" s="317"/>
      <c r="Q266" s="317"/>
      <c r="R266" s="317"/>
      <c r="S266" s="317"/>
      <c r="T266" s="317"/>
      <c r="U266" s="317"/>
      <c r="V266" s="317"/>
      <c r="W266" s="317"/>
      <c r="X266" s="303"/>
      <c r="Y266" s="303"/>
    </row>
    <row r="267" spans="1:52" ht="27" customHeight="1" x14ac:dyDescent="0.25">
      <c r="A267" s="55" t="s">
        <v>396</v>
      </c>
      <c r="B267" s="55" t="s">
        <v>397</v>
      </c>
      <c r="C267" s="32">
        <v>4301031066</v>
      </c>
      <c r="D267" s="319">
        <v>4607091383836</v>
      </c>
      <c r="E267" s="320"/>
      <c r="F267" s="305">
        <v>0.3</v>
      </c>
      <c r="G267" s="33">
        <v>6</v>
      </c>
      <c r="H267" s="305">
        <v>1.8</v>
      </c>
      <c r="I267" s="305">
        <v>2.048</v>
      </c>
      <c r="J267" s="33">
        <v>156</v>
      </c>
      <c r="K267" s="34" t="s">
        <v>62</v>
      </c>
      <c r="L267" s="33">
        <v>40</v>
      </c>
      <c r="M267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7" s="322"/>
      <c r="O267" s="322"/>
      <c r="P267" s="322"/>
      <c r="Q267" s="320"/>
      <c r="R267" s="35"/>
      <c r="S267" s="35"/>
      <c r="T267" s="36" t="s">
        <v>63</v>
      </c>
      <c r="U267" s="306">
        <v>0</v>
      </c>
      <c r="V267" s="307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06" t="s">
        <v>1</v>
      </c>
    </row>
    <row r="268" spans="1:52" x14ac:dyDescent="0.2">
      <c r="A268" s="326"/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27"/>
      <c r="M268" s="323" t="s">
        <v>64</v>
      </c>
      <c r="N268" s="324"/>
      <c r="O268" s="324"/>
      <c r="P268" s="324"/>
      <c r="Q268" s="324"/>
      <c r="R268" s="324"/>
      <c r="S268" s="325"/>
      <c r="T268" s="38" t="s">
        <v>65</v>
      </c>
      <c r="U268" s="308">
        <f>IFERROR(U267/H267,"0")</f>
        <v>0</v>
      </c>
      <c r="V268" s="308">
        <f>IFERROR(V267/H267,"0")</f>
        <v>0</v>
      </c>
      <c r="W268" s="308">
        <f>IFERROR(IF(W267="",0,W267),"0")</f>
        <v>0</v>
      </c>
      <c r="X268" s="309"/>
      <c r="Y268" s="309"/>
    </row>
    <row r="269" spans="1:52" x14ac:dyDescent="0.2">
      <c r="A269" s="317"/>
      <c r="B269" s="317"/>
      <c r="C269" s="317"/>
      <c r="D269" s="317"/>
      <c r="E269" s="317"/>
      <c r="F269" s="317"/>
      <c r="G269" s="317"/>
      <c r="H269" s="317"/>
      <c r="I269" s="317"/>
      <c r="J269" s="317"/>
      <c r="K269" s="317"/>
      <c r="L269" s="327"/>
      <c r="M269" s="323" t="s">
        <v>64</v>
      </c>
      <c r="N269" s="324"/>
      <c r="O269" s="324"/>
      <c r="P269" s="324"/>
      <c r="Q269" s="324"/>
      <c r="R269" s="324"/>
      <c r="S269" s="325"/>
      <c r="T269" s="38" t="s">
        <v>63</v>
      </c>
      <c r="U269" s="308">
        <f>IFERROR(SUM(U267:U267),"0")</f>
        <v>0</v>
      </c>
      <c r="V269" s="308">
        <f>IFERROR(SUM(V267:V267),"0")</f>
        <v>0</v>
      </c>
      <c r="W269" s="38"/>
      <c r="X269" s="309"/>
      <c r="Y269" s="309"/>
    </row>
    <row r="270" spans="1:52" ht="14.25" customHeight="1" x14ac:dyDescent="0.25">
      <c r="A270" s="318" t="s">
        <v>66</v>
      </c>
      <c r="B270" s="317"/>
      <c r="C270" s="317"/>
      <c r="D270" s="317"/>
      <c r="E270" s="317"/>
      <c r="F270" s="317"/>
      <c r="G270" s="317"/>
      <c r="H270" s="317"/>
      <c r="I270" s="317"/>
      <c r="J270" s="317"/>
      <c r="K270" s="317"/>
      <c r="L270" s="317"/>
      <c r="M270" s="317"/>
      <c r="N270" s="317"/>
      <c r="O270" s="317"/>
      <c r="P270" s="317"/>
      <c r="Q270" s="317"/>
      <c r="R270" s="317"/>
      <c r="S270" s="317"/>
      <c r="T270" s="317"/>
      <c r="U270" s="317"/>
      <c r="V270" s="317"/>
      <c r="W270" s="317"/>
      <c r="X270" s="303"/>
      <c r="Y270" s="303"/>
    </row>
    <row r="271" spans="1:52" ht="27" customHeight="1" x14ac:dyDescent="0.25">
      <c r="A271" s="55" t="s">
        <v>398</v>
      </c>
      <c r="B271" s="55" t="s">
        <v>399</v>
      </c>
      <c r="C271" s="32">
        <v>4301051142</v>
      </c>
      <c r="D271" s="319">
        <v>4607091387919</v>
      </c>
      <c r="E271" s="320"/>
      <c r="F271" s="305">
        <v>1.35</v>
      </c>
      <c r="G271" s="33">
        <v>6</v>
      </c>
      <c r="H271" s="305">
        <v>8.1</v>
      </c>
      <c r="I271" s="305">
        <v>8.6639999999999997</v>
      </c>
      <c r="J271" s="33">
        <v>56</v>
      </c>
      <c r="K271" s="34" t="s">
        <v>62</v>
      </c>
      <c r="L271" s="33">
        <v>45</v>
      </c>
      <c r="M271" s="4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1" s="322"/>
      <c r="O271" s="322"/>
      <c r="P271" s="322"/>
      <c r="Q271" s="320"/>
      <c r="R271" s="35"/>
      <c r="S271" s="35"/>
      <c r="T271" s="36" t="s">
        <v>63</v>
      </c>
      <c r="U271" s="306">
        <v>0</v>
      </c>
      <c r="V271" s="307">
        <f>IFERROR(IF(U271="",0,CEILING((U271/$H271),1)*$H271),"")</f>
        <v>0</v>
      </c>
      <c r="W271" s="37" t="str">
        <f>IFERROR(IF(V271=0,"",ROUNDUP(V271/H271,0)*0.02175),"")</f>
        <v/>
      </c>
      <c r="X271" s="57"/>
      <c r="Y271" s="58"/>
      <c r="AC271" s="59"/>
      <c r="AZ271" s="207" t="s">
        <v>1</v>
      </c>
    </row>
    <row r="272" spans="1:52" ht="27" customHeight="1" x14ac:dyDescent="0.25">
      <c r="A272" s="55" t="s">
        <v>400</v>
      </c>
      <c r="B272" s="55" t="s">
        <v>401</v>
      </c>
      <c r="C272" s="32">
        <v>4301051109</v>
      </c>
      <c r="D272" s="319">
        <v>4607091383942</v>
      </c>
      <c r="E272" s="320"/>
      <c r="F272" s="305">
        <v>0.42</v>
      </c>
      <c r="G272" s="33">
        <v>6</v>
      </c>
      <c r="H272" s="305">
        <v>2.52</v>
      </c>
      <c r="I272" s="305">
        <v>2.7919999999999998</v>
      </c>
      <c r="J272" s="33">
        <v>156</v>
      </c>
      <c r="K272" s="34" t="s">
        <v>125</v>
      </c>
      <c r="L272" s="33">
        <v>45</v>
      </c>
      <c r="M272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2" s="322"/>
      <c r="O272" s="322"/>
      <c r="P272" s="322"/>
      <c r="Q272" s="320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402</v>
      </c>
      <c r="B273" s="55" t="s">
        <v>403</v>
      </c>
      <c r="C273" s="32">
        <v>4301051300</v>
      </c>
      <c r="D273" s="319">
        <v>4607091383959</v>
      </c>
      <c r="E273" s="320"/>
      <c r="F273" s="305">
        <v>0.42</v>
      </c>
      <c r="G273" s="33">
        <v>6</v>
      </c>
      <c r="H273" s="305">
        <v>2.52</v>
      </c>
      <c r="I273" s="305">
        <v>2.78</v>
      </c>
      <c r="J273" s="33">
        <v>156</v>
      </c>
      <c r="K273" s="34" t="s">
        <v>62</v>
      </c>
      <c r="L273" s="33">
        <v>35</v>
      </c>
      <c r="M273" s="42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3" s="322"/>
      <c r="O273" s="322"/>
      <c r="P273" s="322"/>
      <c r="Q273" s="320"/>
      <c r="R273" s="35"/>
      <c r="S273" s="35"/>
      <c r="T273" s="36" t="s">
        <v>63</v>
      </c>
      <c r="U273" s="306">
        <v>0</v>
      </c>
      <c r="V273" s="307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26"/>
      <c r="B274" s="317"/>
      <c r="C274" s="317"/>
      <c r="D274" s="317"/>
      <c r="E274" s="317"/>
      <c r="F274" s="317"/>
      <c r="G274" s="317"/>
      <c r="H274" s="317"/>
      <c r="I274" s="317"/>
      <c r="J274" s="317"/>
      <c r="K274" s="317"/>
      <c r="L274" s="327"/>
      <c r="M274" s="323" t="s">
        <v>64</v>
      </c>
      <c r="N274" s="324"/>
      <c r="O274" s="324"/>
      <c r="P274" s="324"/>
      <c r="Q274" s="324"/>
      <c r="R274" s="324"/>
      <c r="S274" s="325"/>
      <c r="T274" s="38" t="s">
        <v>65</v>
      </c>
      <c r="U274" s="308">
        <f>IFERROR(U271/H271,"0")+IFERROR(U272/H272,"0")+IFERROR(U273/H273,"0")</f>
        <v>0</v>
      </c>
      <c r="V274" s="308">
        <f>IFERROR(V271/H271,"0")+IFERROR(V272/H272,"0")+IFERROR(V273/H273,"0")</f>
        <v>0</v>
      </c>
      <c r="W274" s="308">
        <f>IFERROR(IF(W271="",0,W271),"0")+IFERROR(IF(W272="",0,W272),"0")+IFERROR(IF(W273="",0,W273),"0")</f>
        <v>0</v>
      </c>
      <c r="X274" s="309"/>
      <c r="Y274" s="309"/>
    </row>
    <row r="275" spans="1:52" x14ac:dyDescent="0.2">
      <c r="A275" s="317"/>
      <c r="B275" s="317"/>
      <c r="C275" s="317"/>
      <c r="D275" s="317"/>
      <c r="E275" s="317"/>
      <c r="F275" s="317"/>
      <c r="G275" s="317"/>
      <c r="H275" s="317"/>
      <c r="I275" s="317"/>
      <c r="J275" s="317"/>
      <c r="K275" s="317"/>
      <c r="L275" s="327"/>
      <c r="M275" s="323" t="s">
        <v>64</v>
      </c>
      <c r="N275" s="324"/>
      <c r="O275" s="324"/>
      <c r="P275" s="324"/>
      <c r="Q275" s="324"/>
      <c r="R275" s="324"/>
      <c r="S275" s="325"/>
      <c r="T275" s="38" t="s">
        <v>63</v>
      </c>
      <c r="U275" s="308">
        <f>IFERROR(SUM(U271:U273),"0")</f>
        <v>0</v>
      </c>
      <c r="V275" s="308">
        <f>IFERROR(SUM(V271:V273),"0")</f>
        <v>0</v>
      </c>
      <c r="W275" s="38"/>
      <c r="X275" s="309"/>
      <c r="Y275" s="309"/>
    </row>
    <row r="276" spans="1:52" ht="14.25" customHeight="1" x14ac:dyDescent="0.25">
      <c r="A276" s="318" t="s">
        <v>200</v>
      </c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17"/>
      <c r="M276" s="317"/>
      <c r="N276" s="317"/>
      <c r="O276" s="317"/>
      <c r="P276" s="317"/>
      <c r="Q276" s="317"/>
      <c r="R276" s="317"/>
      <c r="S276" s="317"/>
      <c r="T276" s="317"/>
      <c r="U276" s="317"/>
      <c r="V276" s="317"/>
      <c r="W276" s="317"/>
      <c r="X276" s="303"/>
      <c r="Y276" s="303"/>
    </row>
    <row r="277" spans="1:52" ht="27" customHeight="1" x14ac:dyDescent="0.25">
      <c r="A277" s="55" t="s">
        <v>404</v>
      </c>
      <c r="B277" s="55" t="s">
        <v>405</v>
      </c>
      <c r="C277" s="32">
        <v>4301060324</v>
      </c>
      <c r="D277" s="319">
        <v>4607091388831</v>
      </c>
      <c r="E277" s="320"/>
      <c r="F277" s="305">
        <v>0.38</v>
      </c>
      <c r="G277" s="33">
        <v>6</v>
      </c>
      <c r="H277" s="305">
        <v>2.2799999999999998</v>
      </c>
      <c r="I277" s="305">
        <v>2.552</v>
      </c>
      <c r="J277" s="33">
        <v>156</v>
      </c>
      <c r="K277" s="34" t="s">
        <v>62</v>
      </c>
      <c r="L277" s="33">
        <v>40</v>
      </c>
      <c r="M277" s="4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7" s="322"/>
      <c r="O277" s="322"/>
      <c r="P277" s="322"/>
      <c r="Q277" s="320"/>
      <c r="R277" s="35"/>
      <c r="S277" s="35"/>
      <c r="T277" s="36" t="s">
        <v>63</v>
      </c>
      <c r="U277" s="306">
        <v>0</v>
      </c>
      <c r="V277" s="307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26"/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27"/>
      <c r="M278" s="323" t="s">
        <v>64</v>
      </c>
      <c r="N278" s="324"/>
      <c r="O278" s="324"/>
      <c r="P278" s="324"/>
      <c r="Q278" s="324"/>
      <c r="R278" s="324"/>
      <c r="S278" s="325"/>
      <c r="T278" s="38" t="s">
        <v>65</v>
      </c>
      <c r="U278" s="308">
        <f>IFERROR(U277/H277,"0")</f>
        <v>0</v>
      </c>
      <c r="V278" s="308">
        <f>IFERROR(V277/H277,"0")</f>
        <v>0</v>
      </c>
      <c r="W278" s="308">
        <f>IFERROR(IF(W277="",0,W277),"0")</f>
        <v>0</v>
      </c>
      <c r="X278" s="309"/>
      <c r="Y278" s="309"/>
    </row>
    <row r="279" spans="1:52" x14ac:dyDescent="0.2">
      <c r="A279" s="317"/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27"/>
      <c r="M279" s="323" t="s">
        <v>64</v>
      </c>
      <c r="N279" s="324"/>
      <c r="O279" s="324"/>
      <c r="P279" s="324"/>
      <c r="Q279" s="324"/>
      <c r="R279" s="324"/>
      <c r="S279" s="325"/>
      <c r="T279" s="38" t="s">
        <v>63</v>
      </c>
      <c r="U279" s="308">
        <f>IFERROR(SUM(U277:U277),"0")</f>
        <v>0</v>
      </c>
      <c r="V279" s="308">
        <f>IFERROR(SUM(V277:V277),"0")</f>
        <v>0</v>
      </c>
      <c r="W279" s="38"/>
      <c r="X279" s="309"/>
      <c r="Y279" s="309"/>
    </row>
    <row r="280" spans="1:52" ht="14.25" customHeight="1" x14ac:dyDescent="0.25">
      <c r="A280" s="318" t="s">
        <v>79</v>
      </c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17"/>
      <c r="M280" s="317"/>
      <c r="N280" s="317"/>
      <c r="O280" s="317"/>
      <c r="P280" s="317"/>
      <c r="Q280" s="317"/>
      <c r="R280" s="317"/>
      <c r="S280" s="317"/>
      <c r="T280" s="317"/>
      <c r="U280" s="317"/>
      <c r="V280" s="317"/>
      <c r="W280" s="317"/>
      <c r="X280" s="303"/>
      <c r="Y280" s="303"/>
    </row>
    <row r="281" spans="1:52" ht="27" customHeight="1" x14ac:dyDescent="0.25">
      <c r="A281" s="55" t="s">
        <v>406</v>
      </c>
      <c r="B281" s="55" t="s">
        <v>407</v>
      </c>
      <c r="C281" s="32">
        <v>4301032015</v>
      </c>
      <c r="D281" s="319">
        <v>4607091383102</v>
      </c>
      <c r="E281" s="320"/>
      <c r="F281" s="305">
        <v>0.17</v>
      </c>
      <c r="G281" s="33">
        <v>15</v>
      </c>
      <c r="H281" s="305">
        <v>2.5499999999999998</v>
      </c>
      <c r="I281" s="305">
        <v>2.9750000000000001</v>
      </c>
      <c r="J281" s="33">
        <v>156</v>
      </c>
      <c r="K281" s="34" t="s">
        <v>82</v>
      </c>
      <c r="L281" s="33">
        <v>180</v>
      </c>
      <c r="M281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1" s="322"/>
      <c r="O281" s="322"/>
      <c r="P281" s="322"/>
      <c r="Q281" s="320"/>
      <c r="R281" s="35"/>
      <c r="S281" s="35"/>
      <c r="T281" s="36" t="s">
        <v>63</v>
      </c>
      <c r="U281" s="306">
        <v>0</v>
      </c>
      <c r="V281" s="307">
        <f>IFERROR(IF(U281="",0,CEILING((U281/$H281),1)*$H281),"")</f>
        <v>0</v>
      </c>
      <c r="W281" s="37" t="str">
        <f>IFERROR(IF(V281=0,"",ROUNDUP(V281/H281,0)*0.00753),"")</f>
        <v/>
      </c>
      <c r="X281" s="57"/>
      <c r="Y281" s="58"/>
      <c r="AC281" s="59"/>
      <c r="AZ281" s="211" t="s">
        <v>1</v>
      </c>
    </row>
    <row r="282" spans="1:52" x14ac:dyDescent="0.2">
      <c r="A282" s="326"/>
      <c r="B282" s="317"/>
      <c r="C282" s="317"/>
      <c r="D282" s="317"/>
      <c r="E282" s="317"/>
      <c r="F282" s="317"/>
      <c r="G282" s="317"/>
      <c r="H282" s="317"/>
      <c r="I282" s="317"/>
      <c r="J282" s="317"/>
      <c r="K282" s="317"/>
      <c r="L282" s="327"/>
      <c r="M282" s="323" t="s">
        <v>64</v>
      </c>
      <c r="N282" s="324"/>
      <c r="O282" s="324"/>
      <c r="P282" s="324"/>
      <c r="Q282" s="324"/>
      <c r="R282" s="324"/>
      <c r="S282" s="325"/>
      <c r="T282" s="38" t="s">
        <v>65</v>
      </c>
      <c r="U282" s="308">
        <f>IFERROR(U281/H281,"0")</f>
        <v>0</v>
      </c>
      <c r="V282" s="308">
        <f>IFERROR(V281/H281,"0")</f>
        <v>0</v>
      </c>
      <c r="W282" s="308">
        <f>IFERROR(IF(W281="",0,W281),"0")</f>
        <v>0</v>
      </c>
      <c r="X282" s="309"/>
      <c r="Y282" s="309"/>
    </row>
    <row r="283" spans="1:52" x14ac:dyDescent="0.2">
      <c r="A283" s="317"/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27"/>
      <c r="M283" s="323" t="s">
        <v>64</v>
      </c>
      <c r="N283" s="324"/>
      <c r="O283" s="324"/>
      <c r="P283" s="324"/>
      <c r="Q283" s="324"/>
      <c r="R283" s="324"/>
      <c r="S283" s="325"/>
      <c r="T283" s="38" t="s">
        <v>63</v>
      </c>
      <c r="U283" s="308">
        <f>IFERROR(SUM(U281:U281),"0")</f>
        <v>0</v>
      </c>
      <c r="V283" s="308">
        <f>IFERROR(SUM(V281:V281),"0")</f>
        <v>0</v>
      </c>
      <c r="W283" s="38"/>
      <c r="X283" s="309"/>
      <c r="Y283" s="309"/>
    </row>
    <row r="284" spans="1:52" ht="27.75" customHeight="1" x14ac:dyDescent="0.2">
      <c r="A284" s="341" t="s">
        <v>408</v>
      </c>
      <c r="B284" s="342"/>
      <c r="C284" s="342"/>
      <c r="D284" s="342"/>
      <c r="E284" s="342"/>
      <c r="F284" s="342"/>
      <c r="G284" s="342"/>
      <c r="H284" s="342"/>
      <c r="I284" s="342"/>
      <c r="J284" s="342"/>
      <c r="K284" s="342"/>
      <c r="L284" s="342"/>
      <c r="M284" s="342"/>
      <c r="N284" s="342"/>
      <c r="O284" s="342"/>
      <c r="P284" s="342"/>
      <c r="Q284" s="342"/>
      <c r="R284" s="342"/>
      <c r="S284" s="342"/>
      <c r="T284" s="342"/>
      <c r="U284" s="342"/>
      <c r="V284" s="342"/>
      <c r="W284" s="342"/>
      <c r="X284" s="49"/>
      <c r="Y284" s="49"/>
    </row>
    <row r="285" spans="1:52" ht="16.5" customHeight="1" x14ac:dyDescent="0.25">
      <c r="A285" s="316" t="s">
        <v>409</v>
      </c>
      <c r="B285" s="317"/>
      <c r="C285" s="317"/>
      <c r="D285" s="317"/>
      <c r="E285" s="317"/>
      <c r="F285" s="317"/>
      <c r="G285" s="317"/>
      <c r="H285" s="317"/>
      <c r="I285" s="317"/>
      <c r="J285" s="317"/>
      <c r="K285" s="317"/>
      <c r="L285" s="317"/>
      <c r="M285" s="317"/>
      <c r="N285" s="317"/>
      <c r="O285" s="317"/>
      <c r="P285" s="317"/>
      <c r="Q285" s="317"/>
      <c r="R285" s="317"/>
      <c r="S285" s="317"/>
      <c r="T285" s="317"/>
      <c r="U285" s="317"/>
      <c r="V285" s="317"/>
      <c r="W285" s="317"/>
      <c r="X285" s="302"/>
      <c r="Y285" s="302"/>
    </row>
    <row r="286" spans="1:52" ht="14.25" customHeight="1" x14ac:dyDescent="0.25">
      <c r="A286" s="318" t="s">
        <v>100</v>
      </c>
      <c r="B286" s="317"/>
      <c r="C286" s="317"/>
      <c r="D286" s="317"/>
      <c r="E286" s="317"/>
      <c r="F286" s="317"/>
      <c r="G286" s="317"/>
      <c r="H286" s="317"/>
      <c r="I286" s="317"/>
      <c r="J286" s="317"/>
      <c r="K286" s="317"/>
      <c r="L286" s="317"/>
      <c r="M286" s="317"/>
      <c r="N286" s="317"/>
      <c r="O286" s="317"/>
      <c r="P286" s="317"/>
      <c r="Q286" s="317"/>
      <c r="R286" s="317"/>
      <c r="S286" s="317"/>
      <c r="T286" s="317"/>
      <c r="U286" s="317"/>
      <c r="V286" s="317"/>
      <c r="W286" s="317"/>
      <c r="X286" s="303"/>
      <c r="Y286" s="303"/>
    </row>
    <row r="287" spans="1:52" ht="27" customHeight="1" x14ac:dyDescent="0.25">
      <c r="A287" s="55" t="s">
        <v>410</v>
      </c>
      <c r="B287" s="55" t="s">
        <v>411</v>
      </c>
      <c r="C287" s="32">
        <v>4301011239</v>
      </c>
      <c r="D287" s="319">
        <v>4607091383997</v>
      </c>
      <c r="E287" s="320"/>
      <c r="F287" s="305">
        <v>2.5</v>
      </c>
      <c r="G287" s="33">
        <v>6</v>
      </c>
      <c r="H287" s="305">
        <v>15</v>
      </c>
      <c r="I287" s="305">
        <v>15.48</v>
      </c>
      <c r="J287" s="33">
        <v>48</v>
      </c>
      <c r="K287" s="34" t="s">
        <v>103</v>
      </c>
      <c r="L287" s="33">
        <v>60</v>
      </c>
      <c r="M287" s="41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7" s="322"/>
      <c r="O287" s="322"/>
      <c r="P287" s="322"/>
      <c r="Q287" s="320"/>
      <c r="R287" s="35"/>
      <c r="S287" s="35"/>
      <c r="T287" s="36" t="s">
        <v>63</v>
      </c>
      <c r="U287" s="306">
        <v>0</v>
      </c>
      <c r="V287" s="307">
        <f t="shared" ref="V287:V294" si="14">IFERROR(IF(U287="",0,CEILING((U287/$H287),1)*$H287),"")</f>
        <v>0</v>
      </c>
      <c r="W287" s="37" t="str">
        <f>IFERROR(IF(V287=0,"",ROUNDUP(V287/H287,0)*0.02039),"")</f>
        <v/>
      </c>
      <c r="X287" s="57"/>
      <c r="Y287" s="58"/>
      <c r="AC287" s="59"/>
      <c r="AZ287" s="212" t="s">
        <v>1</v>
      </c>
    </row>
    <row r="288" spans="1:52" ht="27" customHeight="1" x14ac:dyDescent="0.25">
      <c r="A288" s="55" t="s">
        <v>410</v>
      </c>
      <c r="B288" s="55" t="s">
        <v>412</v>
      </c>
      <c r="C288" s="32">
        <v>4301011339</v>
      </c>
      <c r="D288" s="319">
        <v>4607091383997</v>
      </c>
      <c r="E288" s="32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4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2"/>
      <c r="O288" s="322"/>
      <c r="P288" s="322"/>
      <c r="Q288" s="320"/>
      <c r="R288" s="35"/>
      <c r="S288" s="35"/>
      <c r="T288" s="36" t="s">
        <v>63</v>
      </c>
      <c r="U288" s="306">
        <v>700</v>
      </c>
      <c r="V288" s="307">
        <f t="shared" si="14"/>
        <v>705</v>
      </c>
      <c r="W288" s="37">
        <f>IFERROR(IF(V288=0,"",ROUNDUP(V288/H288,0)*0.02175),"")</f>
        <v>1.0222499999999999</v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413</v>
      </c>
      <c r="B289" s="55" t="s">
        <v>414</v>
      </c>
      <c r="C289" s="32">
        <v>4301011326</v>
      </c>
      <c r="D289" s="319">
        <v>4607091384130</v>
      </c>
      <c r="E289" s="32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62</v>
      </c>
      <c r="L289" s="33">
        <v>60</v>
      </c>
      <c r="M289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9" s="322"/>
      <c r="O289" s="322"/>
      <c r="P289" s="322"/>
      <c r="Q289" s="320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413</v>
      </c>
      <c r="B290" s="55" t="s">
        <v>415</v>
      </c>
      <c r="C290" s="32">
        <v>4301011240</v>
      </c>
      <c r="D290" s="319">
        <v>4607091384130</v>
      </c>
      <c r="E290" s="32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103</v>
      </c>
      <c r="L290" s="33">
        <v>60</v>
      </c>
      <c r="M290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2"/>
      <c r="O290" s="322"/>
      <c r="P290" s="322"/>
      <c r="Q290" s="320"/>
      <c r="R290" s="35"/>
      <c r="S290" s="35"/>
      <c r="T290" s="36" t="s">
        <v>63</v>
      </c>
      <c r="U290" s="306">
        <v>0</v>
      </c>
      <c r="V290" s="307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16.5" customHeight="1" x14ac:dyDescent="0.25">
      <c r="A291" s="55" t="s">
        <v>416</v>
      </c>
      <c r="B291" s="55" t="s">
        <v>417</v>
      </c>
      <c r="C291" s="32">
        <v>4301011330</v>
      </c>
      <c r="D291" s="319">
        <v>4607091384147</v>
      </c>
      <c r="E291" s="32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62</v>
      </c>
      <c r="L291" s="33">
        <v>60</v>
      </c>
      <c r="M291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1" s="322"/>
      <c r="O291" s="322"/>
      <c r="P291" s="322"/>
      <c r="Q291" s="320"/>
      <c r="R291" s="35"/>
      <c r="S291" s="35"/>
      <c r="T291" s="36" t="s">
        <v>63</v>
      </c>
      <c r="U291" s="306">
        <v>200</v>
      </c>
      <c r="V291" s="307">
        <f t="shared" si="14"/>
        <v>210</v>
      </c>
      <c r="W291" s="37">
        <f>IFERROR(IF(V291=0,"",ROUNDUP(V291/H291,0)*0.02175),"")</f>
        <v>0.30449999999999999</v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416</v>
      </c>
      <c r="B292" s="55" t="s">
        <v>418</v>
      </c>
      <c r="C292" s="32">
        <v>4301011238</v>
      </c>
      <c r="D292" s="319">
        <v>4607091384147</v>
      </c>
      <c r="E292" s="32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103</v>
      </c>
      <c r="L292" s="33">
        <v>60</v>
      </c>
      <c r="M292" s="416" t="s">
        <v>419</v>
      </c>
      <c r="N292" s="322"/>
      <c r="O292" s="322"/>
      <c r="P292" s="322"/>
      <c r="Q292" s="320"/>
      <c r="R292" s="35"/>
      <c r="S292" s="35"/>
      <c r="T292" s="36" t="s">
        <v>63</v>
      </c>
      <c r="U292" s="306">
        <v>0</v>
      </c>
      <c r="V292" s="307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420</v>
      </c>
      <c r="B293" s="55" t="s">
        <v>421</v>
      </c>
      <c r="C293" s="32">
        <v>4301011327</v>
      </c>
      <c r="D293" s="319">
        <v>4607091384154</v>
      </c>
      <c r="E293" s="320"/>
      <c r="F293" s="305">
        <v>0.5</v>
      </c>
      <c r="G293" s="33">
        <v>10</v>
      </c>
      <c r="H293" s="305">
        <v>5</v>
      </c>
      <c r="I293" s="305">
        <v>5.21</v>
      </c>
      <c r="J293" s="33">
        <v>120</v>
      </c>
      <c r="K293" s="34" t="s">
        <v>62</v>
      </c>
      <c r="L293" s="33">
        <v>60</v>
      </c>
      <c r="M293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3" s="322"/>
      <c r="O293" s="322"/>
      <c r="P293" s="322"/>
      <c r="Q293" s="320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IFERROR(IF(V293=0,"",ROUNDUP(V293/H293,0)*0.00937),"")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422</v>
      </c>
      <c r="B294" s="55" t="s">
        <v>423</v>
      </c>
      <c r="C294" s="32">
        <v>4301011332</v>
      </c>
      <c r="D294" s="319">
        <v>4607091384161</v>
      </c>
      <c r="E294" s="32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41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4" s="322"/>
      <c r="O294" s="322"/>
      <c r="P294" s="322"/>
      <c r="Q294" s="320"/>
      <c r="R294" s="35"/>
      <c r="S294" s="35"/>
      <c r="T294" s="36" t="s">
        <v>63</v>
      </c>
      <c r="U294" s="306">
        <v>0</v>
      </c>
      <c r="V294" s="307">
        <f t="shared" si="14"/>
        <v>0</v>
      </c>
      <c r="W294" s="37" t="str">
        <f>IFERROR(IF(V294=0,"",ROUNDUP(V294/H294,0)*0.00937),"")</f>
        <v/>
      </c>
      <c r="X294" s="57"/>
      <c r="Y294" s="58"/>
      <c r="AC294" s="59"/>
      <c r="AZ294" s="219" t="s">
        <v>1</v>
      </c>
    </row>
    <row r="295" spans="1:52" x14ac:dyDescent="0.2">
      <c r="A295" s="326"/>
      <c r="B295" s="317"/>
      <c r="C295" s="317"/>
      <c r="D295" s="317"/>
      <c r="E295" s="317"/>
      <c r="F295" s="317"/>
      <c r="G295" s="317"/>
      <c r="H295" s="317"/>
      <c r="I295" s="317"/>
      <c r="J295" s="317"/>
      <c r="K295" s="317"/>
      <c r="L295" s="327"/>
      <c r="M295" s="323" t="s">
        <v>64</v>
      </c>
      <c r="N295" s="324"/>
      <c r="O295" s="324"/>
      <c r="P295" s="324"/>
      <c r="Q295" s="324"/>
      <c r="R295" s="324"/>
      <c r="S295" s="325"/>
      <c r="T295" s="38" t="s">
        <v>65</v>
      </c>
      <c r="U295" s="308">
        <f>IFERROR(U287/H287,"0")+IFERROR(U288/H288,"0")+IFERROR(U289/H289,"0")+IFERROR(U290/H290,"0")+IFERROR(U291/H291,"0")+IFERROR(U292/H292,"0")+IFERROR(U293/H293,"0")+IFERROR(U294/H294,"0")</f>
        <v>60</v>
      </c>
      <c r="V295" s="308">
        <f>IFERROR(V287/H287,"0")+IFERROR(V288/H288,"0")+IFERROR(V289/H289,"0")+IFERROR(V290/H290,"0")+IFERROR(V291/H291,"0")+IFERROR(V292/H292,"0")+IFERROR(V293/H293,"0")+IFERROR(V294/H294,"0")</f>
        <v>61</v>
      </c>
      <c r="W295" s="308">
        <f>IFERROR(IF(W287="",0,W287),"0")+IFERROR(IF(W288="",0,W288),"0")+IFERROR(IF(W289="",0,W289),"0")+IFERROR(IF(W290="",0,W290),"0")+IFERROR(IF(W291="",0,W291),"0")+IFERROR(IF(W292="",0,W292),"0")+IFERROR(IF(W293="",0,W293),"0")+IFERROR(IF(W294="",0,W294),"0")</f>
        <v>1.3267499999999999</v>
      </c>
      <c r="X295" s="309"/>
      <c r="Y295" s="309"/>
    </row>
    <row r="296" spans="1:52" x14ac:dyDescent="0.2">
      <c r="A296" s="317"/>
      <c r="B296" s="317"/>
      <c r="C296" s="317"/>
      <c r="D296" s="317"/>
      <c r="E296" s="317"/>
      <c r="F296" s="317"/>
      <c r="G296" s="317"/>
      <c r="H296" s="317"/>
      <c r="I296" s="317"/>
      <c r="J296" s="317"/>
      <c r="K296" s="317"/>
      <c r="L296" s="327"/>
      <c r="M296" s="323" t="s">
        <v>64</v>
      </c>
      <c r="N296" s="324"/>
      <c r="O296" s="324"/>
      <c r="P296" s="324"/>
      <c r="Q296" s="324"/>
      <c r="R296" s="324"/>
      <c r="S296" s="325"/>
      <c r="T296" s="38" t="s">
        <v>63</v>
      </c>
      <c r="U296" s="308">
        <f>IFERROR(SUM(U287:U294),"0")</f>
        <v>900</v>
      </c>
      <c r="V296" s="308">
        <f>IFERROR(SUM(V287:V294),"0")</f>
        <v>915</v>
      </c>
      <c r="W296" s="38"/>
      <c r="X296" s="309"/>
      <c r="Y296" s="309"/>
    </row>
    <row r="297" spans="1:52" ht="14.25" customHeight="1" x14ac:dyDescent="0.25">
      <c r="A297" s="318" t="s">
        <v>93</v>
      </c>
      <c r="B297" s="317"/>
      <c r="C297" s="317"/>
      <c r="D297" s="317"/>
      <c r="E297" s="317"/>
      <c r="F297" s="317"/>
      <c r="G297" s="317"/>
      <c r="H297" s="317"/>
      <c r="I297" s="317"/>
      <c r="J297" s="317"/>
      <c r="K297" s="317"/>
      <c r="L297" s="317"/>
      <c r="M297" s="317"/>
      <c r="N297" s="317"/>
      <c r="O297" s="317"/>
      <c r="P297" s="317"/>
      <c r="Q297" s="317"/>
      <c r="R297" s="317"/>
      <c r="S297" s="317"/>
      <c r="T297" s="317"/>
      <c r="U297" s="317"/>
      <c r="V297" s="317"/>
      <c r="W297" s="317"/>
      <c r="X297" s="303"/>
      <c r="Y297" s="303"/>
    </row>
    <row r="298" spans="1:52" ht="27" customHeight="1" x14ac:dyDescent="0.25">
      <c r="A298" s="55" t="s">
        <v>424</v>
      </c>
      <c r="B298" s="55" t="s">
        <v>425</v>
      </c>
      <c r="C298" s="32">
        <v>4301020178</v>
      </c>
      <c r="D298" s="319">
        <v>4607091383980</v>
      </c>
      <c r="E298" s="320"/>
      <c r="F298" s="305">
        <v>2.5</v>
      </c>
      <c r="G298" s="33">
        <v>6</v>
      </c>
      <c r="H298" s="305">
        <v>15</v>
      </c>
      <c r="I298" s="305">
        <v>15.48</v>
      </c>
      <c r="J298" s="33">
        <v>48</v>
      </c>
      <c r="K298" s="34" t="s">
        <v>96</v>
      </c>
      <c r="L298" s="33">
        <v>50</v>
      </c>
      <c r="M298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8" s="322"/>
      <c r="O298" s="322"/>
      <c r="P298" s="322"/>
      <c r="Q298" s="320"/>
      <c r="R298" s="35"/>
      <c r="S298" s="35"/>
      <c r="T298" s="36" t="s">
        <v>63</v>
      </c>
      <c r="U298" s="306">
        <v>1000</v>
      </c>
      <c r="V298" s="307">
        <f>IFERROR(IF(U298="",0,CEILING((U298/$H298),1)*$H298),"")</f>
        <v>1005</v>
      </c>
      <c r="W298" s="37">
        <f>IFERROR(IF(V298=0,"",ROUNDUP(V298/H298,0)*0.02175),"")</f>
        <v>1.4572499999999999</v>
      </c>
      <c r="X298" s="57"/>
      <c r="Y298" s="58"/>
      <c r="AC298" s="59"/>
      <c r="AZ298" s="220" t="s">
        <v>1</v>
      </c>
    </row>
    <row r="299" spans="1:52" ht="27" customHeight="1" x14ac:dyDescent="0.25">
      <c r="A299" s="55" t="s">
        <v>426</v>
      </c>
      <c r="B299" s="55" t="s">
        <v>427</v>
      </c>
      <c r="C299" s="32">
        <v>4301020179</v>
      </c>
      <c r="D299" s="319">
        <v>4607091384178</v>
      </c>
      <c r="E299" s="320"/>
      <c r="F299" s="305">
        <v>0.4</v>
      </c>
      <c r="G299" s="33">
        <v>10</v>
      </c>
      <c r="H299" s="305">
        <v>4</v>
      </c>
      <c r="I299" s="305">
        <v>4.24</v>
      </c>
      <c r="J299" s="33">
        <v>120</v>
      </c>
      <c r="K299" s="34" t="s">
        <v>96</v>
      </c>
      <c r="L299" s="33">
        <v>50</v>
      </c>
      <c r="M299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9" s="322"/>
      <c r="O299" s="322"/>
      <c r="P299" s="322"/>
      <c r="Q299" s="320"/>
      <c r="R299" s="35"/>
      <c r="S299" s="35"/>
      <c r="T299" s="36" t="s">
        <v>63</v>
      </c>
      <c r="U299" s="306">
        <v>0</v>
      </c>
      <c r="V299" s="307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59"/>
      <c r="AZ299" s="221" t="s">
        <v>1</v>
      </c>
    </row>
    <row r="300" spans="1:52" x14ac:dyDescent="0.2">
      <c r="A300" s="326"/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27"/>
      <c r="M300" s="323" t="s">
        <v>64</v>
      </c>
      <c r="N300" s="324"/>
      <c r="O300" s="324"/>
      <c r="P300" s="324"/>
      <c r="Q300" s="324"/>
      <c r="R300" s="324"/>
      <c r="S300" s="325"/>
      <c r="T300" s="38" t="s">
        <v>65</v>
      </c>
      <c r="U300" s="308">
        <f>IFERROR(U298/H298,"0")+IFERROR(U299/H299,"0")</f>
        <v>66.666666666666671</v>
      </c>
      <c r="V300" s="308">
        <f>IFERROR(V298/H298,"0")+IFERROR(V299/H299,"0")</f>
        <v>67</v>
      </c>
      <c r="W300" s="308">
        <f>IFERROR(IF(W298="",0,W298),"0")+IFERROR(IF(W299="",0,W299),"0")</f>
        <v>1.4572499999999999</v>
      </c>
      <c r="X300" s="309"/>
      <c r="Y300" s="309"/>
    </row>
    <row r="301" spans="1:52" x14ac:dyDescent="0.2">
      <c r="A301" s="317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27"/>
      <c r="M301" s="323" t="s">
        <v>64</v>
      </c>
      <c r="N301" s="324"/>
      <c r="O301" s="324"/>
      <c r="P301" s="324"/>
      <c r="Q301" s="324"/>
      <c r="R301" s="324"/>
      <c r="S301" s="325"/>
      <c r="T301" s="38" t="s">
        <v>63</v>
      </c>
      <c r="U301" s="308">
        <f>IFERROR(SUM(U298:U299),"0")</f>
        <v>1000</v>
      </c>
      <c r="V301" s="308">
        <f>IFERROR(SUM(V298:V299),"0")</f>
        <v>1005</v>
      </c>
      <c r="W301" s="38"/>
      <c r="X301" s="309"/>
      <c r="Y301" s="309"/>
    </row>
    <row r="302" spans="1:52" ht="14.25" customHeight="1" x14ac:dyDescent="0.25">
      <c r="A302" s="318" t="s">
        <v>66</v>
      </c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17"/>
      <c r="M302" s="317"/>
      <c r="N302" s="317"/>
      <c r="O302" s="317"/>
      <c r="P302" s="317"/>
      <c r="Q302" s="317"/>
      <c r="R302" s="317"/>
      <c r="S302" s="317"/>
      <c r="T302" s="317"/>
      <c r="U302" s="317"/>
      <c r="V302" s="317"/>
      <c r="W302" s="317"/>
      <c r="X302" s="303"/>
      <c r="Y302" s="303"/>
    </row>
    <row r="303" spans="1:52" ht="27" customHeight="1" x14ac:dyDescent="0.25">
      <c r="A303" s="55" t="s">
        <v>428</v>
      </c>
      <c r="B303" s="55" t="s">
        <v>429</v>
      </c>
      <c r="C303" s="32">
        <v>4301051298</v>
      </c>
      <c r="D303" s="319">
        <v>4607091384260</v>
      </c>
      <c r="E303" s="320"/>
      <c r="F303" s="305">
        <v>1.3</v>
      </c>
      <c r="G303" s="33">
        <v>6</v>
      </c>
      <c r="H303" s="305">
        <v>7.8</v>
      </c>
      <c r="I303" s="305">
        <v>8.3640000000000008</v>
      </c>
      <c r="J303" s="33">
        <v>56</v>
      </c>
      <c r="K303" s="34" t="s">
        <v>62</v>
      </c>
      <c r="L303" s="33">
        <v>35</v>
      </c>
      <c r="M303" s="4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3" s="322"/>
      <c r="O303" s="322"/>
      <c r="P303" s="322"/>
      <c r="Q303" s="320"/>
      <c r="R303" s="35"/>
      <c r="S303" s="35"/>
      <c r="T303" s="36" t="s">
        <v>63</v>
      </c>
      <c r="U303" s="306">
        <v>0</v>
      </c>
      <c r="V303" s="307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2" t="s">
        <v>1</v>
      </c>
    </row>
    <row r="304" spans="1:52" x14ac:dyDescent="0.2">
      <c r="A304" s="326"/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27"/>
      <c r="M304" s="323" t="s">
        <v>64</v>
      </c>
      <c r="N304" s="324"/>
      <c r="O304" s="324"/>
      <c r="P304" s="324"/>
      <c r="Q304" s="324"/>
      <c r="R304" s="324"/>
      <c r="S304" s="325"/>
      <c r="T304" s="38" t="s">
        <v>65</v>
      </c>
      <c r="U304" s="308">
        <f>IFERROR(U303/H303,"0")</f>
        <v>0</v>
      </c>
      <c r="V304" s="308">
        <f>IFERROR(V303/H303,"0")</f>
        <v>0</v>
      </c>
      <c r="W304" s="308">
        <f>IFERROR(IF(W303="",0,W303),"0")</f>
        <v>0</v>
      </c>
      <c r="X304" s="309"/>
      <c r="Y304" s="309"/>
    </row>
    <row r="305" spans="1:52" x14ac:dyDescent="0.2">
      <c r="A305" s="317"/>
      <c r="B305" s="317"/>
      <c r="C305" s="317"/>
      <c r="D305" s="317"/>
      <c r="E305" s="317"/>
      <c r="F305" s="317"/>
      <c r="G305" s="317"/>
      <c r="H305" s="317"/>
      <c r="I305" s="317"/>
      <c r="J305" s="317"/>
      <c r="K305" s="317"/>
      <c r="L305" s="327"/>
      <c r="M305" s="323" t="s">
        <v>64</v>
      </c>
      <c r="N305" s="324"/>
      <c r="O305" s="324"/>
      <c r="P305" s="324"/>
      <c r="Q305" s="324"/>
      <c r="R305" s="324"/>
      <c r="S305" s="325"/>
      <c r="T305" s="38" t="s">
        <v>63</v>
      </c>
      <c r="U305" s="308">
        <f>IFERROR(SUM(U303:U303),"0")</f>
        <v>0</v>
      </c>
      <c r="V305" s="308">
        <f>IFERROR(SUM(V303:V303),"0")</f>
        <v>0</v>
      </c>
      <c r="W305" s="38"/>
      <c r="X305" s="309"/>
      <c r="Y305" s="309"/>
    </row>
    <row r="306" spans="1:52" ht="14.25" customHeight="1" x14ac:dyDescent="0.25">
      <c r="A306" s="318" t="s">
        <v>200</v>
      </c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17"/>
      <c r="M306" s="317"/>
      <c r="N306" s="317"/>
      <c r="O306" s="317"/>
      <c r="P306" s="317"/>
      <c r="Q306" s="317"/>
      <c r="R306" s="317"/>
      <c r="S306" s="317"/>
      <c r="T306" s="317"/>
      <c r="U306" s="317"/>
      <c r="V306" s="317"/>
      <c r="W306" s="317"/>
      <c r="X306" s="303"/>
      <c r="Y306" s="303"/>
    </row>
    <row r="307" spans="1:52" ht="16.5" customHeight="1" x14ac:dyDescent="0.25">
      <c r="A307" s="55" t="s">
        <v>430</v>
      </c>
      <c r="B307" s="55" t="s">
        <v>431</v>
      </c>
      <c r="C307" s="32">
        <v>4301060314</v>
      </c>
      <c r="D307" s="319">
        <v>4607091384673</v>
      </c>
      <c r="E307" s="320"/>
      <c r="F307" s="305">
        <v>1.3</v>
      </c>
      <c r="G307" s="33">
        <v>6</v>
      </c>
      <c r="H307" s="305">
        <v>7.8</v>
      </c>
      <c r="I307" s="305">
        <v>8.3640000000000008</v>
      </c>
      <c r="J307" s="33">
        <v>56</v>
      </c>
      <c r="K307" s="34" t="s">
        <v>62</v>
      </c>
      <c r="L307" s="33">
        <v>30</v>
      </c>
      <c r="M307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7" s="322"/>
      <c r="O307" s="322"/>
      <c r="P307" s="322"/>
      <c r="Q307" s="320"/>
      <c r="R307" s="35"/>
      <c r="S307" s="35"/>
      <c r="T307" s="36" t="s">
        <v>63</v>
      </c>
      <c r="U307" s="306">
        <v>0</v>
      </c>
      <c r="V307" s="307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59"/>
      <c r="AZ307" s="223" t="s">
        <v>1</v>
      </c>
    </row>
    <row r="308" spans="1:52" x14ac:dyDescent="0.2">
      <c r="A308" s="326"/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27"/>
      <c r="M308" s="323" t="s">
        <v>64</v>
      </c>
      <c r="N308" s="324"/>
      <c r="O308" s="324"/>
      <c r="P308" s="324"/>
      <c r="Q308" s="324"/>
      <c r="R308" s="324"/>
      <c r="S308" s="325"/>
      <c r="T308" s="38" t="s">
        <v>65</v>
      </c>
      <c r="U308" s="308">
        <f>IFERROR(U307/H307,"0")</f>
        <v>0</v>
      </c>
      <c r="V308" s="308">
        <f>IFERROR(V307/H307,"0")</f>
        <v>0</v>
      </c>
      <c r="W308" s="308">
        <f>IFERROR(IF(W307="",0,W307),"0")</f>
        <v>0</v>
      </c>
      <c r="X308" s="309"/>
      <c r="Y308" s="309"/>
    </row>
    <row r="309" spans="1:52" x14ac:dyDescent="0.2">
      <c r="A309" s="317"/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27"/>
      <c r="M309" s="323" t="s">
        <v>64</v>
      </c>
      <c r="N309" s="324"/>
      <c r="O309" s="324"/>
      <c r="P309" s="324"/>
      <c r="Q309" s="324"/>
      <c r="R309" s="324"/>
      <c r="S309" s="325"/>
      <c r="T309" s="38" t="s">
        <v>63</v>
      </c>
      <c r="U309" s="308">
        <f>IFERROR(SUM(U307:U307),"0")</f>
        <v>0</v>
      </c>
      <c r="V309" s="308">
        <f>IFERROR(SUM(V307:V307),"0")</f>
        <v>0</v>
      </c>
      <c r="W309" s="38"/>
      <c r="X309" s="309"/>
      <c r="Y309" s="309"/>
    </row>
    <row r="310" spans="1:52" ht="16.5" customHeight="1" x14ac:dyDescent="0.25">
      <c r="A310" s="316" t="s">
        <v>432</v>
      </c>
      <c r="B310" s="317"/>
      <c r="C310" s="317"/>
      <c r="D310" s="317"/>
      <c r="E310" s="317"/>
      <c r="F310" s="317"/>
      <c r="G310" s="317"/>
      <c r="H310" s="317"/>
      <c r="I310" s="317"/>
      <c r="J310" s="317"/>
      <c r="K310" s="317"/>
      <c r="L310" s="317"/>
      <c r="M310" s="317"/>
      <c r="N310" s="317"/>
      <c r="O310" s="317"/>
      <c r="P310" s="317"/>
      <c r="Q310" s="317"/>
      <c r="R310" s="317"/>
      <c r="S310" s="317"/>
      <c r="T310" s="317"/>
      <c r="U310" s="317"/>
      <c r="V310" s="317"/>
      <c r="W310" s="317"/>
      <c r="X310" s="302"/>
      <c r="Y310" s="302"/>
    </row>
    <row r="311" spans="1:52" ht="14.25" customHeight="1" x14ac:dyDescent="0.25">
      <c r="A311" s="318" t="s">
        <v>100</v>
      </c>
      <c r="B311" s="317"/>
      <c r="C311" s="317"/>
      <c r="D311" s="317"/>
      <c r="E311" s="317"/>
      <c r="F311" s="317"/>
      <c r="G311" s="317"/>
      <c r="H311" s="317"/>
      <c r="I311" s="317"/>
      <c r="J311" s="317"/>
      <c r="K311" s="317"/>
      <c r="L311" s="317"/>
      <c r="M311" s="317"/>
      <c r="N311" s="317"/>
      <c r="O311" s="317"/>
      <c r="P311" s="317"/>
      <c r="Q311" s="317"/>
      <c r="R311" s="317"/>
      <c r="S311" s="317"/>
      <c r="T311" s="317"/>
      <c r="U311" s="317"/>
      <c r="V311" s="317"/>
      <c r="W311" s="317"/>
      <c r="X311" s="303"/>
      <c r="Y311" s="303"/>
    </row>
    <row r="312" spans="1:52" ht="27" customHeight="1" x14ac:dyDescent="0.25">
      <c r="A312" s="55" t="s">
        <v>433</v>
      </c>
      <c r="B312" s="55" t="s">
        <v>434</v>
      </c>
      <c r="C312" s="32">
        <v>4301011324</v>
      </c>
      <c r="D312" s="319">
        <v>4607091384185</v>
      </c>
      <c r="E312" s="320"/>
      <c r="F312" s="305">
        <v>0.8</v>
      </c>
      <c r="G312" s="33">
        <v>15</v>
      </c>
      <c r="H312" s="305">
        <v>12</v>
      </c>
      <c r="I312" s="305">
        <v>12.48</v>
      </c>
      <c r="J312" s="33">
        <v>56</v>
      </c>
      <c r="K312" s="34" t="s">
        <v>62</v>
      </c>
      <c r="L312" s="33">
        <v>60</v>
      </c>
      <c r="M312" s="4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2" s="322"/>
      <c r="O312" s="322"/>
      <c r="P312" s="322"/>
      <c r="Q312" s="320"/>
      <c r="R312" s="35"/>
      <c r="S312" s="35"/>
      <c r="T312" s="36" t="s">
        <v>63</v>
      </c>
      <c r="U312" s="306">
        <v>0</v>
      </c>
      <c r="V312" s="307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4" t="s">
        <v>1</v>
      </c>
    </row>
    <row r="313" spans="1:52" ht="27" customHeight="1" x14ac:dyDescent="0.25">
      <c r="A313" s="55" t="s">
        <v>435</v>
      </c>
      <c r="B313" s="55" t="s">
        <v>436</v>
      </c>
      <c r="C313" s="32">
        <v>4301011312</v>
      </c>
      <c r="D313" s="319">
        <v>4607091384192</v>
      </c>
      <c r="E313" s="320"/>
      <c r="F313" s="305">
        <v>1.8</v>
      </c>
      <c r="G313" s="33">
        <v>6</v>
      </c>
      <c r="H313" s="305">
        <v>10.8</v>
      </c>
      <c r="I313" s="305">
        <v>11.28</v>
      </c>
      <c r="J313" s="33">
        <v>56</v>
      </c>
      <c r="K313" s="34" t="s">
        <v>96</v>
      </c>
      <c r="L313" s="33">
        <v>60</v>
      </c>
      <c r="M313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3" s="322"/>
      <c r="O313" s="322"/>
      <c r="P313" s="322"/>
      <c r="Q313" s="320"/>
      <c r="R313" s="35"/>
      <c r="S313" s="35"/>
      <c r="T313" s="36" t="s">
        <v>63</v>
      </c>
      <c r="U313" s="306">
        <v>0</v>
      </c>
      <c r="V313" s="307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437</v>
      </c>
      <c r="B314" s="55" t="s">
        <v>438</v>
      </c>
      <c r="C314" s="32">
        <v>4301011483</v>
      </c>
      <c r="D314" s="319">
        <v>4680115881907</v>
      </c>
      <c r="E314" s="320"/>
      <c r="F314" s="305">
        <v>1.8</v>
      </c>
      <c r="G314" s="33">
        <v>6</v>
      </c>
      <c r="H314" s="305">
        <v>10.8</v>
      </c>
      <c r="I314" s="305">
        <v>11.28</v>
      </c>
      <c r="J314" s="33">
        <v>56</v>
      </c>
      <c r="K314" s="34" t="s">
        <v>62</v>
      </c>
      <c r="L314" s="33">
        <v>60</v>
      </c>
      <c r="M314" s="4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4" s="322"/>
      <c r="O314" s="322"/>
      <c r="P314" s="322"/>
      <c r="Q314" s="320"/>
      <c r="R314" s="35"/>
      <c r="S314" s="35"/>
      <c r="T314" s="36" t="s">
        <v>63</v>
      </c>
      <c r="U314" s="306">
        <v>0</v>
      </c>
      <c r="V314" s="307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439</v>
      </c>
      <c r="B315" s="55" t="s">
        <v>440</v>
      </c>
      <c r="C315" s="32">
        <v>4301011303</v>
      </c>
      <c r="D315" s="319">
        <v>4607091384680</v>
      </c>
      <c r="E315" s="320"/>
      <c r="F315" s="305">
        <v>0.4</v>
      </c>
      <c r="G315" s="33">
        <v>10</v>
      </c>
      <c r="H315" s="305">
        <v>4</v>
      </c>
      <c r="I315" s="305">
        <v>4.21</v>
      </c>
      <c r="J315" s="33">
        <v>120</v>
      </c>
      <c r="K315" s="34" t="s">
        <v>62</v>
      </c>
      <c r="L315" s="33">
        <v>60</v>
      </c>
      <c r="M315" s="4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5" s="322"/>
      <c r="O315" s="322"/>
      <c r="P315" s="322"/>
      <c r="Q315" s="320"/>
      <c r="R315" s="35"/>
      <c r="S315" s="35"/>
      <c r="T315" s="36" t="s">
        <v>63</v>
      </c>
      <c r="U315" s="306">
        <v>0</v>
      </c>
      <c r="V315" s="307">
        <f>IFERROR(IF(U315="",0,CEILING((U315/$H315),1)*$H315),"")</f>
        <v>0</v>
      </c>
      <c r="W315" s="37" t="str">
        <f>IFERROR(IF(V315=0,"",ROUNDUP(V315/H315,0)*0.00937),"")</f>
        <v/>
      </c>
      <c r="X315" s="57"/>
      <c r="Y315" s="58"/>
      <c r="AC315" s="59"/>
      <c r="AZ315" s="227" t="s">
        <v>1</v>
      </c>
    </row>
    <row r="316" spans="1:52" x14ac:dyDescent="0.2">
      <c r="A316" s="326"/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27"/>
      <c r="M316" s="323" t="s">
        <v>64</v>
      </c>
      <c r="N316" s="324"/>
      <c r="O316" s="324"/>
      <c r="P316" s="324"/>
      <c r="Q316" s="324"/>
      <c r="R316" s="324"/>
      <c r="S316" s="325"/>
      <c r="T316" s="38" t="s">
        <v>65</v>
      </c>
      <c r="U316" s="308">
        <f>IFERROR(U312/H312,"0")+IFERROR(U313/H313,"0")+IFERROR(U314/H314,"0")+IFERROR(U315/H315,"0")</f>
        <v>0</v>
      </c>
      <c r="V316" s="308">
        <f>IFERROR(V312/H312,"0")+IFERROR(V313/H313,"0")+IFERROR(V314/H314,"0")+IFERROR(V315/H315,"0")</f>
        <v>0</v>
      </c>
      <c r="W316" s="308">
        <f>IFERROR(IF(W312="",0,W312),"0")+IFERROR(IF(W313="",0,W313),"0")+IFERROR(IF(W314="",0,W314),"0")+IFERROR(IF(W315="",0,W315),"0")</f>
        <v>0</v>
      </c>
      <c r="X316" s="309"/>
      <c r="Y316" s="309"/>
    </row>
    <row r="317" spans="1:52" x14ac:dyDescent="0.2">
      <c r="A317" s="317"/>
      <c r="B317" s="317"/>
      <c r="C317" s="317"/>
      <c r="D317" s="317"/>
      <c r="E317" s="317"/>
      <c r="F317" s="317"/>
      <c r="G317" s="317"/>
      <c r="H317" s="317"/>
      <c r="I317" s="317"/>
      <c r="J317" s="317"/>
      <c r="K317" s="317"/>
      <c r="L317" s="327"/>
      <c r="M317" s="323" t="s">
        <v>64</v>
      </c>
      <c r="N317" s="324"/>
      <c r="O317" s="324"/>
      <c r="P317" s="324"/>
      <c r="Q317" s="324"/>
      <c r="R317" s="324"/>
      <c r="S317" s="325"/>
      <c r="T317" s="38" t="s">
        <v>63</v>
      </c>
      <c r="U317" s="308">
        <f>IFERROR(SUM(U312:U315),"0")</f>
        <v>0</v>
      </c>
      <c r="V317" s="308">
        <f>IFERROR(SUM(V312:V315),"0")</f>
        <v>0</v>
      </c>
      <c r="W317" s="38"/>
      <c r="X317" s="309"/>
      <c r="Y317" s="309"/>
    </row>
    <row r="318" spans="1:52" ht="14.25" customHeight="1" x14ac:dyDescent="0.25">
      <c r="A318" s="318" t="s">
        <v>59</v>
      </c>
      <c r="B318" s="317"/>
      <c r="C318" s="317"/>
      <c r="D318" s="317"/>
      <c r="E318" s="317"/>
      <c r="F318" s="317"/>
      <c r="G318" s="317"/>
      <c r="H318" s="317"/>
      <c r="I318" s="317"/>
      <c r="J318" s="317"/>
      <c r="K318" s="317"/>
      <c r="L318" s="317"/>
      <c r="M318" s="317"/>
      <c r="N318" s="317"/>
      <c r="O318" s="317"/>
      <c r="P318" s="317"/>
      <c r="Q318" s="317"/>
      <c r="R318" s="317"/>
      <c r="S318" s="317"/>
      <c r="T318" s="317"/>
      <c r="U318" s="317"/>
      <c r="V318" s="317"/>
      <c r="W318" s="317"/>
      <c r="X318" s="303"/>
      <c r="Y318" s="303"/>
    </row>
    <row r="319" spans="1:52" ht="27" customHeight="1" x14ac:dyDescent="0.25">
      <c r="A319" s="55" t="s">
        <v>441</v>
      </c>
      <c r="B319" s="55" t="s">
        <v>442</v>
      </c>
      <c r="C319" s="32">
        <v>4301031139</v>
      </c>
      <c r="D319" s="319">
        <v>4607091384802</v>
      </c>
      <c r="E319" s="320"/>
      <c r="F319" s="305">
        <v>0.73</v>
      </c>
      <c r="G319" s="33">
        <v>6</v>
      </c>
      <c r="H319" s="305">
        <v>4.38</v>
      </c>
      <c r="I319" s="305">
        <v>4.58</v>
      </c>
      <c r="J319" s="33">
        <v>156</v>
      </c>
      <c r="K319" s="34" t="s">
        <v>62</v>
      </c>
      <c r="L319" s="33">
        <v>35</v>
      </c>
      <c r="M319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9" s="322"/>
      <c r="O319" s="322"/>
      <c r="P319" s="322"/>
      <c r="Q319" s="320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443</v>
      </c>
      <c r="B320" s="55" t="s">
        <v>444</v>
      </c>
      <c r="C320" s="32">
        <v>4301031140</v>
      </c>
      <c r="D320" s="319">
        <v>4607091384826</v>
      </c>
      <c r="E320" s="320"/>
      <c r="F320" s="305">
        <v>0.35</v>
      </c>
      <c r="G320" s="33">
        <v>8</v>
      </c>
      <c r="H320" s="305">
        <v>2.8</v>
      </c>
      <c r="I320" s="305">
        <v>2.9</v>
      </c>
      <c r="J320" s="33">
        <v>234</v>
      </c>
      <c r="K320" s="34" t="s">
        <v>62</v>
      </c>
      <c r="L320" s="33">
        <v>35</v>
      </c>
      <c r="M320" s="40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0" s="322"/>
      <c r="O320" s="322"/>
      <c r="P320" s="322"/>
      <c r="Q320" s="32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IFERROR(IF(V320=0,"",ROUNDUP(V320/H320,0)*0.00502),"")</f>
        <v/>
      </c>
      <c r="X320" s="57"/>
      <c r="Y320" s="58"/>
      <c r="AC320" s="59"/>
      <c r="AZ320" s="229" t="s">
        <v>1</v>
      </c>
    </row>
    <row r="321" spans="1:52" x14ac:dyDescent="0.2">
      <c r="A321" s="326"/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27"/>
      <c r="M321" s="323" t="s">
        <v>64</v>
      </c>
      <c r="N321" s="324"/>
      <c r="O321" s="324"/>
      <c r="P321" s="324"/>
      <c r="Q321" s="324"/>
      <c r="R321" s="324"/>
      <c r="S321" s="325"/>
      <c r="T321" s="38" t="s">
        <v>65</v>
      </c>
      <c r="U321" s="308">
        <f>IFERROR(U319/H319,"0")+IFERROR(U320/H320,"0")</f>
        <v>0</v>
      </c>
      <c r="V321" s="308">
        <f>IFERROR(V319/H319,"0")+IFERROR(V320/H320,"0")</f>
        <v>0</v>
      </c>
      <c r="W321" s="308">
        <f>IFERROR(IF(W319="",0,W319),"0")+IFERROR(IF(W320="",0,W320),"0")</f>
        <v>0</v>
      </c>
      <c r="X321" s="309"/>
      <c r="Y321" s="309"/>
    </row>
    <row r="322" spans="1:52" x14ac:dyDescent="0.2">
      <c r="A322" s="317"/>
      <c r="B322" s="317"/>
      <c r="C322" s="317"/>
      <c r="D322" s="317"/>
      <c r="E322" s="317"/>
      <c r="F322" s="317"/>
      <c r="G322" s="317"/>
      <c r="H322" s="317"/>
      <c r="I322" s="317"/>
      <c r="J322" s="317"/>
      <c r="K322" s="317"/>
      <c r="L322" s="327"/>
      <c r="M322" s="323" t="s">
        <v>64</v>
      </c>
      <c r="N322" s="324"/>
      <c r="O322" s="324"/>
      <c r="P322" s="324"/>
      <c r="Q322" s="324"/>
      <c r="R322" s="324"/>
      <c r="S322" s="325"/>
      <c r="T322" s="38" t="s">
        <v>63</v>
      </c>
      <c r="U322" s="308">
        <f>IFERROR(SUM(U319:U320),"0")</f>
        <v>0</v>
      </c>
      <c r="V322" s="308">
        <f>IFERROR(SUM(V319:V320),"0")</f>
        <v>0</v>
      </c>
      <c r="W322" s="38"/>
      <c r="X322" s="309"/>
      <c r="Y322" s="309"/>
    </row>
    <row r="323" spans="1:52" ht="14.25" customHeight="1" x14ac:dyDescent="0.25">
      <c r="A323" s="318" t="s">
        <v>66</v>
      </c>
      <c r="B323" s="317"/>
      <c r="C323" s="317"/>
      <c r="D323" s="317"/>
      <c r="E323" s="317"/>
      <c r="F323" s="317"/>
      <c r="G323" s="317"/>
      <c r="H323" s="317"/>
      <c r="I323" s="317"/>
      <c r="J323" s="317"/>
      <c r="K323" s="317"/>
      <c r="L323" s="317"/>
      <c r="M323" s="317"/>
      <c r="N323" s="317"/>
      <c r="O323" s="317"/>
      <c r="P323" s="317"/>
      <c r="Q323" s="317"/>
      <c r="R323" s="317"/>
      <c r="S323" s="317"/>
      <c r="T323" s="317"/>
      <c r="U323" s="317"/>
      <c r="V323" s="317"/>
      <c r="W323" s="317"/>
      <c r="X323" s="303"/>
      <c r="Y323" s="303"/>
    </row>
    <row r="324" spans="1:52" ht="27" customHeight="1" x14ac:dyDescent="0.25">
      <c r="A324" s="55" t="s">
        <v>445</v>
      </c>
      <c r="B324" s="55" t="s">
        <v>446</v>
      </c>
      <c r="C324" s="32">
        <v>4301051303</v>
      </c>
      <c r="D324" s="319">
        <v>4607091384246</v>
      </c>
      <c r="E324" s="320"/>
      <c r="F324" s="305">
        <v>1.3</v>
      </c>
      <c r="G324" s="33">
        <v>6</v>
      </c>
      <c r="H324" s="305">
        <v>7.8</v>
      </c>
      <c r="I324" s="305">
        <v>8.3640000000000008</v>
      </c>
      <c r="J324" s="33">
        <v>56</v>
      </c>
      <c r="K324" s="34" t="s">
        <v>62</v>
      </c>
      <c r="L324" s="33">
        <v>40</v>
      </c>
      <c r="M324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4" s="322"/>
      <c r="O324" s="322"/>
      <c r="P324" s="322"/>
      <c r="Q324" s="320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IFERROR(IF(V324=0,"",ROUNDUP(V324/H324,0)*0.02175),"")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447</v>
      </c>
      <c r="B325" s="55" t="s">
        <v>448</v>
      </c>
      <c r="C325" s="32">
        <v>4301051445</v>
      </c>
      <c r="D325" s="319">
        <v>4680115881976</v>
      </c>
      <c r="E325" s="320"/>
      <c r="F325" s="305">
        <v>1.3</v>
      </c>
      <c r="G325" s="33">
        <v>6</v>
      </c>
      <c r="H325" s="305">
        <v>7.8</v>
      </c>
      <c r="I325" s="305">
        <v>8.2799999999999994</v>
      </c>
      <c r="J325" s="33">
        <v>56</v>
      </c>
      <c r="K325" s="34" t="s">
        <v>62</v>
      </c>
      <c r="L325" s="33">
        <v>40</v>
      </c>
      <c r="M325" s="4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5" s="322"/>
      <c r="O325" s="322"/>
      <c r="P325" s="322"/>
      <c r="Q325" s="320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449</v>
      </c>
      <c r="B326" s="55" t="s">
        <v>450</v>
      </c>
      <c r="C326" s="32">
        <v>4301051297</v>
      </c>
      <c r="D326" s="319">
        <v>4607091384253</v>
      </c>
      <c r="E326" s="320"/>
      <c r="F326" s="305">
        <v>0.4</v>
      </c>
      <c r="G326" s="33">
        <v>6</v>
      </c>
      <c r="H326" s="305">
        <v>2.4</v>
      </c>
      <c r="I326" s="305">
        <v>2.6840000000000002</v>
      </c>
      <c r="J326" s="33">
        <v>156</v>
      </c>
      <c r="K326" s="34" t="s">
        <v>62</v>
      </c>
      <c r="L326" s="33">
        <v>40</v>
      </c>
      <c r="M326" s="3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6" s="322"/>
      <c r="O326" s="322"/>
      <c r="P326" s="322"/>
      <c r="Q326" s="320"/>
      <c r="R326" s="35"/>
      <c r="S326" s="35"/>
      <c r="T326" s="36" t="s">
        <v>63</v>
      </c>
      <c r="U326" s="306">
        <v>0</v>
      </c>
      <c r="V326" s="307">
        <f>IFERROR(IF(U326="",0,CEILING((U326/$H326),1)*$H326),"")</f>
        <v>0</v>
      </c>
      <c r="W326" s="37" t="str">
        <f>IFERROR(IF(V326=0,"",ROUNDUP(V326/H326,0)*0.00753),"")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451</v>
      </c>
      <c r="B327" s="55" t="s">
        <v>452</v>
      </c>
      <c r="C327" s="32">
        <v>4301051444</v>
      </c>
      <c r="D327" s="319">
        <v>4680115881969</v>
      </c>
      <c r="E327" s="320"/>
      <c r="F327" s="305">
        <v>0.4</v>
      </c>
      <c r="G327" s="33">
        <v>6</v>
      </c>
      <c r="H327" s="305">
        <v>2.4</v>
      </c>
      <c r="I327" s="305">
        <v>2.6</v>
      </c>
      <c r="J327" s="33">
        <v>156</v>
      </c>
      <c r="K327" s="34" t="s">
        <v>62</v>
      </c>
      <c r="L327" s="33">
        <v>40</v>
      </c>
      <c r="M327" s="4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7" s="322"/>
      <c r="O327" s="322"/>
      <c r="P327" s="322"/>
      <c r="Q327" s="320"/>
      <c r="R327" s="35"/>
      <c r="S327" s="35"/>
      <c r="T327" s="36" t="s">
        <v>63</v>
      </c>
      <c r="U327" s="306">
        <v>0</v>
      </c>
      <c r="V327" s="307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x14ac:dyDescent="0.2">
      <c r="A328" s="326"/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27"/>
      <c r="M328" s="323" t="s">
        <v>64</v>
      </c>
      <c r="N328" s="324"/>
      <c r="O328" s="324"/>
      <c r="P328" s="324"/>
      <c r="Q328" s="324"/>
      <c r="R328" s="324"/>
      <c r="S328" s="325"/>
      <c r="T328" s="38" t="s">
        <v>65</v>
      </c>
      <c r="U328" s="308">
        <f>IFERROR(U324/H324,"0")+IFERROR(U325/H325,"0")+IFERROR(U326/H326,"0")+IFERROR(U327/H327,"0")</f>
        <v>0</v>
      </c>
      <c r="V328" s="308">
        <f>IFERROR(V324/H324,"0")+IFERROR(V325/H325,"0")+IFERROR(V326/H326,"0")+IFERROR(V327/H327,"0")</f>
        <v>0</v>
      </c>
      <c r="W328" s="308">
        <f>IFERROR(IF(W324="",0,W324),"0")+IFERROR(IF(W325="",0,W325),"0")+IFERROR(IF(W326="",0,W326),"0")+IFERROR(IF(W327="",0,W327),"0")</f>
        <v>0</v>
      </c>
      <c r="X328" s="309"/>
      <c r="Y328" s="309"/>
    </row>
    <row r="329" spans="1:52" x14ac:dyDescent="0.2">
      <c r="A329" s="317"/>
      <c r="B329" s="317"/>
      <c r="C329" s="317"/>
      <c r="D329" s="317"/>
      <c r="E329" s="317"/>
      <c r="F329" s="317"/>
      <c r="G329" s="317"/>
      <c r="H329" s="317"/>
      <c r="I329" s="317"/>
      <c r="J329" s="317"/>
      <c r="K329" s="317"/>
      <c r="L329" s="327"/>
      <c r="M329" s="323" t="s">
        <v>64</v>
      </c>
      <c r="N329" s="324"/>
      <c r="O329" s="324"/>
      <c r="P329" s="324"/>
      <c r="Q329" s="324"/>
      <c r="R329" s="324"/>
      <c r="S329" s="325"/>
      <c r="T329" s="38" t="s">
        <v>63</v>
      </c>
      <c r="U329" s="308">
        <f>IFERROR(SUM(U324:U327),"0")</f>
        <v>0</v>
      </c>
      <c r="V329" s="308">
        <f>IFERROR(SUM(V324:V327),"0")</f>
        <v>0</v>
      </c>
      <c r="W329" s="38"/>
      <c r="X329" s="309"/>
      <c r="Y329" s="309"/>
    </row>
    <row r="330" spans="1:52" ht="14.25" customHeight="1" x14ac:dyDescent="0.25">
      <c r="A330" s="318" t="s">
        <v>200</v>
      </c>
      <c r="B330" s="317"/>
      <c r="C330" s="317"/>
      <c r="D330" s="317"/>
      <c r="E330" s="317"/>
      <c r="F330" s="317"/>
      <c r="G330" s="317"/>
      <c r="H330" s="317"/>
      <c r="I330" s="317"/>
      <c r="J330" s="317"/>
      <c r="K330" s="317"/>
      <c r="L330" s="317"/>
      <c r="M330" s="317"/>
      <c r="N330" s="317"/>
      <c r="O330" s="317"/>
      <c r="P330" s="317"/>
      <c r="Q330" s="317"/>
      <c r="R330" s="317"/>
      <c r="S330" s="317"/>
      <c r="T330" s="317"/>
      <c r="U330" s="317"/>
      <c r="V330" s="317"/>
      <c r="W330" s="317"/>
      <c r="X330" s="303"/>
      <c r="Y330" s="303"/>
    </row>
    <row r="331" spans="1:52" ht="27" customHeight="1" x14ac:dyDescent="0.25">
      <c r="A331" s="55" t="s">
        <v>453</v>
      </c>
      <c r="B331" s="55" t="s">
        <v>454</v>
      </c>
      <c r="C331" s="32">
        <v>4301060322</v>
      </c>
      <c r="D331" s="319">
        <v>4607091389357</v>
      </c>
      <c r="E331" s="320"/>
      <c r="F331" s="305">
        <v>1.3</v>
      </c>
      <c r="G331" s="33">
        <v>6</v>
      </c>
      <c r="H331" s="305">
        <v>7.8</v>
      </c>
      <c r="I331" s="305">
        <v>8.2799999999999994</v>
      </c>
      <c r="J331" s="33">
        <v>56</v>
      </c>
      <c r="K331" s="34" t="s">
        <v>62</v>
      </c>
      <c r="L331" s="33">
        <v>40</v>
      </c>
      <c r="M331" s="4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1" s="322"/>
      <c r="O331" s="322"/>
      <c r="P331" s="322"/>
      <c r="Q331" s="32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IFERROR(IF(V331=0,"",ROUNDUP(V331/H331,0)*0.02175),"")</f>
        <v/>
      </c>
      <c r="X331" s="57"/>
      <c r="Y331" s="58"/>
      <c r="AC331" s="59"/>
      <c r="AZ331" s="234" t="s">
        <v>1</v>
      </c>
    </row>
    <row r="332" spans="1:52" x14ac:dyDescent="0.2">
      <c r="A332" s="326"/>
      <c r="B332" s="317"/>
      <c r="C332" s="317"/>
      <c r="D332" s="317"/>
      <c r="E332" s="317"/>
      <c r="F332" s="317"/>
      <c r="G332" s="317"/>
      <c r="H332" s="317"/>
      <c r="I332" s="317"/>
      <c r="J332" s="317"/>
      <c r="K332" s="317"/>
      <c r="L332" s="327"/>
      <c r="M332" s="323" t="s">
        <v>64</v>
      </c>
      <c r="N332" s="324"/>
      <c r="O332" s="324"/>
      <c r="P332" s="324"/>
      <c r="Q332" s="324"/>
      <c r="R332" s="324"/>
      <c r="S332" s="325"/>
      <c r="T332" s="38" t="s">
        <v>65</v>
      </c>
      <c r="U332" s="308">
        <f>IFERROR(U331/H331,"0")</f>
        <v>0</v>
      </c>
      <c r="V332" s="308">
        <f>IFERROR(V331/H331,"0")</f>
        <v>0</v>
      </c>
      <c r="W332" s="308">
        <f>IFERROR(IF(W331="",0,W331),"0")</f>
        <v>0</v>
      </c>
      <c r="X332" s="309"/>
      <c r="Y332" s="309"/>
    </row>
    <row r="333" spans="1:52" x14ac:dyDescent="0.2">
      <c r="A333" s="317"/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27"/>
      <c r="M333" s="323" t="s">
        <v>64</v>
      </c>
      <c r="N333" s="324"/>
      <c r="O333" s="324"/>
      <c r="P333" s="324"/>
      <c r="Q333" s="324"/>
      <c r="R333" s="324"/>
      <c r="S333" s="325"/>
      <c r="T333" s="38" t="s">
        <v>63</v>
      </c>
      <c r="U333" s="308">
        <f>IFERROR(SUM(U331:U331),"0")</f>
        <v>0</v>
      </c>
      <c r="V333" s="308">
        <f>IFERROR(SUM(V331:V331),"0")</f>
        <v>0</v>
      </c>
      <c r="W333" s="38"/>
      <c r="X333" s="309"/>
      <c r="Y333" s="309"/>
    </row>
    <row r="334" spans="1:52" ht="27.75" customHeight="1" x14ac:dyDescent="0.2">
      <c r="A334" s="341" t="s">
        <v>455</v>
      </c>
      <c r="B334" s="342"/>
      <c r="C334" s="342"/>
      <c r="D334" s="342"/>
      <c r="E334" s="342"/>
      <c r="F334" s="342"/>
      <c r="G334" s="342"/>
      <c r="H334" s="342"/>
      <c r="I334" s="342"/>
      <c r="J334" s="342"/>
      <c r="K334" s="342"/>
      <c r="L334" s="342"/>
      <c r="M334" s="342"/>
      <c r="N334" s="342"/>
      <c r="O334" s="342"/>
      <c r="P334" s="342"/>
      <c r="Q334" s="342"/>
      <c r="R334" s="342"/>
      <c r="S334" s="342"/>
      <c r="T334" s="342"/>
      <c r="U334" s="342"/>
      <c r="V334" s="342"/>
      <c r="W334" s="342"/>
      <c r="X334" s="49"/>
      <c r="Y334" s="49"/>
    </row>
    <row r="335" spans="1:52" ht="16.5" customHeight="1" x14ac:dyDescent="0.25">
      <c r="A335" s="316" t="s">
        <v>456</v>
      </c>
      <c r="B335" s="317"/>
      <c r="C335" s="317"/>
      <c r="D335" s="317"/>
      <c r="E335" s="317"/>
      <c r="F335" s="317"/>
      <c r="G335" s="317"/>
      <c r="H335" s="317"/>
      <c r="I335" s="317"/>
      <c r="J335" s="317"/>
      <c r="K335" s="317"/>
      <c r="L335" s="317"/>
      <c r="M335" s="317"/>
      <c r="N335" s="317"/>
      <c r="O335" s="317"/>
      <c r="P335" s="317"/>
      <c r="Q335" s="317"/>
      <c r="R335" s="317"/>
      <c r="S335" s="317"/>
      <c r="T335" s="317"/>
      <c r="U335" s="317"/>
      <c r="V335" s="317"/>
      <c r="W335" s="317"/>
      <c r="X335" s="302"/>
      <c r="Y335" s="302"/>
    </row>
    <row r="336" spans="1:52" ht="14.25" customHeight="1" x14ac:dyDescent="0.25">
      <c r="A336" s="318" t="s">
        <v>100</v>
      </c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17"/>
      <c r="M336" s="317"/>
      <c r="N336" s="317"/>
      <c r="O336" s="317"/>
      <c r="P336" s="317"/>
      <c r="Q336" s="317"/>
      <c r="R336" s="317"/>
      <c r="S336" s="317"/>
      <c r="T336" s="317"/>
      <c r="U336" s="317"/>
      <c r="V336" s="317"/>
      <c r="W336" s="317"/>
      <c r="X336" s="303"/>
      <c r="Y336" s="303"/>
    </row>
    <row r="337" spans="1:52" ht="27" customHeight="1" x14ac:dyDescent="0.25">
      <c r="A337" s="55" t="s">
        <v>457</v>
      </c>
      <c r="B337" s="55" t="s">
        <v>458</v>
      </c>
      <c r="C337" s="32">
        <v>4301011428</v>
      </c>
      <c r="D337" s="319">
        <v>4607091389708</v>
      </c>
      <c r="E337" s="320"/>
      <c r="F337" s="305">
        <v>0.45</v>
      </c>
      <c r="G337" s="33">
        <v>6</v>
      </c>
      <c r="H337" s="305">
        <v>2.7</v>
      </c>
      <c r="I337" s="305">
        <v>2.9</v>
      </c>
      <c r="J337" s="33">
        <v>156</v>
      </c>
      <c r="K337" s="34" t="s">
        <v>96</v>
      </c>
      <c r="L337" s="33">
        <v>50</v>
      </c>
      <c r="M337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7" s="322"/>
      <c r="O337" s="322"/>
      <c r="P337" s="322"/>
      <c r="Q337" s="320"/>
      <c r="R337" s="35"/>
      <c r="S337" s="35"/>
      <c r="T337" s="36" t="s">
        <v>63</v>
      </c>
      <c r="U337" s="306">
        <v>0</v>
      </c>
      <c r="V337" s="307">
        <f>IFERROR(IF(U337="",0,CEILING((U337/$H337),1)*$H337),"")</f>
        <v>0</v>
      </c>
      <c r="W337" s="37" t="str">
        <f>IFERROR(IF(V337=0,"",ROUNDUP(V337/H337,0)*0.00753),"")</f>
        <v/>
      </c>
      <c r="X337" s="57"/>
      <c r="Y337" s="58"/>
      <c r="AC337" s="59"/>
      <c r="AZ337" s="235" t="s">
        <v>1</v>
      </c>
    </row>
    <row r="338" spans="1:52" ht="27" customHeight="1" x14ac:dyDescent="0.25">
      <c r="A338" s="55" t="s">
        <v>459</v>
      </c>
      <c r="B338" s="55" t="s">
        <v>460</v>
      </c>
      <c r="C338" s="32">
        <v>4301011427</v>
      </c>
      <c r="D338" s="319">
        <v>4607091389692</v>
      </c>
      <c r="E338" s="320"/>
      <c r="F338" s="305">
        <v>0.45</v>
      </c>
      <c r="G338" s="33">
        <v>6</v>
      </c>
      <c r="H338" s="305">
        <v>2.7</v>
      </c>
      <c r="I338" s="305">
        <v>2.9</v>
      </c>
      <c r="J338" s="33">
        <v>156</v>
      </c>
      <c r="K338" s="34" t="s">
        <v>96</v>
      </c>
      <c r="L338" s="33">
        <v>50</v>
      </c>
      <c r="M338" s="3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8" s="322"/>
      <c r="O338" s="322"/>
      <c r="P338" s="322"/>
      <c r="Q338" s="320"/>
      <c r="R338" s="35"/>
      <c r="S338" s="35"/>
      <c r="T338" s="36" t="s">
        <v>63</v>
      </c>
      <c r="U338" s="306">
        <v>0</v>
      </c>
      <c r="V338" s="307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x14ac:dyDescent="0.2">
      <c r="A339" s="326"/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27"/>
      <c r="M339" s="323" t="s">
        <v>64</v>
      </c>
      <c r="N339" s="324"/>
      <c r="O339" s="324"/>
      <c r="P339" s="324"/>
      <c r="Q339" s="324"/>
      <c r="R339" s="324"/>
      <c r="S339" s="325"/>
      <c r="T339" s="38" t="s">
        <v>65</v>
      </c>
      <c r="U339" s="308">
        <f>IFERROR(U337/H337,"0")+IFERROR(U338/H338,"0")</f>
        <v>0</v>
      </c>
      <c r="V339" s="308">
        <f>IFERROR(V337/H337,"0")+IFERROR(V338/H338,"0")</f>
        <v>0</v>
      </c>
      <c r="W339" s="308">
        <f>IFERROR(IF(W337="",0,W337),"0")+IFERROR(IF(W338="",0,W338),"0")</f>
        <v>0</v>
      </c>
      <c r="X339" s="309"/>
      <c r="Y339" s="309"/>
    </row>
    <row r="340" spans="1:52" x14ac:dyDescent="0.2">
      <c r="A340" s="317"/>
      <c r="B340" s="317"/>
      <c r="C340" s="317"/>
      <c r="D340" s="317"/>
      <c r="E340" s="317"/>
      <c r="F340" s="317"/>
      <c r="G340" s="317"/>
      <c r="H340" s="317"/>
      <c r="I340" s="317"/>
      <c r="J340" s="317"/>
      <c r="K340" s="317"/>
      <c r="L340" s="327"/>
      <c r="M340" s="323" t="s">
        <v>64</v>
      </c>
      <c r="N340" s="324"/>
      <c r="O340" s="324"/>
      <c r="P340" s="324"/>
      <c r="Q340" s="324"/>
      <c r="R340" s="324"/>
      <c r="S340" s="325"/>
      <c r="T340" s="38" t="s">
        <v>63</v>
      </c>
      <c r="U340" s="308">
        <f>IFERROR(SUM(U337:U338),"0")</f>
        <v>0</v>
      </c>
      <c r="V340" s="308">
        <f>IFERROR(SUM(V337:V338),"0")</f>
        <v>0</v>
      </c>
      <c r="W340" s="38"/>
      <c r="X340" s="309"/>
      <c r="Y340" s="309"/>
    </row>
    <row r="341" spans="1:52" ht="14.25" customHeight="1" x14ac:dyDescent="0.25">
      <c r="A341" s="318" t="s">
        <v>59</v>
      </c>
      <c r="B341" s="317"/>
      <c r="C341" s="317"/>
      <c r="D341" s="317"/>
      <c r="E341" s="317"/>
      <c r="F341" s="317"/>
      <c r="G341" s="317"/>
      <c r="H341" s="317"/>
      <c r="I341" s="317"/>
      <c r="J341" s="317"/>
      <c r="K341" s="317"/>
      <c r="L341" s="317"/>
      <c r="M341" s="317"/>
      <c r="N341" s="317"/>
      <c r="O341" s="317"/>
      <c r="P341" s="317"/>
      <c r="Q341" s="317"/>
      <c r="R341" s="317"/>
      <c r="S341" s="317"/>
      <c r="T341" s="317"/>
      <c r="U341" s="317"/>
      <c r="V341" s="317"/>
      <c r="W341" s="317"/>
      <c r="X341" s="303"/>
      <c r="Y341" s="303"/>
    </row>
    <row r="342" spans="1:52" ht="27" customHeight="1" x14ac:dyDescent="0.25">
      <c r="A342" s="55" t="s">
        <v>461</v>
      </c>
      <c r="B342" s="55" t="s">
        <v>462</v>
      </c>
      <c r="C342" s="32">
        <v>4301031177</v>
      </c>
      <c r="D342" s="319">
        <v>4607091389753</v>
      </c>
      <c r="E342" s="320"/>
      <c r="F342" s="305">
        <v>0.7</v>
      </c>
      <c r="G342" s="33">
        <v>6</v>
      </c>
      <c r="H342" s="305">
        <v>4.2</v>
      </c>
      <c r="I342" s="305">
        <v>4.43</v>
      </c>
      <c r="J342" s="33">
        <v>156</v>
      </c>
      <c r="K342" s="34" t="s">
        <v>62</v>
      </c>
      <c r="L342" s="33">
        <v>45</v>
      </c>
      <c r="M342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2" s="322"/>
      <c r="O342" s="322"/>
      <c r="P342" s="322"/>
      <c r="Q342" s="320"/>
      <c r="R342" s="35"/>
      <c r="S342" s="35"/>
      <c r="T342" s="36" t="s">
        <v>63</v>
      </c>
      <c r="U342" s="306">
        <v>0</v>
      </c>
      <c r="V342" s="307">
        <f t="shared" ref="V342:V354" si="15"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463</v>
      </c>
      <c r="B343" s="55" t="s">
        <v>464</v>
      </c>
      <c r="C343" s="32">
        <v>4301031174</v>
      </c>
      <c r="D343" s="319">
        <v>4607091389760</v>
      </c>
      <c r="E343" s="320"/>
      <c r="F343" s="305">
        <v>0.7</v>
      </c>
      <c r="G343" s="33">
        <v>6</v>
      </c>
      <c r="H343" s="305">
        <v>4.2</v>
      </c>
      <c r="I343" s="305">
        <v>4.43</v>
      </c>
      <c r="J343" s="33">
        <v>156</v>
      </c>
      <c r="K343" s="34" t="s">
        <v>62</v>
      </c>
      <c r="L343" s="33">
        <v>45</v>
      </c>
      <c r="M343" s="3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3" s="322"/>
      <c r="O343" s="322"/>
      <c r="P343" s="322"/>
      <c r="Q343" s="320"/>
      <c r="R343" s="35"/>
      <c r="S343" s="35"/>
      <c r="T343" s="36" t="s">
        <v>63</v>
      </c>
      <c r="U343" s="306">
        <v>0</v>
      </c>
      <c r="V343" s="307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465</v>
      </c>
      <c r="B344" s="55" t="s">
        <v>466</v>
      </c>
      <c r="C344" s="32">
        <v>4301031175</v>
      </c>
      <c r="D344" s="319">
        <v>4607091389746</v>
      </c>
      <c r="E344" s="320"/>
      <c r="F344" s="305">
        <v>0.7</v>
      </c>
      <c r="G344" s="33">
        <v>6</v>
      </c>
      <c r="H344" s="305">
        <v>4.2</v>
      </c>
      <c r="I344" s="305">
        <v>4.43</v>
      </c>
      <c r="J344" s="33">
        <v>156</v>
      </c>
      <c r="K344" s="34" t="s">
        <v>62</v>
      </c>
      <c r="L344" s="33">
        <v>45</v>
      </c>
      <c r="M344" s="3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4" s="322"/>
      <c r="O344" s="322"/>
      <c r="P344" s="322"/>
      <c r="Q344" s="320"/>
      <c r="R344" s="35"/>
      <c r="S344" s="35"/>
      <c r="T344" s="36" t="s">
        <v>63</v>
      </c>
      <c r="U344" s="306">
        <v>80</v>
      </c>
      <c r="V344" s="307">
        <f t="shared" si="15"/>
        <v>84</v>
      </c>
      <c r="W344" s="37">
        <f>IFERROR(IF(V344=0,"",ROUNDUP(V344/H344,0)*0.00753),"")</f>
        <v>0.15060000000000001</v>
      </c>
      <c r="X344" s="57"/>
      <c r="Y344" s="58"/>
      <c r="AC344" s="59"/>
      <c r="AZ344" s="239" t="s">
        <v>1</v>
      </c>
    </row>
    <row r="345" spans="1:52" ht="37.5" customHeight="1" x14ac:dyDescent="0.25">
      <c r="A345" s="55" t="s">
        <v>467</v>
      </c>
      <c r="B345" s="55" t="s">
        <v>468</v>
      </c>
      <c r="C345" s="32">
        <v>4301031236</v>
      </c>
      <c r="D345" s="319">
        <v>4680115882928</v>
      </c>
      <c r="E345" s="320"/>
      <c r="F345" s="305">
        <v>0.28000000000000003</v>
      </c>
      <c r="G345" s="33">
        <v>6</v>
      </c>
      <c r="H345" s="305">
        <v>1.68</v>
      </c>
      <c r="I345" s="305">
        <v>2.6</v>
      </c>
      <c r="J345" s="33">
        <v>156</v>
      </c>
      <c r="K345" s="34" t="s">
        <v>62</v>
      </c>
      <c r="L345" s="33">
        <v>35</v>
      </c>
      <c r="M345" s="3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5" s="322"/>
      <c r="O345" s="322"/>
      <c r="P345" s="322"/>
      <c r="Q345" s="320"/>
      <c r="R345" s="35"/>
      <c r="S345" s="35"/>
      <c r="T345" s="36" t="s">
        <v>63</v>
      </c>
      <c r="U345" s="306">
        <v>0</v>
      </c>
      <c r="V345" s="307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469</v>
      </c>
      <c r="B346" s="55" t="s">
        <v>470</v>
      </c>
      <c r="C346" s="32">
        <v>4301031257</v>
      </c>
      <c r="D346" s="319">
        <v>4680115883147</v>
      </c>
      <c r="E346" s="320"/>
      <c r="F346" s="305">
        <v>0.28000000000000003</v>
      </c>
      <c r="G346" s="33">
        <v>6</v>
      </c>
      <c r="H346" s="305">
        <v>1.68</v>
      </c>
      <c r="I346" s="305">
        <v>1.81</v>
      </c>
      <c r="J346" s="33">
        <v>234</v>
      </c>
      <c r="K346" s="34" t="s">
        <v>62</v>
      </c>
      <c r="L346" s="33">
        <v>45</v>
      </c>
      <c r="M346" s="3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6" s="322"/>
      <c r="O346" s="322"/>
      <c r="P346" s="322"/>
      <c r="Q346" s="320"/>
      <c r="R346" s="35"/>
      <c r="S346" s="35"/>
      <c r="T346" s="36" t="s">
        <v>63</v>
      </c>
      <c r="U346" s="306">
        <v>0</v>
      </c>
      <c r="V346" s="307">
        <f t="shared" si="15"/>
        <v>0</v>
      </c>
      <c r="W346" s="37" t="str">
        <f t="shared" ref="W346:W354" si="16">IFERROR(IF(V346=0,"",ROUNDUP(V346/H346,0)*0.00502),"")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471</v>
      </c>
      <c r="B347" s="55" t="s">
        <v>472</v>
      </c>
      <c r="C347" s="32">
        <v>4301031178</v>
      </c>
      <c r="D347" s="319">
        <v>4607091384338</v>
      </c>
      <c r="E347" s="320"/>
      <c r="F347" s="305">
        <v>0.35</v>
      </c>
      <c r="G347" s="33">
        <v>6</v>
      </c>
      <c r="H347" s="305">
        <v>2.1</v>
      </c>
      <c r="I347" s="305">
        <v>2.23</v>
      </c>
      <c r="J347" s="33">
        <v>234</v>
      </c>
      <c r="K347" s="34" t="s">
        <v>62</v>
      </c>
      <c r="L347" s="33">
        <v>45</v>
      </c>
      <c r="M347" s="3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7" s="322"/>
      <c r="O347" s="322"/>
      <c r="P347" s="322"/>
      <c r="Q347" s="320"/>
      <c r="R347" s="35"/>
      <c r="S347" s="35"/>
      <c r="T347" s="36" t="s">
        <v>63</v>
      </c>
      <c r="U347" s="306">
        <v>0</v>
      </c>
      <c r="V347" s="307">
        <f t="shared" si="15"/>
        <v>0</v>
      </c>
      <c r="W347" s="37" t="str">
        <f t="shared" si="16"/>
        <v/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473</v>
      </c>
      <c r="B348" s="55" t="s">
        <v>474</v>
      </c>
      <c r="C348" s="32">
        <v>4301031254</v>
      </c>
      <c r="D348" s="319">
        <v>4680115883154</v>
      </c>
      <c r="E348" s="320"/>
      <c r="F348" s="305">
        <v>0.28000000000000003</v>
      </c>
      <c r="G348" s="33">
        <v>6</v>
      </c>
      <c r="H348" s="305">
        <v>1.68</v>
      </c>
      <c r="I348" s="305">
        <v>1.81</v>
      </c>
      <c r="J348" s="33">
        <v>234</v>
      </c>
      <c r="K348" s="34" t="s">
        <v>62</v>
      </c>
      <c r="L348" s="33">
        <v>45</v>
      </c>
      <c r="M348" s="3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8" s="322"/>
      <c r="O348" s="322"/>
      <c r="P348" s="322"/>
      <c r="Q348" s="32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475</v>
      </c>
      <c r="B349" s="55" t="s">
        <v>476</v>
      </c>
      <c r="C349" s="32">
        <v>4301031171</v>
      </c>
      <c r="D349" s="319">
        <v>4607091389524</v>
      </c>
      <c r="E349" s="320"/>
      <c r="F349" s="305">
        <v>0.35</v>
      </c>
      <c r="G349" s="33">
        <v>6</v>
      </c>
      <c r="H349" s="305">
        <v>2.1</v>
      </c>
      <c r="I349" s="305">
        <v>2.23</v>
      </c>
      <c r="J349" s="33">
        <v>234</v>
      </c>
      <c r="K349" s="34" t="s">
        <v>62</v>
      </c>
      <c r="L349" s="33">
        <v>45</v>
      </c>
      <c r="M349" s="39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9" s="322"/>
      <c r="O349" s="322"/>
      <c r="P349" s="322"/>
      <c r="Q349" s="320"/>
      <c r="R349" s="35"/>
      <c r="S349" s="35"/>
      <c r="T349" s="36" t="s">
        <v>63</v>
      </c>
      <c r="U349" s="306">
        <v>0</v>
      </c>
      <c r="V349" s="307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477</v>
      </c>
      <c r="B350" s="55" t="s">
        <v>478</v>
      </c>
      <c r="C350" s="32">
        <v>4301031258</v>
      </c>
      <c r="D350" s="319">
        <v>4680115883161</v>
      </c>
      <c r="E350" s="320"/>
      <c r="F350" s="305">
        <v>0.28000000000000003</v>
      </c>
      <c r="G350" s="33">
        <v>6</v>
      </c>
      <c r="H350" s="305">
        <v>1.68</v>
      </c>
      <c r="I350" s="305">
        <v>1.81</v>
      </c>
      <c r="J350" s="33">
        <v>234</v>
      </c>
      <c r="K350" s="34" t="s">
        <v>62</v>
      </c>
      <c r="L350" s="33">
        <v>45</v>
      </c>
      <c r="M350" s="38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0" s="322"/>
      <c r="O350" s="322"/>
      <c r="P350" s="322"/>
      <c r="Q350" s="32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479</v>
      </c>
      <c r="B351" s="55" t="s">
        <v>480</v>
      </c>
      <c r="C351" s="32">
        <v>4301031170</v>
      </c>
      <c r="D351" s="319">
        <v>4607091384345</v>
      </c>
      <c r="E351" s="320"/>
      <c r="F351" s="305">
        <v>0.35</v>
      </c>
      <c r="G351" s="33">
        <v>6</v>
      </c>
      <c r="H351" s="305">
        <v>2.1</v>
      </c>
      <c r="I351" s="305">
        <v>2.23</v>
      </c>
      <c r="J351" s="33">
        <v>234</v>
      </c>
      <c r="K351" s="34" t="s">
        <v>62</v>
      </c>
      <c r="L351" s="33">
        <v>45</v>
      </c>
      <c r="M351" s="38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1" s="322"/>
      <c r="O351" s="322"/>
      <c r="P351" s="322"/>
      <c r="Q351" s="320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481</v>
      </c>
      <c r="B352" s="55" t="s">
        <v>482</v>
      </c>
      <c r="C352" s="32">
        <v>4301031256</v>
      </c>
      <c r="D352" s="319">
        <v>4680115883178</v>
      </c>
      <c r="E352" s="320"/>
      <c r="F352" s="305">
        <v>0.28000000000000003</v>
      </c>
      <c r="G352" s="33">
        <v>6</v>
      </c>
      <c r="H352" s="305">
        <v>1.68</v>
      </c>
      <c r="I352" s="305">
        <v>1.81</v>
      </c>
      <c r="J352" s="33">
        <v>234</v>
      </c>
      <c r="K352" s="34" t="s">
        <v>62</v>
      </c>
      <c r="L352" s="33">
        <v>45</v>
      </c>
      <c r="M352" s="38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2" s="322"/>
      <c r="O352" s="322"/>
      <c r="P352" s="322"/>
      <c r="Q352" s="320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483</v>
      </c>
      <c r="B353" s="55" t="s">
        <v>484</v>
      </c>
      <c r="C353" s="32">
        <v>4301031172</v>
      </c>
      <c r="D353" s="319">
        <v>4607091389531</v>
      </c>
      <c r="E353" s="320"/>
      <c r="F353" s="305">
        <v>0.35</v>
      </c>
      <c r="G353" s="33">
        <v>6</v>
      </c>
      <c r="H353" s="305">
        <v>2.1</v>
      </c>
      <c r="I353" s="305">
        <v>2.23</v>
      </c>
      <c r="J353" s="33">
        <v>234</v>
      </c>
      <c r="K353" s="34" t="s">
        <v>62</v>
      </c>
      <c r="L353" s="33">
        <v>45</v>
      </c>
      <c r="M353" s="38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3" s="322"/>
      <c r="O353" s="322"/>
      <c r="P353" s="322"/>
      <c r="Q353" s="32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485</v>
      </c>
      <c r="B354" s="55" t="s">
        <v>486</v>
      </c>
      <c r="C354" s="32">
        <v>4301031255</v>
      </c>
      <c r="D354" s="319">
        <v>4680115883185</v>
      </c>
      <c r="E354" s="320"/>
      <c r="F354" s="305">
        <v>0.28000000000000003</v>
      </c>
      <c r="G354" s="33">
        <v>6</v>
      </c>
      <c r="H354" s="305">
        <v>1.68</v>
      </c>
      <c r="I354" s="305">
        <v>1.81</v>
      </c>
      <c r="J354" s="33">
        <v>234</v>
      </c>
      <c r="K354" s="34" t="s">
        <v>62</v>
      </c>
      <c r="L354" s="33">
        <v>45</v>
      </c>
      <c r="M354" s="388" t="s">
        <v>487</v>
      </c>
      <c r="N354" s="322"/>
      <c r="O354" s="322"/>
      <c r="P354" s="322"/>
      <c r="Q354" s="320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x14ac:dyDescent="0.2">
      <c r="A355" s="326"/>
      <c r="B355" s="317"/>
      <c r="C355" s="317"/>
      <c r="D355" s="317"/>
      <c r="E355" s="317"/>
      <c r="F355" s="317"/>
      <c r="G355" s="317"/>
      <c r="H355" s="317"/>
      <c r="I355" s="317"/>
      <c r="J355" s="317"/>
      <c r="K355" s="317"/>
      <c r="L355" s="327"/>
      <c r="M355" s="323" t="s">
        <v>64</v>
      </c>
      <c r="N355" s="324"/>
      <c r="O355" s="324"/>
      <c r="P355" s="324"/>
      <c r="Q355" s="324"/>
      <c r="R355" s="324"/>
      <c r="S355" s="325"/>
      <c r="T355" s="38" t="s">
        <v>65</v>
      </c>
      <c r="U355" s="308">
        <f>IFERROR(U342/H342,"0")+IFERROR(U343/H343,"0")+IFERROR(U344/H344,"0")+IFERROR(U345/H345,"0")+IFERROR(U346/H346,"0")+IFERROR(U347/H347,"0")+IFERROR(U348/H348,"0")+IFERROR(U349/H349,"0")+IFERROR(U350/H350,"0")+IFERROR(U351/H351,"0")+IFERROR(U352/H352,"0")+IFERROR(U353/H353,"0")+IFERROR(U354/H354,"0")</f>
        <v>19.047619047619047</v>
      </c>
      <c r="V355" s="308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20</v>
      </c>
      <c r="W355" s="308">
        <f>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</f>
        <v>0.15060000000000001</v>
      </c>
      <c r="X355" s="309"/>
      <c r="Y355" s="309"/>
    </row>
    <row r="356" spans="1:52" x14ac:dyDescent="0.2">
      <c r="A356" s="317"/>
      <c r="B356" s="317"/>
      <c r="C356" s="317"/>
      <c r="D356" s="317"/>
      <c r="E356" s="317"/>
      <c r="F356" s="317"/>
      <c r="G356" s="317"/>
      <c r="H356" s="317"/>
      <c r="I356" s="317"/>
      <c r="J356" s="317"/>
      <c r="K356" s="317"/>
      <c r="L356" s="327"/>
      <c r="M356" s="323" t="s">
        <v>64</v>
      </c>
      <c r="N356" s="324"/>
      <c r="O356" s="324"/>
      <c r="P356" s="324"/>
      <c r="Q356" s="324"/>
      <c r="R356" s="324"/>
      <c r="S356" s="325"/>
      <c r="T356" s="38" t="s">
        <v>63</v>
      </c>
      <c r="U356" s="308">
        <f>IFERROR(SUM(U342:U354),"0")</f>
        <v>80</v>
      </c>
      <c r="V356" s="308">
        <f>IFERROR(SUM(V342:V354),"0")</f>
        <v>84</v>
      </c>
      <c r="W356" s="38"/>
      <c r="X356" s="309"/>
      <c r="Y356" s="309"/>
    </row>
    <row r="357" spans="1:52" ht="14.25" customHeight="1" x14ac:dyDescent="0.25">
      <c r="A357" s="318" t="s">
        <v>66</v>
      </c>
      <c r="B357" s="317"/>
      <c r="C357" s="317"/>
      <c r="D357" s="317"/>
      <c r="E357" s="317"/>
      <c r="F357" s="317"/>
      <c r="G357" s="317"/>
      <c r="H357" s="317"/>
      <c r="I357" s="317"/>
      <c r="J357" s="317"/>
      <c r="K357" s="317"/>
      <c r="L357" s="317"/>
      <c r="M357" s="317"/>
      <c r="N357" s="317"/>
      <c r="O357" s="317"/>
      <c r="P357" s="317"/>
      <c r="Q357" s="317"/>
      <c r="R357" s="317"/>
      <c r="S357" s="317"/>
      <c r="T357" s="317"/>
      <c r="U357" s="317"/>
      <c r="V357" s="317"/>
      <c r="W357" s="317"/>
      <c r="X357" s="303"/>
      <c r="Y357" s="303"/>
    </row>
    <row r="358" spans="1:52" ht="27" customHeight="1" x14ac:dyDescent="0.25">
      <c r="A358" s="55" t="s">
        <v>488</v>
      </c>
      <c r="B358" s="55" t="s">
        <v>489</v>
      </c>
      <c r="C358" s="32">
        <v>4301051258</v>
      </c>
      <c r="D358" s="319">
        <v>4607091389685</v>
      </c>
      <c r="E358" s="320"/>
      <c r="F358" s="305">
        <v>1.3</v>
      </c>
      <c r="G358" s="33">
        <v>6</v>
      </c>
      <c r="H358" s="305">
        <v>7.8</v>
      </c>
      <c r="I358" s="305">
        <v>8.3460000000000001</v>
      </c>
      <c r="J358" s="33">
        <v>56</v>
      </c>
      <c r="K358" s="34" t="s">
        <v>125</v>
      </c>
      <c r="L358" s="33">
        <v>45</v>
      </c>
      <c r="M358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8" s="322"/>
      <c r="O358" s="322"/>
      <c r="P358" s="322"/>
      <c r="Q358" s="320"/>
      <c r="R358" s="35"/>
      <c r="S358" s="35"/>
      <c r="T358" s="36" t="s">
        <v>63</v>
      </c>
      <c r="U358" s="306">
        <v>0</v>
      </c>
      <c r="V358" s="307">
        <f>IFERROR(IF(U358="",0,CEILING((U358/$H358),1)*$H358),"")</f>
        <v>0</v>
      </c>
      <c r="W358" s="37" t="str">
        <f>IFERROR(IF(V358=0,"",ROUNDUP(V358/H358,0)*0.02175),"")</f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490</v>
      </c>
      <c r="B359" s="55" t="s">
        <v>491</v>
      </c>
      <c r="C359" s="32">
        <v>4301051431</v>
      </c>
      <c r="D359" s="319">
        <v>4607091389654</v>
      </c>
      <c r="E359" s="320"/>
      <c r="F359" s="305">
        <v>0.33</v>
      </c>
      <c r="G359" s="33">
        <v>6</v>
      </c>
      <c r="H359" s="305">
        <v>1.98</v>
      </c>
      <c r="I359" s="305">
        <v>2.258</v>
      </c>
      <c r="J359" s="33">
        <v>156</v>
      </c>
      <c r="K359" s="34" t="s">
        <v>125</v>
      </c>
      <c r="L359" s="33">
        <v>45</v>
      </c>
      <c r="M359" s="3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9" s="322"/>
      <c r="O359" s="322"/>
      <c r="P359" s="322"/>
      <c r="Q359" s="320"/>
      <c r="R359" s="35"/>
      <c r="S359" s="35"/>
      <c r="T359" s="36" t="s">
        <v>63</v>
      </c>
      <c r="U359" s="306">
        <v>0</v>
      </c>
      <c r="V359" s="307">
        <f>IFERROR(IF(U359="",0,CEILING((U359/$H359),1)*$H359),"")</f>
        <v>0</v>
      </c>
      <c r="W359" s="37" t="str">
        <f>IFERROR(IF(V359=0,"",ROUNDUP(V359/H359,0)*0.00753),"")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492</v>
      </c>
      <c r="B360" s="55" t="s">
        <v>493</v>
      </c>
      <c r="C360" s="32">
        <v>4301051284</v>
      </c>
      <c r="D360" s="319">
        <v>4607091384352</v>
      </c>
      <c r="E360" s="320"/>
      <c r="F360" s="305">
        <v>0.6</v>
      </c>
      <c r="G360" s="33">
        <v>4</v>
      </c>
      <c r="H360" s="305">
        <v>2.4</v>
      </c>
      <c r="I360" s="305">
        <v>2.6459999999999999</v>
      </c>
      <c r="J360" s="33">
        <v>120</v>
      </c>
      <c r="K360" s="34" t="s">
        <v>125</v>
      </c>
      <c r="L360" s="33">
        <v>45</v>
      </c>
      <c r="M360" s="3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0" s="322"/>
      <c r="O360" s="322"/>
      <c r="P360" s="322"/>
      <c r="Q360" s="320"/>
      <c r="R360" s="35"/>
      <c r="S360" s="35"/>
      <c r="T360" s="36" t="s">
        <v>63</v>
      </c>
      <c r="U360" s="306">
        <v>0</v>
      </c>
      <c r="V360" s="307">
        <f>IFERROR(IF(U360="",0,CEILING((U360/$H360),1)*$H360),"")</f>
        <v>0</v>
      </c>
      <c r="W360" s="37" t="str">
        <f>IFERROR(IF(V360=0,"",ROUNDUP(V360/H360,0)*0.00937),"")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494</v>
      </c>
      <c r="B361" s="55" t="s">
        <v>495</v>
      </c>
      <c r="C361" s="32">
        <v>4301051257</v>
      </c>
      <c r="D361" s="319">
        <v>4607091389661</v>
      </c>
      <c r="E361" s="320"/>
      <c r="F361" s="305">
        <v>0.55000000000000004</v>
      </c>
      <c r="G361" s="33">
        <v>4</v>
      </c>
      <c r="H361" s="305">
        <v>2.2000000000000002</v>
      </c>
      <c r="I361" s="305">
        <v>2.492</v>
      </c>
      <c r="J361" s="33">
        <v>120</v>
      </c>
      <c r="K361" s="34" t="s">
        <v>125</v>
      </c>
      <c r="L361" s="33">
        <v>45</v>
      </c>
      <c r="M361" s="3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1" s="322"/>
      <c r="O361" s="322"/>
      <c r="P361" s="322"/>
      <c r="Q361" s="320"/>
      <c r="R361" s="35"/>
      <c r="S361" s="35"/>
      <c r="T361" s="36" t="s">
        <v>63</v>
      </c>
      <c r="U361" s="306">
        <v>0</v>
      </c>
      <c r="V361" s="307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x14ac:dyDescent="0.2">
      <c r="A362" s="326"/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27"/>
      <c r="M362" s="323" t="s">
        <v>64</v>
      </c>
      <c r="N362" s="324"/>
      <c r="O362" s="324"/>
      <c r="P362" s="324"/>
      <c r="Q362" s="324"/>
      <c r="R362" s="324"/>
      <c r="S362" s="325"/>
      <c r="T362" s="38" t="s">
        <v>65</v>
      </c>
      <c r="U362" s="308">
        <f>IFERROR(U358/H358,"0")+IFERROR(U359/H359,"0")+IFERROR(U360/H360,"0")+IFERROR(U361/H361,"0")</f>
        <v>0</v>
      </c>
      <c r="V362" s="308">
        <f>IFERROR(V358/H358,"0")+IFERROR(V359/H359,"0")+IFERROR(V360/H360,"0")+IFERROR(V361/H361,"0")</f>
        <v>0</v>
      </c>
      <c r="W362" s="308">
        <f>IFERROR(IF(W358="",0,W358),"0")+IFERROR(IF(W359="",0,W359),"0")+IFERROR(IF(W360="",0,W360),"0")+IFERROR(IF(W361="",0,W361),"0")</f>
        <v>0</v>
      </c>
      <c r="X362" s="309"/>
      <c r="Y362" s="309"/>
    </row>
    <row r="363" spans="1:52" x14ac:dyDescent="0.2">
      <c r="A363" s="317"/>
      <c r="B363" s="317"/>
      <c r="C363" s="317"/>
      <c r="D363" s="317"/>
      <c r="E363" s="317"/>
      <c r="F363" s="317"/>
      <c r="G363" s="317"/>
      <c r="H363" s="317"/>
      <c r="I363" s="317"/>
      <c r="J363" s="317"/>
      <c r="K363" s="317"/>
      <c r="L363" s="327"/>
      <c r="M363" s="323" t="s">
        <v>64</v>
      </c>
      <c r="N363" s="324"/>
      <c r="O363" s="324"/>
      <c r="P363" s="324"/>
      <c r="Q363" s="324"/>
      <c r="R363" s="324"/>
      <c r="S363" s="325"/>
      <c r="T363" s="38" t="s">
        <v>63</v>
      </c>
      <c r="U363" s="308">
        <f>IFERROR(SUM(U358:U361),"0")</f>
        <v>0</v>
      </c>
      <c r="V363" s="308">
        <f>IFERROR(SUM(V358:V361),"0")</f>
        <v>0</v>
      </c>
      <c r="W363" s="38"/>
      <c r="X363" s="309"/>
      <c r="Y363" s="309"/>
    </row>
    <row r="364" spans="1:52" ht="14.25" customHeight="1" x14ac:dyDescent="0.25">
      <c r="A364" s="318" t="s">
        <v>200</v>
      </c>
      <c r="B364" s="317"/>
      <c r="C364" s="317"/>
      <c r="D364" s="317"/>
      <c r="E364" s="317"/>
      <c r="F364" s="317"/>
      <c r="G364" s="317"/>
      <c r="H364" s="317"/>
      <c r="I364" s="317"/>
      <c r="J364" s="317"/>
      <c r="K364" s="317"/>
      <c r="L364" s="317"/>
      <c r="M364" s="317"/>
      <c r="N364" s="317"/>
      <c r="O364" s="317"/>
      <c r="P364" s="317"/>
      <c r="Q364" s="317"/>
      <c r="R364" s="317"/>
      <c r="S364" s="317"/>
      <c r="T364" s="317"/>
      <c r="U364" s="317"/>
      <c r="V364" s="317"/>
      <c r="W364" s="317"/>
      <c r="X364" s="303"/>
      <c r="Y364" s="303"/>
    </row>
    <row r="365" spans="1:52" ht="27" customHeight="1" x14ac:dyDescent="0.25">
      <c r="A365" s="55" t="s">
        <v>496</v>
      </c>
      <c r="B365" s="55" t="s">
        <v>497</v>
      </c>
      <c r="C365" s="32">
        <v>4301060352</v>
      </c>
      <c r="D365" s="319">
        <v>4680115881648</v>
      </c>
      <c r="E365" s="320"/>
      <c r="F365" s="305">
        <v>1</v>
      </c>
      <c r="G365" s="33">
        <v>4</v>
      </c>
      <c r="H365" s="305">
        <v>4</v>
      </c>
      <c r="I365" s="305">
        <v>4.4039999999999999</v>
      </c>
      <c r="J365" s="33">
        <v>104</v>
      </c>
      <c r="K365" s="34" t="s">
        <v>62</v>
      </c>
      <c r="L365" s="33">
        <v>35</v>
      </c>
      <c r="M365" s="3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5" s="322"/>
      <c r="O365" s="322"/>
      <c r="P365" s="322"/>
      <c r="Q365" s="32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59"/>
      <c r="AZ365" s="254" t="s">
        <v>1</v>
      </c>
    </row>
    <row r="366" spans="1:52" x14ac:dyDescent="0.2">
      <c r="A366" s="326"/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27"/>
      <c r="M366" s="323" t="s">
        <v>64</v>
      </c>
      <c r="N366" s="324"/>
      <c r="O366" s="324"/>
      <c r="P366" s="324"/>
      <c r="Q366" s="324"/>
      <c r="R366" s="324"/>
      <c r="S366" s="325"/>
      <c r="T366" s="38" t="s">
        <v>65</v>
      </c>
      <c r="U366" s="308">
        <f>IFERROR(U365/H365,"0")</f>
        <v>0</v>
      </c>
      <c r="V366" s="308">
        <f>IFERROR(V365/H365,"0")</f>
        <v>0</v>
      </c>
      <c r="W366" s="308">
        <f>IFERROR(IF(W365="",0,W365),"0")</f>
        <v>0</v>
      </c>
      <c r="X366" s="309"/>
      <c r="Y366" s="309"/>
    </row>
    <row r="367" spans="1:52" x14ac:dyDescent="0.2">
      <c r="A367" s="317"/>
      <c r="B367" s="317"/>
      <c r="C367" s="317"/>
      <c r="D367" s="317"/>
      <c r="E367" s="317"/>
      <c r="F367" s="317"/>
      <c r="G367" s="317"/>
      <c r="H367" s="317"/>
      <c r="I367" s="317"/>
      <c r="J367" s="317"/>
      <c r="K367" s="317"/>
      <c r="L367" s="327"/>
      <c r="M367" s="323" t="s">
        <v>64</v>
      </c>
      <c r="N367" s="324"/>
      <c r="O367" s="324"/>
      <c r="P367" s="324"/>
      <c r="Q367" s="324"/>
      <c r="R367" s="324"/>
      <c r="S367" s="325"/>
      <c r="T367" s="38" t="s">
        <v>63</v>
      </c>
      <c r="U367" s="308">
        <f>IFERROR(SUM(U365:U365),"0")</f>
        <v>0</v>
      </c>
      <c r="V367" s="308">
        <f>IFERROR(SUM(V365:V365),"0")</f>
        <v>0</v>
      </c>
      <c r="W367" s="38"/>
      <c r="X367" s="309"/>
      <c r="Y367" s="309"/>
    </row>
    <row r="368" spans="1:52" ht="14.25" customHeight="1" x14ac:dyDescent="0.25">
      <c r="A368" s="318" t="s">
        <v>79</v>
      </c>
      <c r="B368" s="317"/>
      <c r="C368" s="317"/>
      <c r="D368" s="317"/>
      <c r="E368" s="317"/>
      <c r="F368" s="317"/>
      <c r="G368" s="317"/>
      <c r="H368" s="317"/>
      <c r="I368" s="317"/>
      <c r="J368" s="317"/>
      <c r="K368" s="317"/>
      <c r="L368" s="317"/>
      <c r="M368" s="317"/>
      <c r="N368" s="317"/>
      <c r="O368" s="317"/>
      <c r="P368" s="317"/>
      <c r="Q368" s="317"/>
      <c r="R368" s="317"/>
      <c r="S368" s="317"/>
      <c r="T368" s="317"/>
      <c r="U368" s="317"/>
      <c r="V368" s="317"/>
      <c r="W368" s="317"/>
      <c r="X368" s="303"/>
      <c r="Y368" s="303"/>
    </row>
    <row r="369" spans="1:52" ht="27" customHeight="1" x14ac:dyDescent="0.25">
      <c r="A369" s="55" t="s">
        <v>498</v>
      </c>
      <c r="B369" s="55" t="s">
        <v>499</v>
      </c>
      <c r="C369" s="32">
        <v>4301032042</v>
      </c>
      <c r="D369" s="319">
        <v>4680115883017</v>
      </c>
      <c r="E369" s="320"/>
      <c r="F369" s="305">
        <v>0.03</v>
      </c>
      <c r="G369" s="33">
        <v>20</v>
      </c>
      <c r="H369" s="305">
        <v>0.6</v>
      </c>
      <c r="I369" s="305">
        <v>0.63</v>
      </c>
      <c r="J369" s="33">
        <v>350</v>
      </c>
      <c r="K369" s="34" t="s">
        <v>500</v>
      </c>
      <c r="L369" s="33">
        <v>60</v>
      </c>
      <c r="M369" s="37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9" s="322"/>
      <c r="O369" s="322"/>
      <c r="P369" s="322"/>
      <c r="Q369" s="320"/>
      <c r="R369" s="35"/>
      <c r="S369" s="35"/>
      <c r="T369" s="36" t="s">
        <v>63</v>
      </c>
      <c r="U369" s="306">
        <v>0</v>
      </c>
      <c r="V369" s="307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5" t="s">
        <v>1</v>
      </c>
    </row>
    <row r="370" spans="1:52" ht="27" customHeight="1" x14ac:dyDescent="0.25">
      <c r="A370" s="55" t="s">
        <v>501</v>
      </c>
      <c r="B370" s="55" t="s">
        <v>502</v>
      </c>
      <c r="C370" s="32">
        <v>4301032043</v>
      </c>
      <c r="D370" s="319">
        <v>4680115883031</v>
      </c>
      <c r="E370" s="320"/>
      <c r="F370" s="305">
        <v>0.03</v>
      </c>
      <c r="G370" s="33">
        <v>20</v>
      </c>
      <c r="H370" s="305">
        <v>0.6</v>
      </c>
      <c r="I370" s="305">
        <v>0.63</v>
      </c>
      <c r="J370" s="33">
        <v>350</v>
      </c>
      <c r="K370" s="34" t="s">
        <v>500</v>
      </c>
      <c r="L370" s="33">
        <v>60</v>
      </c>
      <c r="M370" s="37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0" s="322"/>
      <c r="O370" s="322"/>
      <c r="P370" s="322"/>
      <c r="Q370" s="32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503</v>
      </c>
      <c r="B371" s="55" t="s">
        <v>504</v>
      </c>
      <c r="C371" s="32">
        <v>4301032041</v>
      </c>
      <c r="D371" s="319">
        <v>4680115883024</v>
      </c>
      <c r="E371" s="320"/>
      <c r="F371" s="305">
        <v>0.03</v>
      </c>
      <c r="G371" s="33">
        <v>20</v>
      </c>
      <c r="H371" s="305">
        <v>0.6</v>
      </c>
      <c r="I371" s="305">
        <v>0.63</v>
      </c>
      <c r="J371" s="33">
        <v>350</v>
      </c>
      <c r="K371" s="34" t="s">
        <v>500</v>
      </c>
      <c r="L371" s="33">
        <v>60</v>
      </c>
      <c r="M371" s="37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1" s="322"/>
      <c r="O371" s="322"/>
      <c r="P371" s="322"/>
      <c r="Q371" s="320"/>
      <c r="R371" s="35"/>
      <c r="S371" s="35"/>
      <c r="T371" s="36" t="s">
        <v>63</v>
      </c>
      <c r="U371" s="306">
        <v>0</v>
      </c>
      <c r="V371" s="307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x14ac:dyDescent="0.2">
      <c r="A372" s="326"/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27"/>
      <c r="M372" s="323" t="s">
        <v>64</v>
      </c>
      <c r="N372" s="324"/>
      <c r="O372" s="324"/>
      <c r="P372" s="324"/>
      <c r="Q372" s="324"/>
      <c r="R372" s="324"/>
      <c r="S372" s="325"/>
      <c r="T372" s="38" t="s">
        <v>65</v>
      </c>
      <c r="U372" s="308">
        <f>IFERROR(U369/H369,"0")+IFERROR(U370/H370,"0")+IFERROR(U371/H371,"0")</f>
        <v>0</v>
      </c>
      <c r="V372" s="308">
        <f>IFERROR(V369/H369,"0")+IFERROR(V370/H370,"0")+IFERROR(V371/H371,"0")</f>
        <v>0</v>
      </c>
      <c r="W372" s="308">
        <f>IFERROR(IF(W369="",0,W369),"0")+IFERROR(IF(W370="",0,W370),"0")+IFERROR(IF(W371="",0,W371),"0")</f>
        <v>0</v>
      </c>
      <c r="X372" s="309"/>
      <c r="Y372" s="309"/>
    </row>
    <row r="373" spans="1:52" x14ac:dyDescent="0.2">
      <c r="A373" s="317"/>
      <c r="B373" s="317"/>
      <c r="C373" s="317"/>
      <c r="D373" s="317"/>
      <c r="E373" s="317"/>
      <c r="F373" s="317"/>
      <c r="G373" s="317"/>
      <c r="H373" s="317"/>
      <c r="I373" s="317"/>
      <c r="J373" s="317"/>
      <c r="K373" s="317"/>
      <c r="L373" s="327"/>
      <c r="M373" s="323" t="s">
        <v>64</v>
      </c>
      <c r="N373" s="324"/>
      <c r="O373" s="324"/>
      <c r="P373" s="324"/>
      <c r="Q373" s="324"/>
      <c r="R373" s="324"/>
      <c r="S373" s="325"/>
      <c r="T373" s="38" t="s">
        <v>63</v>
      </c>
      <c r="U373" s="308">
        <f>IFERROR(SUM(U369:U371),"0")</f>
        <v>0</v>
      </c>
      <c r="V373" s="308">
        <f>IFERROR(SUM(V369:V371),"0")</f>
        <v>0</v>
      </c>
      <c r="W373" s="38"/>
      <c r="X373" s="309"/>
      <c r="Y373" s="309"/>
    </row>
    <row r="374" spans="1:52" ht="14.25" customHeight="1" x14ac:dyDescent="0.25">
      <c r="A374" s="318" t="s">
        <v>88</v>
      </c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17"/>
      <c r="M374" s="317"/>
      <c r="N374" s="317"/>
      <c r="O374" s="317"/>
      <c r="P374" s="317"/>
      <c r="Q374" s="317"/>
      <c r="R374" s="317"/>
      <c r="S374" s="317"/>
      <c r="T374" s="317"/>
      <c r="U374" s="317"/>
      <c r="V374" s="317"/>
      <c r="W374" s="317"/>
      <c r="X374" s="303"/>
      <c r="Y374" s="303"/>
    </row>
    <row r="375" spans="1:52" ht="27" customHeight="1" x14ac:dyDescent="0.25">
      <c r="A375" s="55" t="s">
        <v>505</v>
      </c>
      <c r="B375" s="55" t="s">
        <v>506</v>
      </c>
      <c r="C375" s="32">
        <v>4301170009</v>
      </c>
      <c r="D375" s="319">
        <v>4680115882997</v>
      </c>
      <c r="E375" s="320"/>
      <c r="F375" s="305">
        <v>0.13</v>
      </c>
      <c r="G375" s="33">
        <v>10</v>
      </c>
      <c r="H375" s="305">
        <v>1.3</v>
      </c>
      <c r="I375" s="305">
        <v>1.46</v>
      </c>
      <c r="J375" s="33">
        <v>200</v>
      </c>
      <c r="K375" s="34" t="s">
        <v>500</v>
      </c>
      <c r="L375" s="33">
        <v>150</v>
      </c>
      <c r="M375" s="374" t="s">
        <v>507</v>
      </c>
      <c r="N375" s="322"/>
      <c r="O375" s="322"/>
      <c r="P375" s="322"/>
      <c r="Q375" s="32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IFERROR(IF(V375=0,"",ROUNDUP(V375/H375,0)*0.00673),"")</f>
        <v/>
      </c>
      <c r="X375" s="57"/>
      <c r="Y375" s="58"/>
      <c r="AC375" s="59"/>
      <c r="AZ375" s="258" t="s">
        <v>1</v>
      </c>
    </row>
    <row r="376" spans="1:52" x14ac:dyDescent="0.2">
      <c r="A376" s="326"/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27"/>
      <c r="M376" s="323" t="s">
        <v>64</v>
      </c>
      <c r="N376" s="324"/>
      <c r="O376" s="324"/>
      <c r="P376" s="324"/>
      <c r="Q376" s="324"/>
      <c r="R376" s="324"/>
      <c r="S376" s="325"/>
      <c r="T376" s="38" t="s">
        <v>65</v>
      </c>
      <c r="U376" s="308">
        <f>IFERROR(U375/H375,"0")</f>
        <v>0</v>
      </c>
      <c r="V376" s="308">
        <f>IFERROR(V375/H375,"0")</f>
        <v>0</v>
      </c>
      <c r="W376" s="308">
        <f>IFERROR(IF(W375="",0,W375),"0")</f>
        <v>0</v>
      </c>
      <c r="X376" s="309"/>
      <c r="Y376" s="309"/>
    </row>
    <row r="377" spans="1:52" x14ac:dyDescent="0.2">
      <c r="A377" s="317"/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27"/>
      <c r="M377" s="323" t="s">
        <v>64</v>
      </c>
      <c r="N377" s="324"/>
      <c r="O377" s="324"/>
      <c r="P377" s="324"/>
      <c r="Q377" s="324"/>
      <c r="R377" s="324"/>
      <c r="S377" s="325"/>
      <c r="T377" s="38" t="s">
        <v>63</v>
      </c>
      <c r="U377" s="308">
        <f>IFERROR(SUM(U375:U375),"0")</f>
        <v>0</v>
      </c>
      <c r="V377" s="308">
        <f>IFERROR(SUM(V375:V375),"0")</f>
        <v>0</v>
      </c>
      <c r="W377" s="38"/>
      <c r="X377" s="309"/>
      <c r="Y377" s="309"/>
    </row>
    <row r="378" spans="1:52" ht="16.5" customHeight="1" x14ac:dyDescent="0.25">
      <c r="A378" s="316" t="s">
        <v>508</v>
      </c>
      <c r="B378" s="317"/>
      <c r="C378" s="317"/>
      <c r="D378" s="317"/>
      <c r="E378" s="317"/>
      <c r="F378" s="317"/>
      <c r="G378" s="317"/>
      <c r="H378" s="317"/>
      <c r="I378" s="317"/>
      <c r="J378" s="317"/>
      <c r="K378" s="317"/>
      <c r="L378" s="317"/>
      <c r="M378" s="317"/>
      <c r="N378" s="317"/>
      <c r="O378" s="317"/>
      <c r="P378" s="317"/>
      <c r="Q378" s="317"/>
      <c r="R378" s="317"/>
      <c r="S378" s="317"/>
      <c r="T378" s="317"/>
      <c r="U378" s="317"/>
      <c r="V378" s="317"/>
      <c r="W378" s="317"/>
      <c r="X378" s="302"/>
      <c r="Y378" s="302"/>
    </row>
    <row r="379" spans="1:52" ht="14.25" customHeight="1" x14ac:dyDescent="0.25">
      <c r="A379" s="318" t="s">
        <v>93</v>
      </c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17"/>
      <c r="M379" s="317"/>
      <c r="N379" s="317"/>
      <c r="O379" s="317"/>
      <c r="P379" s="317"/>
      <c r="Q379" s="317"/>
      <c r="R379" s="317"/>
      <c r="S379" s="317"/>
      <c r="T379" s="317"/>
      <c r="U379" s="317"/>
      <c r="V379" s="317"/>
      <c r="W379" s="317"/>
      <c r="X379" s="303"/>
      <c r="Y379" s="303"/>
    </row>
    <row r="380" spans="1:52" ht="27" customHeight="1" x14ac:dyDescent="0.25">
      <c r="A380" s="55" t="s">
        <v>509</v>
      </c>
      <c r="B380" s="55" t="s">
        <v>510</v>
      </c>
      <c r="C380" s="32">
        <v>4301020196</v>
      </c>
      <c r="D380" s="319">
        <v>4607091389388</v>
      </c>
      <c r="E380" s="320"/>
      <c r="F380" s="305">
        <v>1.3</v>
      </c>
      <c r="G380" s="33">
        <v>4</v>
      </c>
      <c r="H380" s="305">
        <v>5.2</v>
      </c>
      <c r="I380" s="305">
        <v>5.6079999999999997</v>
      </c>
      <c r="J380" s="33">
        <v>104</v>
      </c>
      <c r="K380" s="34" t="s">
        <v>125</v>
      </c>
      <c r="L380" s="33">
        <v>35</v>
      </c>
      <c r="M380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0" s="322"/>
      <c r="O380" s="322"/>
      <c r="P380" s="322"/>
      <c r="Q380" s="32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  <c r="AC380" s="59"/>
      <c r="AZ380" s="259" t="s">
        <v>1</v>
      </c>
    </row>
    <row r="381" spans="1:52" ht="27" customHeight="1" x14ac:dyDescent="0.25">
      <c r="A381" s="55" t="s">
        <v>511</v>
      </c>
      <c r="B381" s="55" t="s">
        <v>512</v>
      </c>
      <c r="C381" s="32">
        <v>4301020185</v>
      </c>
      <c r="D381" s="319">
        <v>4607091389364</v>
      </c>
      <c r="E381" s="320"/>
      <c r="F381" s="305">
        <v>0.42</v>
      </c>
      <c r="G381" s="33">
        <v>6</v>
      </c>
      <c r="H381" s="305">
        <v>2.52</v>
      </c>
      <c r="I381" s="305">
        <v>2.75</v>
      </c>
      <c r="J381" s="33">
        <v>156</v>
      </c>
      <c r="K381" s="34" t="s">
        <v>125</v>
      </c>
      <c r="L381" s="33">
        <v>35</v>
      </c>
      <c r="M381" s="3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1" s="322"/>
      <c r="O381" s="322"/>
      <c r="P381" s="322"/>
      <c r="Q381" s="320"/>
      <c r="R381" s="35"/>
      <c r="S381" s="35"/>
      <c r="T381" s="36" t="s">
        <v>63</v>
      </c>
      <c r="U381" s="306">
        <v>0</v>
      </c>
      <c r="V381" s="307">
        <f>IFERROR(IF(U381="",0,CEILING((U381/$H381),1)*$H381),"")</f>
        <v>0</v>
      </c>
      <c r="W381" s="37" t="str">
        <f>IFERROR(IF(V381=0,"",ROUNDUP(V381/H381,0)*0.00753),"")</f>
        <v/>
      </c>
      <c r="X381" s="57"/>
      <c r="Y381" s="58"/>
      <c r="AC381" s="59"/>
      <c r="AZ381" s="260" t="s">
        <v>1</v>
      </c>
    </row>
    <row r="382" spans="1:52" x14ac:dyDescent="0.2">
      <c r="A382" s="326"/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27"/>
      <c r="M382" s="323" t="s">
        <v>64</v>
      </c>
      <c r="N382" s="324"/>
      <c r="O382" s="324"/>
      <c r="P382" s="324"/>
      <c r="Q382" s="324"/>
      <c r="R382" s="324"/>
      <c r="S382" s="325"/>
      <c r="T382" s="38" t="s">
        <v>65</v>
      </c>
      <c r="U382" s="308">
        <f>IFERROR(U380/H380,"0")+IFERROR(U381/H381,"0")</f>
        <v>0</v>
      </c>
      <c r="V382" s="308">
        <f>IFERROR(V380/H380,"0")+IFERROR(V381/H381,"0")</f>
        <v>0</v>
      </c>
      <c r="W382" s="308">
        <f>IFERROR(IF(W380="",0,W380),"0")+IFERROR(IF(W381="",0,W381),"0")</f>
        <v>0</v>
      </c>
      <c r="X382" s="309"/>
      <c r="Y382" s="309"/>
    </row>
    <row r="383" spans="1:52" x14ac:dyDescent="0.2">
      <c r="A383" s="317"/>
      <c r="B383" s="317"/>
      <c r="C383" s="317"/>
      <c r="D383" s="317"/>
      <c r="E383" s="317"/>
      <c r="F383" s="317"/>
      <c r="G383" s="317"/>
      <c r="H383" s="317"/>
      <c r="I383" s="317"/>
      <c r="J383" s="317"/>
      <c r="K383" s="317"/>
      <c r="L383" s="327"/>
      <c r="M383" s="323" t="s">
        <v>64</v>
      </c>
      <c r="N383" s="324"/>
      <c r="O383" s="324"/>
      <c r="P383" s="324"/>
      <c r="Q383" s="324"/>
      <c r="R383" s="324"/>
      <c r="S383" s="325"/>
      <c r="T383" s="38" t="s">
        <v>63</v>
      </c>
      <c r="U383" s="308">
        <f>IFERROR(SUM(U380:U381),"0")</f>
        <v>0</v>
      </c>
      <c r="V383" s="308">
        <f>IFERROR(SUM(V380:V381),"0")</f>
        <v>0</v>
      </c>
      <c r="W383" s="38"/>
      <c r="X383" s="309"/>
      <c r="Y383" s="309"/>
    </row>
    <row r="384" spans="1:52" ht="14.25" customHeight="1" x14ac:dyDescent="0.25">
      <c r="A384" s="318" t="s">
        <v>59</v>
      </c>
      <c r="B384" s="317"/>
      <c r="C384" s="317"/>
      <c r="D384" s="317"/>
      <c r="E384" s="317"/>
      <c r="F384" s="317"/>
      <c r="G384" s="317"/>
      <c r="H384" s="317"/>
      <c r="I384" s="317"/>
      <c r="J384" s="317"/>
      <c r="K384" s="317"/>
      <c r="L384" s="317"/>
      <c r="M384" s="317"/>
      <c r="N384" s="317"/>
      <c r="O384" s="317"/>
      <c r="P384" s="317"/>
      <c r="Q384" s="317"/>
      <c r="R384" s="317"/>
      <c r="S384" s="317"/>
      <c r="T384" s="317"/>
      <c r="U384" s="317"/>
      <c r="V384" s="317"/>
      <c r="W384" s="317"/>
      <c r="X384" s="303"/>
      <c r="Y384" s="303"/>
    </row>
    <row r="385" spans="1:52" ht="27" customHeight="1" x14ac:dyDescent="0.25">
      <c r="A385" s="55" t="s">
        <v>513</v>
      </c>
      <c r="B385" s="55" t="s">
        <v>514</v>
      </c>
      <c r="C385" s="32">
        <v>4301031212</v>
      </c>
      <c r="D385" s="319">
        <v>4607091389739</v>
      </c>
      <c r="E385" s="320"/>
      <c r="F385" s="305">
        <v>0.7</v>
      </c>
      <c r="G385" s="33">
        <v>6</v>
      </c>
      <c r="H385" s="305">
        <v>4.2</v>
      </c>
      <c r="I385" s="305">
        <v>4.43</v>
      </c>
      <c r="J385" s="33">
        <v>156</v>
      </c>
      <c r="K385" s="34" t="s">
        <v>96</v>
      </c>
      <c r="L385" s="33">
        <v>45</v>
      </c>
      <c r="M385" s="3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5" s="322"/>
      <c r="O385" s="322"/>
      <c r="P385" s="322"/>
      <c r="Q385" s="320"/>
      <c r="R385" s="35"/>
      <c r="S385" s="35"/>
      <c r="T385" s="36" t="s">
        <v>63</v>
      </c>
      <c r="U385" s="306">
        <v>0</v>
      </c>
      <c r="V385" s="307">
        <f t="shared" ref="V385:V391" si="17">IFERROR(IF(U385="",0,CEILING((U385/$H385),1)*$H385),"")</f>
        <v>0</v>
      </c>
      <c r="W385" s="37" t="str">
        <f>IFERROR(IF(V385=0,"",ROUNDUP(V385/H385,0)*0.00753),"")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515</v>
      </c>
      <c r="B386" s="55" t="s">
        <v>516</v>
      </c>
      <c r="C386" s="32">
        <v>4301031247</v>
      </c>
      <c r="D386" s="319">
        <v>4680115883048</v>
      </c>
      <c r="E386" s="320"/>
      <c r="F386" s="305">
        <v>1</v>
      </c>
      <c r="G386" s="33">
        <v>4</v>
      </c>
      <c r="H386" s="305">
        <v>4</v>
      </c>
      <c r="I386" s="305">
        <v>4.21</v>
      </c>
      <c r="J386" s="33">
        <v>120</v>
      </c>
      <c r="K386" s="34" t="s">
        <v>62</v>
      </c>
      <c r="L386" s="33">
        <v>40</v>
      </c>
      <c r="M386" s="3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6" s="322"/>
      <c r="O386" s="322"/>
      <c r="P386" s="322"/>
      <c r="Q386" s="320"/>
      <c r="R386" s="35"/>
      <c r="S386" s="35"/>
      <c r="T386" s="36" t="s">
        <v>63</v>
      </c>
      <c r="U386" s="306">
        <v>0</v>
      </c>
      <c r="V386" s="307">
        <f t="shared" si="17"/>
        <v>0</v>
      </c>
      <c r="W386" s="37" t="str">
        <f>IFERROR(IF(V386=0,"",ROUNDUP(V386/H386,0)*0.00937),"")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517</v>
      </c>
      <c r="B387" s="55" t="s">
        <v>518</v>
      </c>
      <c r="C387" s="32">
        <v>4301031176</v>
      </c>
      <c r="D387" s="319">
        <v>4607091389425</v>
      </c>
      <c r="E387" s="320"/>
      <c r="F387" s="305">
        <v>0.35</v>
      </c>
      <c r="G387" s="33">
        <v>6</v>
      </c>
      <c r="H387" s="305">
        <v>2.1</v>
      </c>
      <c r="I387" s="305">
        <v>2.23</v>
      </c>
      <c r="J387" s="33">
        <v>234</v>
      </c>
      <c r="K387" s="34" t="s">
        <v>62</v>
      </c>
      <c r="L387" s="33">
        <v>45</v>
      </c>
      <c r="M387" s="3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7" s="322"/>
      <c r="O387" s="322"/>
      <c r="P387" s="322"/>
      <c r="Q387" s="320"/>
      <c r="R387" s="35"/>
      <c r="S387" s="35"/>
      <c r="T387" s="36" t="s">
        <v>63</v>
      </c>
      <c r="U387" s="306">
        <v>0</v>
      </c>
      <c r="V387" s="307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519</v>
      </c>
      <c r="B388" s="55" t="s">
        <v>520</v>
      </c>
      <c r="C388" s="32">
        <v>4301031215</v>
      </c>
      <c r="D388" s="319">
        <v>4680115882911</v>
      </c>
      <c r="E388" s="320"/>
      <c r="F388" s="305">
        <v>0.4</v>
      </c>
      <c r="G388" s="33">
        <v>6</v>
      </c>
      <c r="H388" s="305">
        <v>2.4</v>
      </c>
      <c r="I388" s="305">
        <v>2.5299999999999998</v>
      </c>
      <c r="J388" s="33">
        <v>234</v>
      </c>
      <c r="K388" s="34" t="s">
        <v>62</v>
      </c>
      <c r="L388" s="33">
        <v>40</v>
      </c>
      <c r="M388" s="367" t="s">
        <v>521</v>
      </c>
      <c r="N388" s="322"/>
      <c r="O388" s="322"/>
      <c r="P388" s="322"/>
      <c r="Q388" s="320"/>
      <c r="R388" s="35"/>
      <c r="S388" s="35"/>
      <c r="T388" s="36" t="s">
        <v>63</v>
      </c>
      <c r="U388" s="306">
        <v>0</v>
      </c>
      <c r="V388" s="307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522</v>
      </c>
      <c r="B389" s="55" t="s">
        <v>523</v>
      </c>
      <c r="C389" s="32">
        <v>4301031167</v>
      </c>
      <c r="D389" s="319">
        <v>4680115880771</v>
      </c>
      <c r="E389" s="320"/>
      <c r="F389" s="305">
        <v>0.28000000000000003</v>
      </c>
      <c r="G389" s="33">
        <v>6</v>
      </c>
      <c r="H389" s="305">
        <v>1.68</v>
      </c>
      <c r="I389" s="305">
        <v>1.81</v>
      </c>
      <c r="J389" s="33">
        <v>234</v>
      </c>
      <c r="K389" s="34" t="s">
        <v>62</v>
      </c>
      <c r="L389" s="33">
        <v>45</v>
      </c>
      <c r="M389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9" s="322"/>
      <c r="O389" s="322"/>
      <c r="P389" s="322"/>
      <c r="Q389" s="320"/>
      <c r="R389" s="35"/>
      <c r="S389" s="35"/>
      <c r="T389" s="36" t="s">
        <v>63</v>
      </c>
      <c r="U389" s="306">
        <v>0</v>
      </c>
      <c r="V389" s="307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524</v>
      </c>
      <c r="B390" s="55" t="s">
        <v>525</v>
      </c>
      <c r="C390" s="32">
        <v>4301031173</v>
      </c>
      <c r="D390" s="319">
        <v>4607091389500</v>
      </c>
      <c r="E390" s="320"/>
      <c r="F390" s="305">
        <v>0.35</v>
      </c>
      <c r="G390" s="33">
        <v>6</v>
      </c>
      <c r="H390" s="305">
        <v>2.1</v>
      </c>
      <c r="I390" s="305">
        <v>2.23</v>
      </c>
      <c r="J390" s="33">
        <v>234</v>
      </c>
      <c r="K390" s="34" t="s">
        <v>62</v>
      </c>
      <c r="L390" s="33">
        <v>45</v>
      </c>
      <c r="M390" s="3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0" s="322"/>
      <c r="O390" s="322"/>
      <c r="P390" s="322"/>
      <c r="Q390" s="320"/>
      <c r="R390" s="35"/>
      <c r="S390" s="35"/>
      <c r="T390" s="36" t="s">
        <v>63</v>
      </c>
      <c r="U390" s="306">
        <v>0</v>
      </c>
      <c r="V390" s="307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526</v>
      </c>
      <c r="B391" s="55" t="s">
        <v>527</v>
      </c>
      <c r="C391" s="32">
        <v>4301031103</v>
      </c>
      <c r="D391" s="319">
        <v>4680115881983</v>
      </c>
      <c r="E391" s="320"/>
      <c r="F391" s="305">
        <v>0.28000000000000003</v>
      </c>
      <c r="G391" s="33">
        <v>4</v>
      </c>
      <c r="H391" s="305">
        <v>1.1200000000000001</v>
      </c>
      <c r="I391" s="305">
        <v>1.252</v>
      </c>
      <c r="J391" s="33">
        <v>234</v>
      </c>
      <c r="K391" s="34" t="s">
        <v>62</v>
      </c>
      <c r="L391" s="33">
        <v>40</v>
      </c>
      <c r="M391" s="37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1" s="322"/>
      <c r="O391" s="322"/>
      <c r="P391" s="322"/>
      <c r="Q391" s="32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x14ac:dyDescent="0.2">
      <c r="A392" s="326"/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27"/>
      <c r="M392" s="323" t="s">
        <v>64</v>
      </c>
      <c r="N392" s="324"/>
      <c r="O392" s="324"/>
      <c r="P392" s="324"/>
      <c r="Q392" s="324"/>
      <c r="R392" s="324"/>
      <c r="S392" s="325"/>
      <c r="T392" s="38" t="s">
        <v>65</v>
      </c>
      <c r="U392" s="308">
        <f>IFERROR(U385/H385,"0")+IFERROR(U386/H386,"0")+IFERROR(U387/H387,"0")+IFERROR(U388/H388,"0")+IFERROR(U389/H389,"0")+IFERROR(U390/H390,"0")+IFERROR(U391/H391,"0")</f>
        <v>0</v>
      </c>
      <c r="V392" s="308">
        <f>IFERROR(V385/H385,"0")+IFERROR(V386/H386,"0")+IFERROR(V387/H387,"0")+IFERROR(V388/H388,"0")+IFERROR(V389/H389,"0")+IFERROR(V390/H390,"0")+IFERROR(V391/H391,"0")</f>
        <v>0</v>
      </c>
      <c r="W392" s="308">
        <f>IFERROR(IF(W385="",0,W385),"0")+IFERROR(IF(W386="",0,W386),"0")+IFERROR(IF(W387="",0,W387),"0")+IFERROR(IF(W388="",0,W388),"0")+IFERROR(IF(W389="",0,W389),"0")+IFERROR(IF(W390="",0,W390),"0")+IFERROR(IF(W391="",0,W391),"0")</f>
        <v>0</v>
      </c>
      <c r="X392" s="309"/>
      <c r="Y392" s="309"/>
    </row>
    <row r="393" spans="1:52" x14ac:dyDescent="0.2">
      <c r="A393" s="317"/>
      <c r="B393" s="317"/>
      <c r="C393" s="317"/>
      <c r="D393" s="317"/>
      <c r="E393" s="317"/>
      <c r="F393" s="317"/>
      <c r="G393" s="317"/>
      <c r="H393" s="317"/>
      <c r="I393" s="317"/>
      <c r="J393" s="317"/>
      <c r="K393" s="317"/>
      <c r="L393" s="327"/>
      <c r="M393" s="323" t="s">
        <v>64</v>
      </c>
      <c r="N393" s="324"/>
      <c r="O393" s="324"/>
      <c r="P393" s="324"/>
      <c r="Q393" s="324"/>
      <c r="R393" s="324"/>
      <c r="S393" s="325"/>
      <c r="T393" s="38" t="s">
        <v>63</v>
      </c>
      <c r="U393" s="308">
        <f>IFERROR(SUM(U385:U391),"0")</f>
        <v>0</v>
      </c>
      <c r="V393" s="308">
        <f>IFERROR(SUM(V385:V391),"0")</f>
        <v>0</v>
      </c>
      <c r="W393" s="38"/>
      <c r="X393" s="309"/>
      <c r="Y393" s="309"/>
    </row>
    <row r="394" spans="1:52" ht="14.25" customHeight="1" x14ac:dyDescent="0.25">
      <c r="A394" s="318" t="s">
        <v>79</v>
      </c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17"/>
      <c r="M394" s="317"/>
      <c r="N394" s="317"/>
      <c r="O394" s="317"/>
      <c r="P394" s="317"/>
      <c r="Q394" s="317"/>
      <c r="R394" s="317"/>
      <c r="S394" s="317"/>
      <c r="T394" s="317"/>
      <c r="U394" s="317"/>
      <c r="V394" s="317"/>
      <c r="W394" s="317"/>
      <c r="X394" s="303"/>
      <c r="Y394" s="303"/>
    </row>
    <row r="395" spans="1:52" ht="27" customHeight="1" x14ac:dyDescent="0.25">
      <c r="A395" s="55" t="s">
        <v>528</v>
      </c>
      <c r="B395" s="55" t="s">
        <v>529</v>
      </c>
      <c r="C395" s="32">
        <v>4301032044</v>
      </c>
      <c r="D395" s="319">
        <v>4680115883000</v>
      </c>
      <c r="E395" s="320"/>
      <c r="F395" s="305">
        <v>0.03</v>
      </c>
      <c r="G395" s="33">
        <v>20</v>
      </c>
      <c r="H395" s="305">
        <v>0.6</v>
      </c>
      <c r="I395" s="305">
        <v>0.63</v>
      </c>
      <c r="J395" s="33">
        <v>350</v>
      </c>
      <c r="K395" s="34" t="s">
        <v>500</v>
      </c>
      <c r="L395" s="33">
        <v>60</v>
      </c>
      <c r="M395" s="36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5" s="322"/>
      <c r="O395" s="322"/>
      <c r="P395" s="322"/>
      <c r="Q395" s="320"/>
      <c r="R395" s="35"/>
      <c r="S395" s="35"/>
      <c r="T395" s="36" t="s">
        <v>63</v>
      </c>
      <c r="U395" s="306">
        <v>0</v>
      </c>
      <c r="V395" s="307">
        <f>IFERROR(IF(U395="",0,CEILING((U395/$H395),1)*$H395),"")</f>
        <v>0</v>
      </c>
      <c r="W395" s="37" t="str">
        <f>IFERROR(IF(V395=0,"",ROUNDUP(V395/H395,0)*0.00349),"")</f>
        <v/>
      </c>
      <c r="X395" s="57"/>
      <c r="Y395" s="58"/>
      <c r="AC395" s="59"/>
      <c r="AZ395" s="268" t="s">
        <v>1</v>
      </c>
    </row>
    <row r="396" spans="1:52" x14ac:dyDescent="0.2">
      <c r="A396" s="326"/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27"/>
      <c r="M396" s="323" t="s">
        <v>64</v>
      </c>
      <c r="N396" s="324"/>
      <c r="O396" s="324"/>
      <c r="P396" s="324"/>
      <c r="Q396" s="324"/>
      <c r="R396" s="324"/>
      <c r="S396" s="325"/>
      <c r="T396" s="38" t="s">
        <v>65</v>
      </c>
      <c r="U396" s="308">
        <f>IFERROR(U395/H395,"0")</f>
        <v>0</v>
      </c>
      <c r="V396" s="308">
        <f>IFERROR(V395/H395,"0")</f>
        <v>0</v>
      </c>
      <c r="W396" s="308">
        <f>IFERROR(IF(W395="",0,W395),"0")</f>
        <v>0</v>
      </c>
      <c r="X396" s="309"/>
      <c r="Y396" s="309"/>
    </row>
    <row r="397" spans="1:52" x14ac:dyDescent="0.2">
      <c r="A397" s="317"/>
      <c r="B397" s="317"/>
      <c r="C397" s="317"/>
      <c r="D397" s="317"/>
      <c r="E397" s="317"/>
      <c r="F397" s="317"/>
      <c r="G397" s="317"/>
      <c r="H397" s="317"/>
      <c r="I397" s="317"/>
      <c r="J397" s="317"/>
      <c r="K397" s="317"/>
      <c r="L397" s="327"/>
      <c r="M397" s="323" t="s">
        <v>64</v>
      </c>
      <c r="N397" s="324"/>
      <c r="O397" s="324"/>
      <c r="P397" s="324"/>
      <c r="Q397" s="324"/>
      <c r="R397" s="324"/>
      <c r="S397" s="325"/>
      <c r="T397" s="38" t="s">
        <v>63</v>
      </c>
      <c r="U397" s="308">
        <f>IFERROR(SUM(U395:U395),"0")</f>
        <v>0</v>
      </c>
      <c r="V397" s="308">
        <f>IFERROR(SUM(V395:V395),"0")</f>
        <v>0</v>
      </c>
      <c r="W397" s="38"/>
      <c r="X397" s="309"/>
      <c r="Y397" s="309"/>
    </row>
    <row r="398" spans="1:52" ht="14.25" customHeight="1" x14ac:dyDescent="0.25">
      <c r="A398" s="318" t="s">
        <v>88</v>
      </c>
      <c r="B398" s="317"/>
      <c r="C398" s="317"/>
      <c r="D398" s="317"/>
      <c r="E398" s="317"/>
      <c r="F398" s="317"/>
      <c r="G398" s="317"/>
      <c r="H398" s="317"/>
      <c r="I398" s="317"/>
      <c r="J398" s="317"/>
      <c r="K398" s="317"/>
      <c r="L398" s="317"/>
      <c r="M398" s="317"/>
      <c r="N398" s="317"/>
      <c r="O398" s="317"/>
      <c r="P398" s="317"/>
      <c r="Q398" s="317"/>
      <c r="R398" s="317"/>
      <c r="S398" s="317"/>
      <c r="T398" s="317"/>
      <c r="U398" s="317"/>
      <c r="V398" s="317"/>
      <c r="W398" s="317"/>
      <c r="X398" s="303"/>
      <c r="Y398" s="303"/>
    </row>
    <row r="399" spans="1:52" ht="27" customHeight="1" x14ac:dyDescent="0.25">
      <c r="A399" s="55" t="s">
        <v>530</v>
      </c>
      <c r="B399" s="55" t="s">
        <v>531</v>
      </c>
      <c r="C399" s="32">
        <v>4301170008</v>
      </c>
      <c r="D399" s="319">
        <v>4680115882980</v>
      </c>
      <c r="E399" s="320"/>
      <c r="F399" s="305">
        <v>0.13</v>
      </c>
      <c r="G399" s="33">
        <v>10</v>
      </c>
      <c r="H399" s="305">
        <v>1.3</v>
      </c>
      <c r="I399" s="305">
        <v>1.46</v>
      </c>
      <c r="J399" s="33">
        <v>200</v>
      </c>
      <c r="K399" s="34" t="s">
        <v>500</v>
      </c>
      <c r="L399" s="33">
        <v>150</v>
      </c>
      <c r="M399" s="36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9" s="322"/>
      <c r="O399" s="322"/>
      <c r="P399" s="322"/>
      <c r="Q399" s="320"/>
      <c r="R399" s="35"/>
      <c r="S399" s="35"/>
      <c r="T399" s="36" t="s">
        <v>63</v>
      </c>
      <c r="U399" s="306">
        <v>0</v>
      </c>
      <c r="V399" s="307">
        <f>IFERROR(IF(U399="",0,CEILING((U399/$H399),1)*$H399),"")</f>
        <v>0</v>
      </c>
      <c r="W399" s="37" t="str">
        <f>IFERROR(IF(V399=0,"",ROUNDUP(V399/H399,0)*0.00673),"")</f>
        <v/>
      </c>
      <c r="X399" s="57"/>
      <c r="Y399" s="58"/>
      <c r="AC399" s="59"/>
      <c r="AZ399" s="269" t="s">
        <v>1</v>
      </c>
    </row>
    <row r="400" spans="1:52" x14ac:dyDescent="0.2">
      <c r="A400" s="326"/>
      <c r="B400" s="317"/>
      <c r="C400" s="317"/>
      <c r="D400" s="317"/>
      <c r="E400" s="317"/>
      <c r="F400" s="317"/>
      <c r="G400" s="317"/>
      <c r="H400" s="317"/>
      <c r="I400" s="317"/>
      <c r="J400" s="317"/>
      <c r="K400" s="317"/>
      <c r="L400" s="327"/>
      <c r="M400" s="323" t="s">
        <v>64</v>
      </c>
      <c r="N400" s="324"/>
      <c r="O400" s="324"/>
      <c r="P400" s="324"/>
      <c r="Q400" s="324"/>
      <c r="R400" s="324"/>
      <c r="S400" s="325"/>
      <c r="T400" s="38" t="s">
        <v>65</v>
      </c>
      <c r="U400" s="308">
        <f>IFERROR(U399/H399,"0")</f>
        <v>0</v>
      </c>
      <c r="V400" s="308">
        <f>IFERROR(V399/H399,"0")</f>
        <v>0</v>
      </c>
      <c r="W400" s="308">
        <f>IFERROR(IF(W399="",0,W399),"0")</f>
        <v>0</v>
      </c>
      <c r="X400" s="309"/>
      <c r="Y400" s="309"/>
    </row>
    <row r="401" spans="1:52" x14ac:dyDescent="0.2">
      <c r="A401" s="317"/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27"/>
      <c r="M401" s="323" t="s">
        <v>64</v>
      </c>
      <c r="N401" s="324"/>
      <c r="O401" s="324"/>
      <c r="P401" s="324"/>
      <c r="Q401" s="324"/>
      <c r="R401" s="324"/>
      <c r="S401" s="325"/>
      <c r="T401" s="38" t="s">
        <v>63</v>
      </c>
      <c r="U401" s="308">
        <f>IFERROR(SUM(U399:U399),"0")</f>
        <v>0</v>
      </c>
      <c r="V401" s="308">
        <f>IFERROR(SUM(V399:V399),"0")</f>
        <v>0</v>
      </c>
      <c r="W401" s="38"/>
      <c r="X401" s="309"/>
      <c r="Y401" s="309"/>
    </row>
    <row r="402" spans="1:52" ht="27.75" customHeight="1" x14ac:dyDescent="0.2">
      <c r="A402" s="341" t="s">
        <v>532</v>
      </c>
      <c r="B402" s="342"/>
      <c r="C402" s="342"/>
      <c r="D402" s="342"/>
      <c r="E402" s="342"/>
      <c r="F402" s="342"/>
      <c r="G402" s="342"/>
      <c r="H402" s="342"/>
      <c r="I402" s="342"/>
      <c r="J402" s="342"/>
      <c r="K402" s="342"/>
      <c r="L402" s="342"/>
      <c r="M402" s="342"/>
      <c r="N402" s="342"/>
      <c r="O402" s="342"/>
      <c r="P402" s="342"/>
      <c r="Q402" s="342"/>
      <c r="R402" s="342"/>
      <c r="S402" s="342"/>
      <c r="T402" s="342"/>
      <c r="U402" s="342"/>
      <c r="V402" s="342"/>
      <c r="W402" s="342"/>
      <c r="X402" s="49"/>
      <c r="Y402" s="49"/>
    </row>
    <row r="403" spans="1:52" ht="16.5" customHeight="1" x14ac:dyDescent="0.25">
      <c r="A403" s="316" t="s">
        <v>532</v>
      </c>
      <c r="B403" s="317"/>
      <c r="C403" s="317"/>
      <c r="D403" s="317"/>
      <c r="E403" s="317"/>
      <c r="F403" s="317"/>
      <c r="G403" s="317"/>
      <c r="H403" s="317"/>
      <c r="I403" s="317"/>
      <c r="J403" s="317"/>
      <c r="K403" s="317"/>
      <c r="L403" s="317"/>
      <c r="M403" s="317"/>
      <c r="N403" s="317"/>
      <c r="O403" s="317"/>
      <c r="P403" s="317"/>
      <c r="Q403" s="317"/>
      <c r="R403" s="317"/>
      <c r="S403" s="317"/>
      <c r="T403" s="317"/>
      <c r="U403" s="317"/>
      <c r="V403" s="317"/>
      <c r="W403" s="317"/>
      <c r="X403" s="302"/>
      <c r="Y403" s="302"/>
    </row>
    <row r="404" spans="1:52" ht="14.25" customHeight="1" x14ac:dyDescent="0.25">
      <c r="A404" s="318" t="s">
        <v>100</v>
      </c>
      <c r="B404" s="317"/>
      <c r="C404" s="317"/>
      <c r="D404" s="317"/>
      <c r="E404" s="317"/>
      <c r="F404" s="317"/>
      <c r="G404" s="317"/>
      <c r="H404" s="317"/>
      <c r="I404" s="317"/>
      <c r="J404" s="317"/>
      <c r="K404" s="317"/>
      <c r="L404" s="317"/>
      <c r="M404" s="317"/>
      <c r="N404" s="317"/>
      <c r="O404" s="317"/>
      <c r="P404" s="317"/>
      <c r="Q404" s="317"/>
      <c r="R404" s="317"/>
      <c r="S404" s="317"/>
      <c r="T404" s="317"/>
      <c r="U404" s="317"/>
      <c r="V404" s="317"/>
      <c r="W404" s="317"/>
      <c r="X404" s="303"/>
      <c r="Y404" s="303"/>
    </row>
    <row r="405" spans="1:52" ht="27" customHeight="1" x14ac:dyDescent="0.25">
      <c r="A405" s="55" t="s">
        <v>533</v>
      </c>
      <c r="B405" s="55" t="s">
        <v>534</v>
      </c>
      <c r="C405" s="32">
        <v>4301011371</v>
      </c>
      <c r="D405" s="319">
        <v>4607091389067</v>
      </c>
      <c r="E405" s="320"/>
      <c r="F405" s="305">
        <v>0.88</v>
      </c>
      <c r="G405" s="33">
        <v>6</v>
      </c>
      <c r="H405" s="305">
        <v>5.28</v>
      </c>
      <c r="I405" s="305">
        <v>5.64</v>
      </c>
      <c r="J405" s="33">
        <v>104</v>
      </c>
      <c r="K405" s="34" t="s">
        <v>125</v>
      </c>
      <c r="L405" s="33">
        <v>55</v>
      </c>
      <c r="M405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5" s="322"/>
      <c r="O405" s="322"/>
      <c r="P405" s="322"/>
      <c r="Q405" s="320"/>
      <c r="R405" s="35"/>
      <c r="S405" s="35"/>
      <c r="T405" s="36" t="s">
        <v>63</v>
      </c>
      <c r="U405" s="306">
        <v>0</v>
      </c>
      <c r="V405" s="307">
        <f t="shared" ref="V405:V413" si="18">IFERROR(IF(U405="",0,CEILING((U405/$H405),1)*$H405),"")</f>
        <v>0</v>
      </c>
      <c r="W405" s="37" t="str">
        <f>IFERROR(IF(V405=0,"",ROUNDUP(V405/H405,0)*0.01196),"")</f>
        <v/>
      </c>
      <c r="X405" s="57"/>
      <c r="Y405" s="58"/>
      <c r="AC405" s="59"/>
      <c r="AZ405" s="270" t="s">
        <v>1</v>
      </c>
    </row>
    <row r="406" spans="1:52" ht="27" customHeight="1" x14ac:dyDescent="0.25">
      <c r="A406" s="55" t="s">
        <v>535</v>
      </c>
      <c r="B406" s="55" t="s">
        <v>536</v>
      </c>
      <c r="C406" s="32">
        <v>4301011363</v>
      </c>
      <c r="D406" s="319">
        <v>4607091383522</v>
      </c>
      <c r="E406" s="320"/>
      <c r="F406" s="305">
        <v>0.88</v>
      </c>
      <c r="G406" s="33">
        <v>6</v>
      </c>
      <c r="H406" s="305">
        <v>5.28</v>
      </c>
      <c r="I406" s="305">
        <v>5.64</v>
      </c>
      <c r="J406" s="33">
        <v>104</v>
      </c>
      <c r="K406" s="34" t="s">
        <v>96</v>
      </c>
      <c r="L406" s="33">
        <v>55</v>
      </c>
      <c r="M406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6" s="322"/>
      <c r="O406" s="322"/>
      <c r="P406" s="322"/>
      <c r="Q406" s="320"/>
      <c r="R406" s="35"/>
      <c r="S406" s="35"/>
      <c r="T406" s="36" t="s">
        <v>63</v>
      </c>
      <c r="U406" s="306">
        <v>0</v>
      </c>
      <c r="V406" s="307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537</v>
      </c>
      <c r="B407" s="55" t="s">
        <v>538</v>
      </c>
      <c r="C407" s="32">
        <v>4301011431</v>
      </c>
      <c r="D407" s="319">
        <v>4607091384437</v>
      </c>
      <c r="E407" s="320"/>
      <c r="F407" s="305">
        <v>0.88</v>
      </c>
      <c r="G407" s="33">
        <v>6</v>
      </c>
      <c r="H407" s="305">
        <v>5.28</v>
      </c>
      <c r="I407" s="305">
        <v>5.64</v>
      </c>
      <c r="J407" s="33">
        <v>104</v>
      </c>
      <c r="K407" s="34" t="s">
        <v>96</v>
      </c>
      <c r="L407" s="33">
        <v>50</v>
      </c>
      <c r="M407" s="3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7" s="322"/>
      <c r="O407" s="322"/>
      <c r="P407" s="322"/>
      <c r="Q407" s="320"/>
      <c r="R407" s="35"/>
      <c r="S407" s="35"/>
      <c r="T407" s="36" t="s">
        <v>63</v>
      </c>
      <c r="U407" s="306">
        <v>0</v>
      </c>
      <c r="V407" s="307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539</v>
      </c>
      <c r="B408" s="55" t="s">
        <v>540</v>
      </c>
      <c r="C408" s="32">
        <v>4301011365</v>
      </c>
      <c r="D408" s="319">
        <v>4607091389104</v>
      </c>
      <c r="E408" s="320"/>
      <c r="F408" s="305">
        <v>0.88</v>
      </c>
      <c r="G408" s="33">
        <v>6</v>
      </c>
      <c r="H408" s="305">
        <v>5.28</v>
      </c>
      <c r="I408" s="305">
        <v>5.64</v>
      </c>
      <c r="J408" s="33">
        <v>104</v>
      </c>
      <c r="K408" s="34" t="s">
        <v>96</v>
      </c>
      <c r="L408" s="33">
        <v>55</v>
      </c>
      <c r="M408" s="3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8" s="322"/>
      <c r="O408" s="322"/>
      <c r="P408" s="322"/>
      <c r="Q408" s="320"/>
      <c r="R408" s="35"/>
      <c r="S408" s="35"/>
      <c r="T408" s="36" t="s">
        <v>63</v>
      </c>
      <c r="U408" s="306">
        <v>0</v>
      </c>
      <c r="V408" s="307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541</v>
      </c>
      <c r="B409" s="55" t="s">
        <v>542</v>
      </c>
      <c r="C409" s="32">
        <v>4301011367</v>
      </c>
      <c r="D409" s="319">
        <v>4680115880603</v>
      </c>
      <c r="E409" s="320"/>
      <c r="F409" s="305">
        <v>0.6</v>
      </c>
      <c r="G409" s="33">
        <v>6</v>
      </c>
      <c r="H409" s="305">
        <v>3.6</v>
      </c>
      <c r="I409" s="305">
        <v>3.84</v>
      </c>
      <c r="J409" s="33">
        <v>120</v>
      </c>
      <c r="K409" s="34" t="s">
        <v>96</v>
      </c>
      <c r="L409" s="33">
        <v>55</v>
      </c>
      <c r="M409" s="36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9" s="322"/>
      <c r="O409" s="322"/>
      <c r="P409" s="322"/>
      <c r="Q409" s="320"/>
      <c r="R409" s="35"/>
      <c r="S409" s="35"/>
      <c r="T409" s="36" t="s">
        <v>63</v>
      </c>
      <c r="U409" s="306">
        <v>0</v>
      </c>
      <c r="V409" s="307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543</v>
      </c>
      <c r="B410" s="55" t="s">
        <v>544</v>
      </c>
      <c r="C410" s="32">
        <v>4301011168</v>
      </c>
      <c r="D410" s="319">
        <v>4607091389999</v>
      </c>
      <c r="E410" s="320"/>
      <c r="F410" s="305">
        <v>0.6</v>
      </c>
      <c r="G410" s="33">
        <v>6</v>
      </c>
      <c r="H410" s="305">
        <v>3.6</v>
      </c>
      <c r="I410" s="305">
        <v>3.84</v>
      </c>
      <c r="J410" s="33">
        <v>120</v>
      </c>
      <c r="K410" s="34" t="s">
        <v>96</v>
      </c>
      <c r="L410" s="33">
        <v>55</v>
      </c>
      <c r="M410" s="3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0" s="322"/>
      <c r="O410" s="322"/>
      <c r="P410" s="322"/>
      <c r="Q410" s="320"/>
      <c r="R410" s="35"/>
      <c r="S410" s="35"/>
      <c r="T410" s="36" t="s">
        <v>63</v>
      </c>
      <c r="U410" s="306">
        <v>0</v>
      </c>
      <c r="V410" s="307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545</v>
      </c>
      <c r="B411" s="55" t="s">
        <v>546</v>
      </c>
      <c r="C411" s="32">
        <v>4301011372</v>
      </c>
      <c r="D411" s="319">
        <v>4680115882782</v>
      </c>
      <c r="E411" s="320"/>
      <c r="F411" s="305">
        <v>0.6</v>
      </c>
      <c r="G411" s="33">
        <v>6</v>
      </c>
      <c r="H411" s="305">
        <v>3.6</v>
      </c>
      <c r="I411" s="305">
        <v>3.84</v>
      </c>
      <c r="J411" s="33">
        <v>120</v>
      </c>
      <c r="K411" s="34" t="s">
        <v>96</v>
      </c>
      <c r="L411" s="33">
        <v>50</v>
      </c>
      <c r="M411" s="3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1" s="322"/>
      <c r="O411" s="322"/>
      <c r="P411" s="322"/>
      <c r="Q411" s="320"/>
      <c r="R411" s="35"/>
      <c r="S411" s="35"/>
      <c r="T411" s="36" t="s">
        <v>63</v>
      </c>
      <c r="U411" s="306">
        <v>0</v>
      </c>
      <c r="V411" s="307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547</v>
      </c>
      <c r="B412" s="55" t="s">
        <v>548</v>
      </c>
      <c r="C412" s="32">
        <v>4301011190</v>
      </c>
      <c r="D412" s="319">
        <v>4607091389098</v>
      </c>
      <c r="E412" s="320"/>
      <c r="F412" s="305">
        <v>0.4</v>
      </c>
      <c r="G412" s="33">
        <v>6</v>
      </c>
      <c r="H412" s="305">
        <v>2.4</v>
      </c>
      <c r="I412" s="305">
        <v>2.6</v>
      </c>
      <c r="J412" s="33">
        <v>156</v>
      </c>
      <c r="K412" s="34" t="s">
        <v>125</v>
      </c>
      <c r="L412" s="33">
        <v>50</v>
      </c>
      <c r="M412" s="3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2" s="322"/>
      <c r="O412" s="322"/>
      <c r="P412" s="322"/>
      <c r="Q412" s="320"/>
      <c r="R412" s="35"/>
      <c r="S412" s="35"/>
      <c r="T412" s="36" t="s">
        <v>63</v>
      </c>
      <c r="U412" s="306">
        <v>0</v>
      </c>
      <c r="V412" s="307">
        <f t="shared" si="18"/>
        <v>0</v>
      </c>
      <c r="W412" s="37" t="str">
        <f>IFERROR(IF(V412=0,"",ROUNDUP(V412/H412,0)*0.00753),"")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549</v>
      </c>
      <c r="B413" s="55" t="s">
        <v>550</v>
      </c>
      <c r="C413" s="32">
        <v>4301011366</v>
      </c>
      <c r="D413" s="319">
        <v>4607091389982</v>
      </c>
      <c r="E413" s="320"/>
      <c r="F413" s="305">
        <v>0.6</v>
      </c>
      <c r="G413" s="33">
        <v>6</v>
      </c>
      <c r="H413" s="305">
        <v>3.6</v>
      </c>
      <c r="I413" s="305">
        <v>3.84</v>
      </c>
      <c r="J413" s="33">
        <v>120</v>
      </c>
      <c r="K413" s="34" t="s">
        <v>96</v>
      </c>
      <c r="L413" s="33">
        <v>55</v>
      </c>
      <c r="M413" s="3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3" s="322"/>
      <c r="O413" s="322"/>
      <c r="P413" s="322"/>
      <c r="Q413" s="320"/>
      <c r="R413" s="35"/>
      <c r="S413" s="35"/>
      <c r="T413" s="36" t="s">
        <v>63</v>
      </c>
      <c r="U413" s="306">
        <v>0</v>
      </c>
      <c r="V413" s="307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x14ac:dyDescent="0.2">
      <c r="A414" s="326"/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27"/>
      <c r="M414" s="323" t="s">
        <v>64</v>
      </c>
      <c r="N414" s="324"/>
      <c r="O414" s="324"/>
      <c r="P414" s="324"/>
      <c r="Q414" s="324"/>
      <c r="R414" s="324"/>
      <c r="S414" s="325"/>
      <c r="T414" s="38" t="s">
        <v>65</v>
      </c>
      <c r="U414" s="308">
        <f>IFERROR(U405/H405,"0")+IFERROR(U406/H406,"0")+IFERROR(U407/H407,"0")+IFERROR(U408/H408,"0")+IFERROR(U409/H409,"0")+IFERROR(U410/H410,"0")+IFERROR(U411/H411,"0")+IFERROR(U412/H412,"0")+IFERROR(U413/H413,"0")</f>
        <v>0</v>
      </c>
      <c r="V414" s="308">
        <f>IFERROR(V405/H405,"0")+IFERROR(V406/H406,"0")+IFERROR(V407/H407,"0")+IFERROR(V408/H408,"0")+IFERROR(V409/H409,"0")+IFERROR(V410/H410,"0")+IFERROR(V411/H411,"0")+IFERROR(V412/H412,"0")+IFERROR(V413/H413,"0")</f>
        <v>0</v>
      </c>
      <c r="W414" s="308">
        <f>IFERROR(IF(W405="",0,W405),"0")+IFERROR(IF(W406="",0,W406),"0")+IFERROR(IF(W407="",0,W407),"0")+IFERROR(IF(W408="",0,W408),"0")+IFERROR(IF(W409="",0,W409),"0")+IFERROR(IF(W410="",0,W410),"0")+IFERROR(IF(W411="",0,W411),"0")+IFERROR(IF(W412="",0,W412),"0")+IFERROR(IF(W413="",0,W413),"0")</f>
        <v>0</v>
      </c>
      <c r="X414" s="309"/>
      <c r="Y414" s="309"/>
    </row>
    <row r="415" spans="1:52" x14ac:dyDescent="0.2">
      <c r="A415" s="317"/>
      <c r="B415" s="317"/>
      <c r="C415" s="317"/>
      <c r="D415" s="317"/>
      <c r="E415" s="317"/>
      <c r="F415" s="317"/>
      <c r="G415" s="317"/>
      <c r="H415" s="317"/>
      <c r="I415" s="317"/>
      <c r="J415" s="317"/>
      <c r="K415" s="317"/>
      <c r="L415" s="327"/>
      <c r="M415" s="323" t="s">
        <v>64</v>
      </c>
      <c r="N415" s="324"/>
      <c r="O415" s="324"/>
      <c r="P415" s="324"/>
      <c r="Q415" s="324"/>
      <c r="R415" s="324"/>
      <c r="S415" s="325"/>
      <c r="T415" s="38" t="s">
        <v>63</v>
      </c>
      <c r="U415" s="308">
        <f>IFERROR(SUM(U405:U413),"0")</f>
        <v>0</v>
      </c>
      <c r="V415" s="308">
        <f>IFERROR(SUM(V405:V413),"0")</f>
        <v>0</v>
      </c>
      <c r="W415" s="38"/>
      <c r="X415" s="309"/>
      <c r="Y415" s="309"/>
    </row>
    <row r="416" spans="1:52" ht="14.25" customHeight="1" x14ac:dyDescent="0.25">
      <c r="A416" s="318" t="s">
        <v>93</v>
      </c>
      <c r="B416" s="317"/>
      <c r="C416" s="317"/>
      <c r="D416" s="317"/>
      <c r="E416" s="317"/>
      <c r="F416" s="317"/>
      <c r="G416" s="317"/>
      <c r="H416" s="317"/>
      <c r="I416" s="317"/>
      <c r="J416" s="317"/>
      <c r="K416" s="317"/>
      <c r="L416" s="317"/>
      <c r="M416" s="317"/>
      <c r="N416" s="317"/>
      <c r="O416" s="317"/>
      <c r="P416" s="317"/>
      <c r="Q416" s="317"/>
      <c r="R416" s="317"/>
      <c r="S416" s="317"/>
      <c r="T416" s="317"/>
      <c r="U416" s="317"/>
      <c r="V416" s="317"/>
      <c r="W416" s="317"/>
      <c r="X416" s="303"/>
      <c r="Y416" s="303"/>
    </row>
    <row r="417" spans="1:52" ht="16.5" customHeight="1" x14ac:dyDescent="0.25">
      <c r="A417" s="55" t="s">
        <v>551</v>
      </c>
      <c r="B417" s="55" t="s">
        <v>552</v>
      </c>
      <c r="C417" s="32">
        <v>4301020222</v>
      </c>
      <c r="D417" s="319">
        <v>4607091388930</v>
      </c>
      <c r="E417" s="320"/>
      <c r="F417" s="305">
        <v>0.88</v>
      </c>
      <c r="G417" s="33">
        <v>6</v>
      </c>
      <c r="H417" s="305">
        <v>5.28</v>
      </c>
      <c r="I417" s="305">
        <v>5.64</v>
      </c>
      <c r="J417" s="33">
        <v>104</v>
      </c>
      <c r="K417" s="34" t="s">
        <v>96</v>
      </c>
      <c r="L417" s="33">
        <v>55</v>
      </c>
      <c r="M417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7" s="322"/>
      <c r="O417" s="322"/>
      <c r="P417" s="322"/>
      <c r="Q417" s="320"/>
      <c r="R417" s="35"/>
      <c r="S417" s="35"/>
      <c r="T417" s="36" t="s">
        <v>63</v>
      </c>
      <c r="U417" s="306">
        <v>150</v>
      </c>
      <c r="V417" s="307">
        <f>IFERROR(IF(U417="",0,CEILING((U417/$H417),1)*$H417),"")</f>
        <v>153.12</v>
      </c>
      <c r="W417" s="37">
        <f>IFERROR(IF(V417=0,"",ROUNDUP(V417/H417,0)*0.01196),"")</f>
        <v>0.34683999999999998</v>
      </c>
      <c r="X417" s="57"/>
      <c r="Y417" s="58"/>
      <c r="AC417" s="59"/>
      <c r="AZ417" s="279" t="s">
        <v>1</v>
      </c>
    </row>
    <row r="418" spans="1:52" ht="16.5" customHeight="1" x14ac:dyDescent="0.25">
      <c r="A418" s="55" t="s">
        <v>553</v>
      </c>
      <c r="B418" s="55" t="s">
        <v>554</v>
      </c>
      <c r="C418" s="32">
        <v>4301020206</v>
      </c>
      <c r="D418" s="319">
        <v>4680115880054</v>
      </c>
      <c r="E418" s="32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96</v>
      </c>
      <c r="L418" s="33">
        <v>55</v>
      </c>
      <c r="M418" s="3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8" s="322"/>
      <c r="O418" s="322"/>
      <c r="P418" s="322"/>
      <c r="Q418" s="320"/>
      <c r="R418" s="35"/>
      <c r="S418" s="35"/>
      <c r="T418" s="36" t="s">
        <v>63</v>
      </c>
      <c r="U418" s="306">
        <v>0</v>
      </c>
      <c r="V418" s="307">
        <f>IFERROR(IF(U418="",0,CEILING((U418/$H418),1)*$H418),"")</f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26"/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27"/>
      <c r="M419" s="323" t="s">
        <v>64</v>
      </c>
      <c r="N419" s="324"/>
      <c r="O419" s="324"/>
      <c r="P419" s="324"/>
      <c r="Q419" s="324"/>
      <c r="R419" s="324"/>
      <c r="S419" s="325"/>
      <c r="T419" s="38" t="s">
        <v>65</v>
      </c>
      <c r="U419" s="308">
        <f>IFERROR(U417/H417,"0")+IFERROR(U418/H418,"0")</f>
        <v>28.409090909090907</v>
      </c>
      <c r="V419" s="308">
        <f>IFERROR(V417/H417,"0")+IFERROR(V418/H418,"0")</f>
        <v>29</v>
      </c>
      <c r="W419" s="308">
        <f>IFERROR(IF(W417="",0,W417),"0")+IFERROR(IF(W418="",0,W418),"0")</f>
        <v>0.34683999999999998</v>
      </c>
      <c r="X419" s="309"/>
      <c r="Y419" s="309"/>
    </row>
    <row r="420" spans="1:52" x14ac:dyDescent="0.2">
      <c r="A420" s="317"/>
      <c r="B420" s="317"/>
      <c r="C420" s="317"/>
      <c r="D420" s="317"/>
      <c r="E420" s="317"/>
      <c r="F420" s="317"/>
      <c r="G420" s="317"/>
      <c r="H420" s="317"/>
      <c r="I420" s="317"/>
      <c r="J420" s="317"/>
      <c r="K420" s="317"/>
      <c r="L420" s="327"/>
      <c r="M420" s="323" t="s">
        <v>64</v>
      </c>
      <c r="N420" s="324"/>
      <c r="O420" s="324"/>
      <c r="P420" s="324"/>
      <c r="Q420" s="324"/>
      <c r="R420" s="324"/>
      <c r="S420" s="325"/>
      <c r="T420" s="38" t="s">
        <v>63</v>
      </c>
      <c r="U420" s="308">
        <f>IFERROR(SUM(U417:U418),"0")</f>
        <v>150</v>
      </c>
      <c r="V420" s="308">
        <f>IFERROR(SUM(V417:V418),"0")</f>
        <v>153.12</v>
      </c>
      <c r="W420" s="38"/>
      <c r="X420" s="309"/>
      <c r="Y420" s="309"/>
    </row>
    <row r="421" spans="1:52" ht="14.25" customHeight="1" x14ac:dyDescent="0.25">
      <c r="A421" s="318" t="s">
        <v>59</v>
      </c>
      <c r="B421" s="317"/>
      <c r="C421" s="317"/>
      <c r="D421" s="317"/>
      <c r="E421" s="317"/>
      <c r="F421" s="317"/>
      <c r="G421" s="317"/>
      <c r="H421" s="317"/>
      <c r="I421" s="317"/>
      <c r="J421" s="317"/>
      <c r="K421" s="317"/>
      <c r="L421" s="317"/>
      <c r="M421" s="317"/>
      <c r="N421" s="317"/>
      <c r="O421" s="317"/>
      <c r="P421" s="317"/>
      <c r="Q421" s="317"/>
      <c r="R421" s="317"/>
      <c r="S421" s="317"/>
      <c r="T421" s="317"/>
      <c r="U421" s="317"/>
      <c r="V421" s="317"/>
      <c r="W421" s="317"/>
      <c r="X421" s="303"/>
      <c r="Y421" s="303"/>
    </row>
    <row r="422" spans="1:52" ht="27" customHeight="1" x14ac:dyDescent="0.25">
      <c r="A422" s="55" t="s">
        <v>555</v>
      </c>
      <c r="B422" s="55" t="s">
        <v>556</v>
      </c>
      <c r="C422" s="32">
        <v>4301031252</v>
      </c>
      <c r="D422" s="319">
        <v>4680115883116</v>
      </c>
      <c r="E422" s="32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96</v>
      </c>
      <c r="L422" s="33">
        <v>60</v>
      </c>
      <c r="M422" s="3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2" s="322"/>
      <c r="O422" s="322"/>
      <c r="P422" s="322"/>
      <c r="Q422" s="320"/>
      <c r="R422" s="35"/>
      <c r="S422" s="35"/>
      <c r="T422" s="36" t="s">
        <v>63</v>
      </c>
      <c r="U422" s="306">
        <v>0</v>
      </c>
      <c r="V422" s="307">
        <f t="shared" ref="V422:V427" si="19"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1" t="s">
        <v>1</v>
      </c>
    </row>
    <row r="423" spans="1:52" ht="27" customHeight="1" x14ac:dyDescent="0.25">
      <c r="A423" s="55" t="s">
        <v>557</v>
      </c>
      <c r="B423" s="55" t="s">
        <v>558</v>
      </c>
      <c r="C423" s="32">
        <v>4301031248</v>
      </c>
      <c r="D423" s="319">
        <v>4680115883093</v>
      </c>
      <c r="E423" s="320"/>
      <c r="F423" s="305">
        <v>0.88</v>
      </c>
      <c r="G423" s="33">
        <v>6</v>
      </c>
      <c r="H423" s="305">
        <v>5.28</v>
      </c>
      <c r="I423" s="305">
        <v>5.64</v>
      </c>
      <c r="J423" s="33">
        <v>104</v>
      </c>
      <c r="K423" s="34" t="s">
        <v>62</v>
      </c>
      <c r="L423" s="33">
        <v>60</v>
      </c>
      <c r="M423" s="3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3" s="322"/>
      <c r="O423" s="322"/>
      <c r="P423" s="322"/>
      <c r="Q423" s="320"/>
      <c r="R423" s="35"/>
      <c r="S423" s="35"/>
      <c r="T423" s="36" t="s">
        <v>63</v>
      </c>
      <c r="U423" s="306">
        <v>30</v>
      </c>
      <c r="V423" s="307">
        <f t="shared" si="19"/>
        <v>31.68</v>
      </c>
      <c r="W423" s="37">
        <f>IFERROR(IF(V423=0,"",ROUNDUP(V423/H423,0)*0.01196),"")</f>
        <v>7.1760000000000004E-2</v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559</v>
      </c>
      <c r="B424" s="55" t="s">
        <v>560</v>
      </c>
      <c r="C424" s="32">
        <v>4301031250</v>
      </c>
      <c r="D424" s="319">
        <v>4680115883109</v>
      </c>
      <c r="E424" s="320"/>
      <c r="F424" s="305">
        <v>0.88</v>
      </c>
      <c r="G424" s="33">
        <v>6</v>
      </c>
      <c r="H424" s="305">
        <v>5.28</v>
      </c>
      <c r="I424" s="305">
        <v>5.64</v>
      </c>
      <c r="J424" s="33">
        <v>104</v>
      </c>
      <c r="K424" s="34" t="s">
        <v>62</v>
      </c>
      <c r="L424" s="33">
        <v>60</v>
      </c>
      <c r="M424" s="3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4" s="322"/>
      <c r="O424" s="322"/>
      <c r="P424" s="322"/>
      <c r="Q424" s="320"/>
      <c r="R424" s="35"/>
      <c r="S424" s="35"/>
      <c r="T424" s="36" t="s">
        <v>63</v>
      </c>
      <c r="U424" s="306">
        <v>30</v>
      </c>
      <c r="V424" s="307">
        <f t="shared" si="19"/>
        <v>31.68</v>
      </c>
      <c r="W424" s="37">
        <f>IFERROR(IF(V424=0,"",ROUNDUP(V424/H424,0)*0.01196),"")</f>
        <v>7.1760000000000004E-2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561</v>
      </c>
      <c r="B425" s="55" t="s">
        <v>562</v>
      </c>
      <c r="C425" s="32">
        <v>4301031249</v>
      </c>
      <c r="D425" s="319">
        <v>4680115882072</v>
      </c>
      <c r="E425" s="320"/>
      <c r="F425" s="305">
        <v>0.6</v>
      </c>
      <c r="G425" s="33">
        <v>6</v>
      </c>
      <c r="H425" s="305">
        <v>3.6</v>
      </c>
      <c r="I425" s="305">
        <v>3.84</v>
      </c>
      <c r="J425" s="33">
        <v>120</v>
      </c>
      <c r="K425" s="34" t="s">
        <v>96</v>
      </c>
      <c r="L425" s="33">
        <v>60</v>
      </c>
      <c r="M425" s="351" t="s">
        <v>563</v>
      </c>
      <c r="N425" s="322"/>
      <c r="O425" s="322"/>
      <c r="P425" s="322"/>
      <c r="Q425" s="320"/>
      <c r="R425" s="35"/>
      <c r="S425" s="35"/>
      <c r="T425" s="36" t="s">
        <v>63</v>
      </c>
      <c r="U425" s="306">
        <v>0</v>
      </c>
      <c r="V425" s="307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564</v>
      </c>
      <c r="B426" s="55" t="s">
        <v>565</v>
      </c>
      <c r="C426" s="32">
        <v>4301031251</v>
      </c>
      <c r="D426" s="319">
        <v>4680115882102</v>
      </c>
      <c r="E426" s="320"/>
      <c r="F426" s="305">
        <v>0.6</v>
      </c>
      <c r="G426" s="33">
        <v>6</v>
      </c>
      <c r="H426" s="305">
        <v>3.6</v>
      </c>
      <c r="I426" s="305">
        <v>3.81</v>
      </c>
      <c r="J426" s="33">
        <v>120</v>
      </c>
      <c r="K426" s="34" t="s">
        <v>62</v>
      </c>
      <c r="L426" s="33">
        <v>60</v>
      </c>
      <c r="M426" s="352" t="s">
        <v>566</v>
      </c>
      <c r="N426" s="322"/>
      <c r="O426" s="322"/>
      <c r="P426" s="322"/>
      <c r="Q426" s="320"/>
      <c r="R426" s="35"/>
      <c r="S426" s="35"/>
      <c r="T426" s="36" t="s">
        <v>63</v>
      </c>
      <c r="U426" s="306">
        <v>0</v>
      </c>
      <c r="V426" s="307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4301031253</v>
      </c>
      <c r="D427" s="319">
        <v>4680115882096</v>
      </c>
      <c r="E427" s="320"/>
      <c r="F427" s="305">
        <v>0.6</v>
      </c>
      <c r="G427" s="33">
        <v>6</v>
      </c>
      <c r="H427" s="305">
        <v>3.6</v>
      </c>
      <c r="I427" s="305">
        <v>3.81</v>
      </c>
      <c r="J427" s="33">
        <v>120</v>
      </c>
      <c r="K427" s="34" t="s">
        <v>62</v>
      </c>
      <c r="L427" s="33">
        <v>60</v>
      </c>
      <c r="M427" s="345" t="s">
        <v>569</v>
      </c>
      <c r="N427" s="322"/>
      <c r="O427" s="322"/>
      <c r="P427" s="322"/>
      <c r="Q427" s="320"/>
      <c r="R427" s="35"/>
      <c r="S427" s="35"/>
      <c r="T427" s="36" t="s">
        <v>63</v>
      </c>
      <c r="U427" s="306">
        <v>0</v>
      </c>
      <c r="V427" s="307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x14ac:dyDescent="0.2">
      <c r="A428" s="326"/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27"/>
      <c r="M428" s="323" t="s">
        <v>64</v>
      </c>
      <c r="N428" s="324"/>
      <c r="O428" s="324"/>
      <c r="P428" s="324"/>
      <c r="Q428" s="324"/>
      <c r="R428" s="324"/>
      <c r="S428" s="325"/>
      <c r="T428" s="38" t="s">
        <v>65</v>
      </c>
      <c r="U428" s="308">
        <f>IFERROR(U422/H422,"0")+IFERROR(U423/H423,"0")+IFERROR(U424/H424,"0")+IFERROR(U425/H425,"0")+IFERROR(U426/H426,"0")+IFERROR(U427/H427,"0")</f>
        <v>11.363636363636363</v>
      </c>
      <c r="V428" s="308">
        <f>IFERROR(V422/H422,"0")+IFERROR(V423/H423,"0")+IFERROR(V424/H424,"0")+IFERROR(V425/H425,"0")+IFERROR(V426/H426,"0")+IFERROR(V427/H427,"0")</f>
        <v>12</v>
      </c>
      <c r="W428" s="308">
        <f>IFERROR(IF(W422="",0,W422),"0")+IFERROR(IF(W423="",0,W423),"0")+IFERROR(IF(W424="",0,W424),"0")+IFERROR(IF(W425="",0,W425),"0")+IFERROR(IF(W426="",0,W426),"0")+IFERROR(IF(W427="",0,W427),"0")</f>
        <v>0.14352000000000001</v>
      </c>
      <c r="X428" s="309"/>
      <c r="Y428" s="309"/>
    </row>
    <row r="429" spans="1:52" x14ac:dyDescent="0.2">
      <c r="A429" s="317"/>
      <c r="B429" s="317"/>
      <c r="C429" s="317"/>
      <c r="D429" s="317"/>
      <c r="E429" s="317"/>
      <c r="F429" s="317"/>
      <c r="G429" s="317"/>
      <c r="H429" s="317"/>
      <c r="I429" s="317"/>
      <c r="J429" s="317"/>
      <c r="K429" s="317"/>
      <c r="L429" s="327"/>
      <c r="M429" s="323" t="s">
        <v>64</v>
      </c>
      <c r="N429" s="324"/>
      <c r="O429" s="324"/>
      <c r="P429" s="324"/>
      <c r="Q429" s="324"/>
      <c r="R429" s="324"/>
      <c r="S429" s="325"/>
      <c r="T429" s="38" t="s">
        <v>63</v>
      </c>
      <c r="U429" s="308">
        <f>IFERROR(SUM(U422:U427),"0")</f>
        <v>60</v>
      </c>
      <c r="V429" s="308">
        <f>IFERROR(SUM(V422:V427),"0")</f>
        <v>63.36</v>
      </c>
      <c r="W429" s="38"/>
      <c r="X429" s="309"/>
      <c r="Y429" s="309"/>
    </row>
    <row r="430" spans="1:52" ht="14.25" customHeight="1" x14ac:dyDescent="0.25">
      <c r="A430" s="318" t="s">
        <v>66</v>
      </c>
      <c r="B430" s="317"/>
      <c r="C430" s="317"/>
      <c r="D430" s="317"/>
      <c r="E430" s="317"/>
      <c r="F430" s="317"/>
      <c r="G430" s="317"/>
      <c r="H430" s="317"/>
      <c r="I430" s="317"/>
      <c r="J430" s="317"/>
      <c r="K430" s="317"/>
      <c r="L430" s="317"/>
      <c r="M430" s="317"/>
      <c r="N430" s="317"/>
      <c r="O430" s="317"/>
      <c r="P430" s="317"/>
      <c r="Q430" s="317"/>
      <c r="R430" s="317"/>
      <c r="S430" s="317"/>
      <c r="T430" s="317"/>
      <c r="U430" s="317"/>
      <c r="V430" s="317"/>
      <c r="W430" s="317"/>
      <c r="X430" s="303"/>
      <c r="Y430" s="303"/>
    </row>
    <row r="431" spans="1:52" ht="16.5" customHeight="1" x14ac:dyDescent="0.25">
      <c r="A431" s="55" t="s">
        <v>570</v>
      </c>
      <c r="B431" s="55" t="s">
        <v>571</v>
      </c>
      <c r="C431" s="32">
        <v>4301051230</v>
      </c>
      <c r="D431" s="319">
        <v>4607091383409</v>
      </c>
      <c r="E431" s="320"/>
      <c r="F431" s="305">
        <v>1.3</v>
      </c>
      <c r="G431" s="33">
        <v>6</v>
      </c>
      <c r="H431" s="305">
        <v>7.8</v>
      </c>
      <c r="I431" s="305">
        <v>8.3460000000000001</v>
      </c>
      <c r="J431" s="33">
        <v>56</v>
      </c>
      <c r="K431" s="34" t="s">
        <v>62</v>
      </c>
      <c r="L431" s="33">
        <v>45</v>
      </c>
      <c r="M431" s="3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1" s="322"/>
      <c r="O431" s="322"/>
      <c r="P431" s="322"/>
      <c r="Q431" s="320"/>
      <c r="R431" s="35"/>
      <c r="S431" s="35"/>
      <c r="T431" s="36" t="s">
        <v>63</v>
      </c>
      <c r="U431" s="306">
        <v>0</v>
      </c>
      <c r="V431" s="307">
        <f>IFERROR(IF(U431="",0,CEILING((U431/$H431),1)*$H431),"")</f>
        <v>0</v>
      </c>
      <c r="W431" s="37" t="str">
        <f>IFERROR(IF(V431=0,"",ROUNDUP(V431/H431,0)*0.02175),"")</f>
        <v/>
      </c>
      <c r="X431" s="57"/>
      <c r="Y431" s="58"/>
      <c r="AC431" s="59"/>
      <c r="AZ431" s="287" t="s">
        <v>1</v>
      </c>
    </row>
    <row r="432" spans="1:52" ht="16.5" customHeight="1" x14ac:dyDescent="0.25">
      <c r="A432" s="55" t="s">
        <v>572</v>
      </c>
      <c r="B432" s="55" t="s">
        <v>573</v>
      </c>
      <c r="C432" s="32">
        <v>4301051231</v>
      </c>
      <c r="D432" s="319">
        <v>4607091383416</v>
      </c>
      <c r="E432" s="320"/>
      <c r="F432" s="305">
        <v>1.3</v>
      </c>
      <c r="G432" s="33">
        <v>6</v>
      </c>
      <c r="H432" s="305">
        <v>7.8</v>
      </c>
      <c r="I432" s="305">
        <v>8.3460000000000001</v>
      </c>
      <c r="J432" s="33">
        <v>56</v>
      </c>
      <c r="K432" s="34" t="s">
        <v>62</v>
      </c>
      <c r="L432" s="33">
        <v>45</v>
      </c>
      <c r="M432" s="3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2" s="322"/>
      <c r="O432" s="322"/>
      <c r="P432" s="322"/>
      <c r="Q432" s="320"/>
      <c r="R432" s="35"/>
      <c r="S432" s="35"/>
      <c r="T432" s="36" t="s">
        <v>63</v>
      </c>
      <c r="U432" s="306">
        <v>0</v>
      </c>
      <c r="V432" s="307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x14ac:dyDescent="0.2">
      <c r="A433" s="326"/>
      <c r="B433" s="317"/>
      <c r="C433" s="317"/>
      <c r="D433" s="317"/>
      <c r="E433" s="317"/>
      <c r="F433" s="317"/>
      <c r="G433" s="317"/>
      <c r="H433" s="317"/>
      <c r="I433" s="317"/>
      <c r="J433" s="317"/>
      <c r="K433" s="317"/>
      <c r="L433" s="327"/>
      <c r="M433" s="323" t="s">
        <v>64</v>
      </c>
      <c r="N433" s="324"/>
      <c r="O433" s="324"/>
      <c r="P433" s="324"/>
      <c r="Q433" s="324"/>
      <c r="R433" s="324"/>
      <c r="S433" s="325"/>
      <c r="T433" s="38" t="s">
        <v>65</v>
      </c>
      <c r="U433" s="308">
        <f>IFERROR(U431/H431,"0")+IFERROR(U432/H432,"0")</f>
        <v>0</v>
      </c>
      <c r="V433" s="308">
        <f>IFERROR(V431/H431,"0")+IFERROR(V432/H432,"0")</f>
        <v>0</v>
      </c>
      <c r="W433" s="308">
        <f>IFERROR(IF(W431="",0,W431),"0")+IFERROR(IF(W432="",0,W432),"0")</f>
        <v>0</v>
      </c>
      <c r="X433" s="309"/>
      <c r="Y433" s="309"/>
    </row>
    <row r="434" spans="1:52" x14ac:dyDescent="0.2">
      <c r="A434" s="317"/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27"/>
      <c r="M434" s="323" t="s">
        <v>64</v>
      </c>
      <c r="N434" s="324"/>
      <c r="O434" s="324"/>
      <c r="P434" s="324"/>
      <c r="Q434" s="324"/>
      <c r="R434" s="324"/>
      <c r="S434" s="325"/>
      <c r="T434" s="38" t="s">
        <v>63</v>
      </c>
      <c r="U434" s="308">
        <f>IFERROR(SUM(U431:U432),"0")</f>
        <v>0</v>
      </c>
      <c r="V434" s="308">
        <f>IFERROR(SUM(V431:V432),"0")</f>
        <v>0</v>
      </c>
      <c r="W434" s="38"/>
      <c r="X434" s="309"/>
      <c r="Y434" s="309"/>
    </row>
    <row r="435" spans="1:52" ht="27.75" customHeight="1" x14ac:dyDescent="0.2">
      <c r="A435" s="341" t="s">
        <v>574</v>
      </c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42"/>
      <c r="N435" s="342"/>
      <c r="O435" s="342"/>
      <c r="P435" s="342"/>
      <c r="Q435" s="342"/>
      <c r="R435" s="342"/>
      <c r="S435" s="342"/>
      <c r="T435" s="342"/>
      <c r="U435" s="342"/>
      <c r="V435" s="342"/>
      <c r="W435" s="342"/>
      <c r="X435" s="49"/>
      <c r="Y435" s="49"/>
    </row>
    <row r="436" spans="1:52" ht="16.5" customHeight="1" x14ac:dyDescent="0.25">
      <c r="A436" s="316" t="s">
        <v>575</v>
      </c>
      <c r="B436" s="317"/>
      <c r="C436" s="317"/>
      <c r="D436" s="317"/>
      <c r="E436" s="317"/>
      <c r="F436" s="317"/>
      <c r="G436" s="317"/>
      <c r="H436" s="317"/>
      <c r="I436" s="317"/>
      <c r="J436" s="317"/>
      <c r="K436" s="317"/>
      <c r="L436" s="317"/>
      <c r="M436" s="317"/>
      <c r="N436" s="317"/>
      <c r="O436" s="317"/>
      <c r="P436" s="317"/>
      <c r="Q436" s="317"/>
      <c r="R436" s="317"/>
      <c r="S436" s="317"/>
      <c r="T436" s="317"/>
      <c r="U436" s="317"/>
      <c r="V436" s="317"/>
      <c r="W436" s="317"/>
      <c r="X436" s="302"/>
      <c r="Y436" s="302"/>
    </row>
    <row r="437" spans="1:52" ht="14.25" customHeight="1" x14ac:dyDescent="0.25">
      <c r="A437" s="318" t="s">
        <v>100</v>
      </c>
      <c r="B437" s="317"/>
      <c r="C437" s="317"/>
      <c r="D437" s="317"/>
      <c r="E437" s="317"/>
      <c r="F437" s="317"/>
      <c r="G437" s="317"/>
      <c r="H437" s="317"/>
      <c r="I437" s="317"/>
      <c r="J437" s="317"/>
      <c r="K437" s="317"/>
      <c r="L437" s="317"/>
      <c r="M437" s="317"/>
      <c r="N437" s="317"/>
      <c r="O437" s="317"/>
      <c r="P437" s="317"/>
      <c r="Q437" s="317"/>
      <c r="R437" s="317"/>
      <c r="S437" s="317"/>
      <c r="T437" s="317"/>
      <c r="U437" s="317"/>
      <c r="V437" s="317"/>
      <c r="W437" s="317"/>
      <c r="X437" s="303"/>
      <c r="Y437" s="303"/>
    </row>
    <row r="438" spans="1:52" ht="27" customHeight="1" x14ac:dyDescent="0.25">
      <c r="A438" s="55" t="s">
        <v>576</v>
      </c>
      <c r="B438" s="55" t="s">
        <v>577</v>
      </c>
      <c r="C438" s="32">
        <v>4301011434</v>
      </c>
      <c r="D438" s="319">
        <v>4680115881099</v>
      </c>
      <c r="E438" s="320"/>
      <c r="F438" s="305">
        <v>1.5</v>
      </c>
      <c r="G438" s="33">
        <v>8</v>
      </c>
      <c r="H438" s="305">
        <v>12</v>
      </c>
      <c r="I438" s="305">
        <v>12.48</v>
      </c>
      <c r="J438" s="33">
        <v>56</v>
      </c>
      <c r="K438" s="34" t="s">
        <v>96</v>
      </c>
      <c r="L438" s="33">
        <v>50</v>
      </c>
      <c r="M438" s="343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8" s="322"/>
      <c r="O438" s="322"/>
      <c r="P438" s="322"/>
      <c r="Q438" s="320"/>
      <c r="R438" s="35"/>
      <c r="S438" s="35"/>
      <c r="T438" s="36" t="s">
        <v>63</v>
      </c>
      <c r="U438" s="306">
        <v>0</v>
      </c>
      <c r="V438" s="307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59"/>
      <c r="AZ438" s="289" t="s">
        <v>1</v>
      </c>
    </row>
    <row r="439" spans="1:52" ht="27" customHeight="1" x14ac:dyDescent="0.25">
      <c r="A439" s="55" t="s">
        <v>578</v>
      </c>
      <c r="B439" s="55" t="s">
        <v>579</v>
      </c>
      <c r="C439" s="32">
        <v>4301011435</v>
      </c>
      <c r="D439" s="319">
        <v>4680115881150</v>
      </c>
      <c r="E439" s="320"/>
      <c r="F439" s="305">
        <v>1.5</v>
      </c>
      <c r="G439" s="33">
        <v>8</v>
      </c>
      <c r="H439" s="305">
        <v>12</v>
      </c>
      <c r="I439" s="305">
        <v>12.48</v>
      </c>
      <c r="J439" s="33">
        <v>56</v>
      </c>
      <c r="K439" s="34" t="s">
        <v>96</v>
      </c>
      <c r="L439" s="33">
        <v>50</v>
      </c>
      <c r="M439" s="34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9" s="322"/>
      <c r="O439" s="322"/>
      <c r="P439" s="322"/>
      <c r="Q439" s="320"/>
      <c r="R439" s="35"/>
      <c r="S439" s="35"/>
      <c r="T439" s="36" t="s">
        <v>63</v>
      </c>
      <c r="U439" s="306">
        <v>0</v>
      </c>
      <c r="V439" s="307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x14ac:dyDescent="0.2">
      <c r="A440" s="326"/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27"/>
      <c r="M440" s="323" t="s">
        <v>64</v>
      </c>
      <c r="N440" s="324"/>
      <c r="O440" s="324"/>
      <c r="P440" s="324"/>
      <c r="Q440" s="324"/>
      <c r="R440" s="324"/>
      <c r="S440" s="325"/>
      <c r="T440" s="38" t="s">
        <v>65</v>
      </c>
      <c r="U440" s="308">
        <f>IFERROR(U438/H438,"0")+IFERROR(U439/H439,"0")</f>
        <v>0</v>
      </c>
      <c r="V440" s="308">
        <f>IFERROR(V438/H438,"0")+IFERROR(V439/H439,"0")</f>
        <v>0</v>
      </c>
      <c r="W440" s="308">
        <f>IFERROR(IF(W438="",0,W438),"0")+IFERROR(IF(W439="",0,W439),"0")</f>
        <v>0</v>
      </c>
      <c r="X440" s="309"/>
      <c r="Y440" s="309"/>
    </row>
    <row r="441" spans="1:52" x14ac:dyDescent="0.2">
      <c r="A441" s="317"/>
      <c r="B441" s="317"/>
      <c r="C441" s="317"/>
      <c r="D441" s="317"/>
      <c r="E441" s="317"/>
      <c r="F441" s="317"/>
      <c r="G441" s="317"/>
      <c r="H441" s="317"/>
      <c r="I441" s="317"/>
      <c r="J441" s="317"/>
      <c r="K441" s="317"/>
      <c r="L441" s="327"/>
      <c r="M441" s="323" t="s">
        <v>64</v>
      </c>
      <c r="N441" s="324"/>
      <c r="O441" s="324"/>
      <c r="P441" s="324"/>
      <c r="Q441" s="324"/>
      <c r="R441" s="324"/>
      <c r="S441" s="325"/>
      <c r="T441" s="38" t="s">
        <v>63</v>
      </c>
      <c r="U441" s="308">
        <f>IFERROR(SUM(U438:U439),"0")</f>
        <v>0</v>
      </c>
      <c r="V441" s="308">
        <f>IFERROR(SUM(V438:V439),"0")</f>
        <v>0</v>
      </c>
      <c r="W441" s="38"/>
      <c r="X441" s="309"/>
      <c r="Y441" s="309"/>
    </row>
    <row r="442" spans="1:52" ht="14.25" customHeight="1" x14ac:dyDescent="0.25">
      <c r="A442" s="318" t="s">
        <v>93</v>
      </c>
      <c r="B442" s="317"/>
      <c r="C442" s="317"/>
      <c r="D442" s="317"/>
      <c r="E442" s="317"/>
      <c r="F442" s="317"/>
      <c r="G442" s="317"/>
      <c r="H442" s="317"/>
      <c r="I442" s="317"/>
      <c r="J442" s="317"/>
      <c r="K442" s="317"/>
      <c r="L442" s="317"/>
      <c r="M442" s="317"/>
      <c r="N442" s="317"/>
      <c r="O442" s="317"/>
      <c r="P442" s="317"/>
      <c r="Q442" s="317"/>
      <c r="R442" s="317"/>
      <c r="S442" s="317"/>
      <c r="T442" s="317"/>
      <c r="U442" s="317"/>
      <c r="V442" s="317"/>
      <c r="W442" s="317"/>
      <c r="X442" s="303"/>
      <c r="Y442" s="303"/>
    </row>
    <row r="443" spans="1:52" ht="27" customHeight="1" x14ac:dyDescent="0.25">
      <c r="A443" s="55" t="s">
        <v>580</v>
      </c>
      <c r="B443" s="55" t="s">
        <v>581</v>
      </c>
      <c r="C443" s="32">
        <v>4301020260</v>
      </c>
      <c r="D443" s="319">
        <v>4640242180526</v>
      </c>
      <c r="E443" s="320"/>
      <c r="F443" s="305">
        <v>1.8</v>
      </c>
      <c r="G443" s="33">
        <v>6</v>
      </c>
      <c r="H443" s="305">
        <v>10.8</v>
      </c>
      <c r="I443" s="305">
        <v>11.28</v>
      </c>
      <c r="J443" s="33">
        <v>56</v>
      </c>
      <c r="K443" s="34" t="s">
        <v>96</v>
      </c>
      <c r="L443" s="33">
        <v>50</v>
      </c>
      <c r="M443" s="338" t="s">
        <v>582</v>
      </c>
      <c r="N443" s="322"/>
      <c r="O443" s="322"/>
      <c r="P443" s="322"/>
      <c r="Q443" s="32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580</v>
      </c>
      <c r="B444" s="55" t="s">
        <v>583</v>
      </c>
      <c r="C444" s="32">
        <v>4301020231</v>
      </c>
      <c r="D444" s="319">
        <v>4680115881129</v>
      </c>
      <c r="E444" s="320"/>
      <c r="F444" s="305">
        <v>1.8</v>
      </c>
      <c r="G444" s="33">
        <v>6</v>
      </c>
      <c r="H444" s="305">
        <v>10.8</v>
      </c>
      <c r="I444" s="305">
        <v>11.28</v>
      </c>
      <c r="J444" s="33">
        <v>56</v>
      </c>
      <c r="K444" s="34" t="s">
        <v>96</v>
      </c>
      <c r="L444" s="33">
        <v>50</v>
      </c>
      <c r="M444" s="339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4" s="322"/>
      <c r="O444" s="322"/>
      <c r="P444" s="322"/>
      <c r="Q444" s="320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16.5" customHeight="1" x14ac:dyDescent="0.25">
      <c r="A445" s="55" t="s">
        <v>584</v>
      </c>
      <c r="B445" s="55" t="s">
        <v>585</v>
      </c>
      <c r="C445" s="32">
        <v>4301020230</v>
      </c>
      <c r="D445" s="319">
        <v>4680115881112</v>
      </c>
      <c r="E445" s="320"/>
      <c r="F445" s="305">
        <v>1.35</v>
      </c>
      <c r="G445" s="33">
        <v>8</v>
      </c>
      <c r="H445" s="305">
        <v>10.8</v>
      </c>
      <c r="I445" s="305">
        <v>11.28</v>
      </c>
      <c r="J445" s="33">
        <v>56</v>
      </c>
      <c r="K445" s="34" t="s">
        <v>96</v>
      </c>
      <c r="L445" s="33">
        <v>50</v>
      </c>
      <c r="M445" s="34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5" s="322"/>
      <c r="O445" s="322"/>
      <c r="P445" s="322"/>
      <c r="Q445" s="320"/>
      <c r="R445" s="35"/>
      <c r="S445" s="35"/>
      <c r="T445" s="36" t="s">
        <v>63</v>
      </c>
      <c r="U445" s="306">
        <v>0</v>
      </c>
      <c r="V445" s="307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26"/>
      <c r="B446" s="317"/>
      <c r="C446" s="317"/>
      <c r="D446" s="317"/>
      <c r="E446" s="317"/>
      <c r="F446" s="317"/>
      <c r="G446" s="317"/>
      <c r="H446" s="317"/>
      <c r="I446" s="317"/>
      <c r="J446" s="317"/>
      <c r="K446" s="317"/>
      <c r="L446" s="327"/>
      <c r="M446" s="323" t="s">
        <v>64</v>
      </c>
      <c r="N446" s="324"/>
      <c r="O446" s="324"/>
      <c r="P446" s="324"/>
      <c r="Q446" s="324"/>
      <c r="R446" s="324"/>
      <c r="S446" s="325"/>
      <c r="T446" s="38" t="s">
        <v>65</v>
      </c>
      <c r="U446" s="308">
        <f>IFERROR(U443/H443,"0")+IFERROR(U444/H444,"0")+IFERROR(U445/H445,"0")</f>
        <v>0</v>
      </c>
      <c r="V446" s="308">
        <f>IFERROR(V443/H443,"0")+IFERROR(V444/H444,"0")+IFERROR(V445/H445,"0")</f>
        <v>0</v>
      </c>
      <c r="W446" s="308">
        <f>IFERROR(IF(W443="",0,W443),"0")+IFERROR(IF(W444="",0,W444),"0")+IFERROR(IF(W445="",0,W445),"0")</f>
        <v>0</v>
      </c>
      <c r="X446" s="309"/>
      <c r="Y446" s="309"/>
    </row>
    <row r="447" spans="1:52" x14ac:dyDescent="0.2">
      <c r="A447" s="317"/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27"/>
      <c r="M447" s="323" t="s">
        <v>64</v>
      </c>
      <c r="N447" s="324"/>
      <c r="O447" s="324"/>
      <c r="P447" s="324"/>
      <c r="Q447" s="324"/>
      <c r="R447" s="324"/>
      <c r="S447" s="325"/>
      <c r="T447" s="38" t="s">
        <v>63</v>
      </c>
      <c r="U447" s="308">
        <f>IFERROR(SUM(U443:U445),"0")</f>
        <v>0</v>
      </c>
      <c r="V447" s="308">
        <f>IFERROR(SUM(V443:V445),"0")</f>
        <v>0</v>
      </c>
      <c r="W447" s="38"/>
      <c r="X447" s="309"/>
      <c r="Y447" s="309"/>
    </row>
    <row r="448" spans="1:52" ht="14.25" customHeight="1" x14ac:dyDescent="0.25">
      <c r="A448" s="318" t="s">
        <v>59</v>
      </c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17"/>
      <c r="M448" s="317"/>
      <c r="N448" s="317"/>
      <c r="O448" s="317"/>
      <c r="P448" s="317"/>
      <c r="Q448" s="317"/>
      <c r="R448" s="317"/>
      <c r="S448" s="317"/>
      <c r="T448" s="317"/>
      <c r="U448" s="317"/>
      <c r="V448" s="317"/>
      <c r="W448" s="317"/>
      <c r="X448" s="303"/>
      <c r="Y448" s="303"/>
    </row>
    <row r="449" spans="1:52" ht="27" customHeight="1" x14ac:dyDescent="0.25">
      <c r="A449" s="55" t="s">
        <v>586</v>
      </c>
      <c r="B449" s="55" t="s">
        <v>587</v>
      </c>
      <c r="C449" s="32">
        <v>4301031192</v>
      </c>
      <c r="D449" s="319">
        <v>4680115881167</v>
      </c>
      <c r="E449" s="320"/>
      <c r="F449" s="305">
        <v>0.73</v>
      </c>
      <c r="G449" s="33">
        <v>6</v>
      </c>
      <c r="H449" s="305">
        <v>4.38</v>
      </c>
      <c r="I449" s="305">
        <v>4.6399999999999997</v>
      </c>
      <c r="J449" s="33">
        <v>156</v>
      </c>
      <c r="K449" s="34" t="s">
        <v>62</v>
      </c>
      <c r="L449" s="33">
        <v>40</v>
      </c>
      <c r="M449" s="33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22"/>
      <c r="O449" s="322"/>
      <c r="P449" s="322"/>
      <c r="Q449" s="32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4301031244</v>
      </c>
      <c r="D450" s="319">
        <v>4640242180595</v>
      </c>
      <c r="E450" s="320"/>
      <c r="F450" s="305">
        <v>0.7</v>
      </c>
      <c r="G450" s="33">
        <v>6</v>
      </c>
      <c r="H450" s="305">
        <v>4.2</v>
      </c>
      <c r="I450" s="305">
        <v>4.46</v>
      </c>
      <c r="J450" s="33">
        <v>156</v>
      </c>
      <c r="K450" s="34" t="s">
        <v>62</v>
      </c>
      <c r="L450" s="33">
        <v>40</v>
      </c>
      <c r="M450" s="336" t="s">
        <v>590</v>
      </c>
      <c r="N450" s="322"/>
      <c r="O450" s="322"/>
      <c r="P450" s="322"/>
      <c r="Q450" s="320"/>
      <c r="R450" s="35"/>
      <c r="S450" s="35"/>
      <c r="T450" s="36" t="s">
        <v>63</v>
      </c>
      <c r="U450" s="306">
        <v>0</v>
      </c>
      <c r="V450" s="307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588</v>
      </c>
      <c r="B451" s="55" t="s">
        <v>591</v>
      </c>
      <c r="C451" s="32">
        <v>4301031193</v>
      </c>
      <c r="D451" s="319">
        <v>4680115881136</v>
      </c>
      <c r="E451" s="320"/>
      <c r="F451" s="305">
        <v>0.73</v>
      </c>
      <c r="G451" s="33">
        <v>6</v>
      </c>
      <c r="H451" s="305">
        <v>4.38</v>
      </c>
      <c r="I451" s="305">
        <v>4.6399999999999997</v>
      </c>
      <c r="J451" s="33">
        <v>156</v>
      </c>
      <c r="K451" s="34" t="s">
        <v>62</v>
      </c>
      <c r="L451" s="33">
        <v>40</v>
      </c>
      <c r="M451" s="33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1" s="322"/>
      <c r="O451" s="322"/>
      <c r="P451" s="322"/>
      <c r="Q451" s="320"/>
      <c r="R451" s="35"/>
      <c r="S451" s="35"/>
      <c r="T451" s="36" t="s">
        <v>63</v>
      </c>
      <c r="U451" s="306">
        <v>30</v>
      </c>
      <c r="V451" s="307">
        <f>IFERROR(IF(U451="",0,CEILING((U451/$H451),1)*$H451),"")</f>
        <v>30.66</v>
      </c>
      <c r="W451" s="37">
        <f>IFERROR(IF(V451=0,"",ROUNDUP(V451/H451,0)*0.00753),"")</f>
        <v>5.271E-2</v>
      </c>
      <c r="X451" s="57"/>
      <c r="Y451" s="58"/>
      <c r="AC451" s="59"/>
      <c r="AZ451" s="296" t="s">
        <v>1</v>
      </c>
    </row>
    <row r="452" spans="1:52" x14ac:dyDescent="0.2">
      <c r="A452" s="326"/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27"/>
      <c r="M452" s="323" t="s">
        <v>64</v>
      </c>
      <c r="N452" s="324"/>
      <c r="O452" s="324"/>
      <c r="P452" s="324"/>
      <c r="Q452" s="324"/>
      <c r="R452" s="324"/>
      <c r="S452" s="325"/>
      <c r="T452" s="38" t="s">
        <v>65</v>
      </c>
      <c r="U452" s="308">
        <f>IFERROR(U449/H449,"0")+IFERROR(U450/H450,"0")+IFERROR(U451/H451,"0")</f>
        <v>6.8493150684931505</v>
      </c>
      <c r="V452" s="308">
        <f>IFERROR(V449/H449,"0")+IFERROR(V450/H450,"0")+IFERROR(V451/H451,"0")</f>
        <v>7</v>
      </c>
      <c r="W452" s="308">
        <f>IFERROR(IF(W449="",0,W449),"0")+IFERROR(IF(W450="",0,W450),"0")+IFERROR(IF(W451="",0,W451),"0")</f>
        <v>5.271E-2</v>
      </c>
      <c r="X452" s="309"/>
      <c r="Y452" s="309"/>
    </row>
    <row r="453" spans="1:52" x14ac:dyDescent="0.2">
      <c r="A453" s="317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27"/>
      <c r="M453" s="323" t="s">
        <v>64</v>
      </c>
      <c r="N453" s="324"/>
      <c r="O453" s="324"/>
      <c r="P453" s="324"/>
      <c r="Q453" s="324"/>
      <c r="R453" s="324"/>
      <c r="S453" s="325"/>
      <c r="T453" s="38" t="s">
        <v>63</v>
      </c>
      <c r="U453" s="308">
        <f>IFERROR(SUM(U449:U451),"0")</f>
        <v>30</v>
      </c>
      <c r="V453" s="308">
        <f>IFERROR(SUM(V449:V451),"0")</f>
        <v>30.66</v>
      </c>
      <c r="W453" s="38"/>
      <c r="X453" s="309"/>
      <c r="Y453" s="309"/>
    </row>
    <row r="454" spans="1:52" ht="14.25" customHeight="1" x14ac:dyDescent="0.25">
      <c r="A454" s="318" t="s">
        <v>66</v>
      </c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17"/>
      <c r="N454" s="317"/>
      <c r="O454" s="317"/>
      <c r="P454" s="317"/>
      <c r="Q454" s="317"/>
      <c r="R454" s="317"/>
      <c r="S454" s="317"/>
      <c r="T454" s="317"/>
      <c r="U454" s="317"/>
      <c r="V454" s="317"/>
      <c r="W454" s="317"/>
      <c r="X454" s="303"/>
      <c r="Y454" s="303"/>
    </row>
    <row r="455" spans="1:52" ht="27" customHeight="1" x14ac:dyDescent="0.25">
      <c r="A455" s="55" t="s">
        <v>592</v>
      </c>
      <c r="B455" s="55" t="s">
        <v>593</v>
      </c>
      <c r="C455" s="32">
        <v>4301051381</v>
      </c>
      <c r="D455" s="319">
        <v>4680115881068</v>
      </c>
      <c r="E455" s="320"/>
      <c r="F455" s="305">
        <v>1.3</v>
      </c>
      <c r="G455" s="33">
        <v>6</v>
      </c>
      <c r="H455" s="305">
        <v>7.8</v>
      </c>
      <c r="I455" s="305">
        <v>8.2799999999999994</v>
      </c>
      <c r="J455" s="33">
        <v>56</v>
      </c>
      <c r="K455" s="34" t="s">
        <v>62</v>
      </c>
      <c r="L455" s="33">
        <v>30</v>
      </c>
      <c r="M455" s="33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5" s="322"/>
      <c r="O455" s="322"/>
      <c r="P455" s="322"/>
      <c r="Q455" s="320"/>
      <c r="R455" s="35"/>
      <c r="S455" s="35"/>
      <c r="T455" s="36" t="s">
        <v>63</v>
      </c>
      <c r="U455" s="306">
        <v>0</v>
      </c>
      <c r="V455" s="307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7" t="s">
        <v>1</v>
      </c>
    </row>
    <row r="456" spans="1:52" ht="27" customHeight="1" x14ac:dyDescent="0.25">
      <c r="A456" s="55" t="s">
        <v>594</v>
      </c>
      <c r="B456" s="55" t="s">
        <v>595</v>
      </c>
      <c r="C456" s="32">
        <v>4301051382</v>
      </c>
      <c r="D456" s="319">
        <v>4680115881075</v>
      </c>
      <c r="E456" s="320"/>
      <c r="F456" s="305">
        <v>0.5</v>
      </c>
      <c r="G456" s="33">
        <v>6</v>
      </c>
      <c r="H456" s="305">
        <v>3</v>
      </c>
      <c r="I456" s="305">
        <v>3.2</v>
      </c>
      <c r="J456" s="33">
        <v>156</v>
      </c>
      <c r="K456" s="34" t="s">
        <v>62</v>
      </c>
      <c r="L456" s="33">
        <v>30</v>
      </c>
      <c r="M456" s="334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6" s="322"/>
      <c r="O456" s="322"/>
      <c r="P456" s="322"/>
      <c r="Q456" s="320"/>
      <c r="R456" s="35"/>
      <c r="S456" s="35"/>
      <c r="T456" s="36" t="s">
        <v>63</v>
      </c>
      <c r="U456" s="306">
        <v>0</v>
      </c>
      <c r="V456" s="307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8" t="s">
        <v>1</v>
      </c>
    </row>
    <row r="457" spans="1:52" x14ac:dyDescent="0.2">
      <c r="A457" s="326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27"/>
      <c r="M457" s="323" t="s">
        <v>64</v>
      </c>
      <c r="N457" s="324"/>
      <c r="O457" s="324"/>
      <c r="P457" s="324"/>
      <c r="Q457" s="324"/>
      <c r="R457" s="324"/>
      <c r="S457" s="325"/>
      <c r="T457" s="38" t="s">
        <v>65</v>
      </c>
      <c r="U457" s="308">
        <f>IFERROR(U455/H455,"0")+IFERROR(U456/H456,"0")</f>
        <v>0</v>
      </c>
      <c r="V457" s="308">
        <f>IFERROR(V455/H455,"0")+IFERROR(V456/H456,"0")</f>
        <v>0</v>
      </c>
      <c r="W457" s="308">
        <f>IFERROR(IF(W455="",0,W455),"0")+IFERROR(IF(W456="",0,W456),"0")</f>
        <v>0</v>
      </c>
      <c r="X457" s="309"/>
      <c r="Y457" s="309"/>
    </row>
    <row r="458" spans="1:52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27"/>
      <c r="M458" s="323" t="s">
        <v>64</v>
      </c>
      <c r="N458" s="324"/>
      <c r="O458" s="324"/>
      <c r="P458" s="324"/>
      <c r="Q458" s="324"/>
      <c r="R458" s="324"/>
      <c r="S458" s="325"/>
      <c r="T458" s="38" t="s">
        <v>63</v>
      </c>
      <c r="U458" s="308">
        <f>IFERROR(SUM(U455:U456),"0")</f>
        <v>0</v>
      </c>
      <c r="V458" s="308">
        <f>IFERROR(SUM(V455:V456),"0")</f>
        <v>0</v>
      </c>
      <c r="W458" s="38"/>
      <c r="X458" s="309"/>
      <c r="Y458" s="309"/>
    </row>
    <row r="459" spans="1:52" ht="16.5" customHeight="1" x14ac:dyDescent="0.25">
      <c r="A459" s="316" t="s">
        <v>596</v>
      </c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17"/>
      <c r="N459" s="317"/>
      <c r="O459" s="317"/>
      <c r="P459" s="317"/>
      <c r="Q459" s="317"/>
      <c r="R459" s="317"/>
      <c r="S459" s="317"/>
      <c r="T459" s="317"/>
      <c r="U459" s="317"/>
      <c r="V459" s="317"/>
      <c r="W459" s="317"/>
      <c r="X459" s="302"/>
      <c r="Y459" s="302"/>
    </row>
    <row r="460" spans="1:52" ht="14.25" customHeight="1" x14ac:dyDescent="0.25">
      <c r="A460" s="318" t="s">
        <v>66</v>
      </c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17"/>
      <c r="M460" s="317"/>
      <c r="N460" s="317"/>
      <c r="O460" s="317"/>
      <c r="P460" s="317"/>
      <c r="Q460" s="317"/>
      <c r="R460" s="317"/>
      <c r="S460" s="317"/>
      <c r="T460" s="317"/>
      <c r="U460" s="317"/>
      <c r="V460" s="317"/>
      <c r="W460" s="317"/>
      <c r="X460" s="303"/>
      <c r="Y460" s="303"/>
    </row>
    <row r="461" spans="1:52" ht="16.5" customHeight="1" x14ac:dyDescent="0.25">
      <c r="A461" s="55" t="s">
        <v>597</v>
      </c>
      <c r="B461" s="55" t="s">
        <v>598</v>
      </c>
      <c r="C461" s="32">
        <v>4301051310</v>
      </c>
      <c r="D461" s="319">
        <v>4680115880870</v>
      </c>
      <c r="E461" s="320"/>
      <c r="F461" s="305">
        <v>1.3</v>
      </c>
      <c r="G461" s="33">
        <v>6</v>
      </c>
      <c r="H461" s="305">
        <v>7.8</v>
      </c>
      <c r="I461" s="305">
        <v>8.3640000000000008</v>
      </c>
      <c r="J461" s="33">
        <v>56</v>
      </c>
      <c r="K461" s="34" t="s">
        <v>125</v>
      </c>
      <c r="L461" s="33">
        <v>40</v>
      </c>
      <c r="M461" s="3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1" s="322"/>
      <c r="O461" s="322"/>
      <c r="P461" s="322"/>
      <c r="Q461" s="320"/>
      <c r="R461" s="35"/>
      <c r="S461" s="35"/>
      <c r="T461" s="36" t="s">
        <v>63</v>
      </c>
      <c r="U461" s="306">
        <v>0</v>
      </c>
      <c r="V461" s="307">
        <f>IFERROR(IF(U461="",0,CEILING((U461/$H461),1)*$H461),"")</f>
        <v>0</v>
      </c>
      <c r="W461" s="37" t="str">
        <f>IFERROR(IF(V461=0,"",ROUNDUP(V461/H461,0)*0.02175),"")</f>
        <v/>
      </c>
      <c r="X461" s="57"/>
      <c r="Y461" s="58"/>
      <c r="AC461" s="59"/>
      <c r="AZ461" s="299" t="s">
        <v>1</v>
      </c>
    </row>
    <row r="462" spans="1:52" x14ac:dyDescent="0.2">
      <c r="A462" s="326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27"/>
      <c r="M462" s="323" t="s">
        <v>64</v>
      </c>
      <c r="N462" s="324"/>
      <c r="O462" s="324"/>
      <c r="P462" s="324"/>
      <c r="Q462" s="324"/>
      <c r="R462" s="324"/>
      <c r="S462" s="325"/>
      <c r="T462" s="38" t="s">
        <v>65</v>
      </c>
      <c r="U462" s="308">
        <f>IFERROR(U461/H461,"0")</f>
        <v>0</v>
      </c>
      <c r="V462" s="308">
        <f>IFERROR(V461/H461,"0")</f>
        <v>0</v>
      </c>
      <c r="W462" s="308">
        <f>IFERROR(IF(W461="",0,W461),"0")</f>
        <v>0</v>
      </c>
      <c r="X462" s="309"/>
      <c r="Y462" s="309"/>
    </row>
    <row r="463" spans="1:52" x14ac:dyDescent="0.2">
      <c r="A463" s="317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27"/>
      <c r="M463" s="323" t="s">
        <v>64</v>
      </c>
      <c r="N463" s="324"/>
      <c r="O463" s="324"/>
      <c r="P463" s="324"/>
      <c r="Q463" s="324"/>
      <c r="R463" s="324"/>
      <c r="S463" s="325"/>
      <c r="T463" s="38" t="s">
        <v>63</v>
      </c>
      <c r="U463" s="308">
        <f>IFERROR(SUM(U461:U461),"0")</f>
        <v>0</v>
      </c>
      <c r="V463" s="308">
        <f>IFERROR(SUM(V461:V461),"0")</f>
        <v>0</v>
      </c>
      <c r="W463" s="38"/>
      <c r="X463" s="309"/>
      <c r="Y463" s="309"/>
    </row>
    <row r="464" spans="1:52" ht="15" customHeight="1" x14ac:dyDescent="0.2">
      <c r="A464" s="331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32"/>
      <c r="M464" s="328" t="s">
        <v>599</v>
      </c>
      <c r="N464" s="329"/>
      <c r="O464" s="329"/>
      <c r="P464" s="329"/>
      <c r="Q464" s="329"/>
      <c r="R464" s="329"/>
      <c r="S464" s="330"/>
      <c r="T464" s="38" t="s">
        <v>63</v>
      </c>
      <c r="U464" s="308">
        <f>IFERROR(U24+U33+U37+U41+U45+U52+U60+U79+U88+U100+U112+U120+U128+U136+U148+U154+U159+U166+U185+U190+U209+U213+U220+U229+U236+U242+U248+U259+U264+U269+U275+U279+U283+U296+U301+U305+U309+U317+U322+U329+U333+U340+U356+U363+U367+U373+U377+U383+U393+U397+U401+U415+U420+U429+U434+U441+U447+U453+U458+U463,"0")</f>
        <v>3420</v>
      </c>
      <c r="V464" s="308">
        <f>IFERROR(V24+V33+V37+V41+V45+V52+V60+V79+V88+V100+V112+V120+V128+V136+V148+V154+V159+V166+V185+V190+V209+V213+V220+V229+V236+V242+V248+V259+V264+V269+V275+V279+V283+V296+V301+V305+V309+V317+V322+V329+V333+V340+V356+V363+V367+V373+V377+V383+V393+V397+V401+V415+V420+V429+V434+V441+V447+V453+V458+V463,"0")</f>
        <v>3471.54</v>
      </c>
      <c r="W464" s="38"/>
      <c r="X464" s="309"/>
      <c r="Y464" s="309"/>
    </row>
    <row r="465" spans="1:28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32"/>
      <c r="M465" s="328" t="s">
        <v>600</v>
      </c>
      <c r="N465" s="329"/>
      <c r="O465" s="329"/>
      <c r="P465" s="329"/>
      <c r="Q465" s="329"/>
      <c r="R465" s="329"/>
      <c r="S465" s="330"/>
      <c r="T465" s="38" t="s">
        <v>63</v>
      </c>
      <c r="U465" s="308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102*I102/H102,"0")+IFERROR(U103*I103/H103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118*I118/H118,"0")+IFERROR(U123*I123/H123,"0")+IFERROR(U124*I124/H124,"0")+IFERROR(U125*I125/H125,"0")+IFERROR(U126*I126/H126,"0")+IFERROR(U132*I132/H132,"0")+IFERROR(U133*I133/H133,"0")+IFERROR(U134*I134/H134,"0")+IFERROR(U139*I139/H139,"0")+IFERROR(U140*I140/H140,"0")+IFERROR(U141*I141/H141,"0")+IFERROR(U142*I142/H142,"0")+IFERROR(U143*I143/H143,"0")+IFERROR(U144*I144/H144,"0")+IFERROR(U145*I145/H145,"0")+IFERROR(U146*I146/H146,"0")+IFERROR(U151*I151/H151,"0")+IFERROR(U152*I152/H152,"0")+IFERROR(U156*I156/H156,"0")+IFERROR(U157*I157/H157,"0")+IFERROR(U161*I161/H161,"0")+IFERROR(U162*I162/H162,"0")+IFERROR(U163*I163/H163,"0")+IFERROR(U164*I164/H164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271*I271/H271,"0")+IFERROR(U272*I272/H272,"0")+IFERROR(U273*I273/H273,"0")+IFERROR(U277*I277/H277,"0")+IFERROR(U281*I281/H281,"0")+IFERROR(U287*I287/H287,"0")+IFERROR(U288*I288/H288,"0")+IFERROR(U289*I289/H289,"0")+IFERROR(U290*I290/H290,"0")+IFERROR(U291*I291/H291,"0")+IFERROR(U292*I292/H292,"0")+IFERROR(U293*I293/H293,"0")+IFERROR(U294*I294/H294,"0")+IFERROR(U298*I298/H298,"0")+IFERROR(U299*I299/H299,"0")+IFERROR(U303*I303/H303,"0")+IFERROR(U307*I307/H307,"0")+IFERROR(U312*I312/H312,"0")+IFERROR(U313*I313/H313,"0")+IFERROR(U314*I314/H314,"0")+IFERROR(U315*I315/H315,"0")+IFERROR(U319*I319/H319,"0")+IFERROR(U320*I320/H320,"0")+IFERROR(U324*I324/H324,"0")+IFERROR(U325*I325/H325,"0")+IFERROR(U326*I326/H326,"0")+IFERROR(U327*I327/H327,"0")+IFERROR(U331*I331/H331,"0")+IFERROR(U337*I337/H337,"0")+IFERROR(U338*I338/H338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358*I358/H358,"0")+IFERROR(U359*I359/H359,"0")+IFERROR(U360*I360/H360,"0")+IFERROR(U361*I361/H361,"0")+IFERROR(U365*I365/H365,"0")+IFERROR(U369*I369/H369,"0")+IFERROR(U370*I370/H370,"0")+IFERROR(U371*I371/H371,"0")+IFERROR(U375*I375/H375,"0")+IFERROR(U380*I380/H380,"0")+IFERROR(U381*I381/H381,"0")+IFERROR(U385*I385/H385,"0")+IFERROR(U386*I386/H386,"0")+IFERROR(U387*I387/H387,"0")+IFERROR(U388*I388/H388,"0")+IFERROR(U389*I389/H389,"0")+IFERROR(U390*I390/H390,"0")+IFERROR(U391*I391/H391,"0")+IFERROR(U395*I395/H395,"0")+IFERROR(U399*I399/H399,"0")+IFERROR(U405*I405/H405,"0")+IFERROR(U406*I406/H406,"0")+IFERROR(U407*I407/H407,"0")+IFERROR(U408*I408/H408,"0")+IFERROR(U409*I409/H409,"0")+IFERROR(U410*I410/H410,"0")+IFERROR(U411*I411/H411,"0")+IFERROR(U412*I412/H412,"0")+IFERROR(U413*I413/H413,"0")+IFERROR(U417*I417/H417,"0")+IFERROR(U418*I418/H418,"0")+IFERROR(U422*I422/H422,"0")+IFERROR(U423*I423/H423,"0")+IFERROR(U424*I424/H424,"0")+IFERROR(U425*I425/H425,"0")+IFERROR(U426*I426/H426,"0")+IFERROR(U427*I427/H427,"0")+IFERROR(U431*I431/H431,"0")+IFERROR(U432*I432/H432,"0")+IFERROR(U438*I438/H438,"0")+IFERROR(U439*I439/H439,"0")+IFERROR(U443*I443/H443,"0")+IFERROR(U444*I444/H444,"0")+IFERROR(U445*I445/H445,"0")+IFERROR(U449*I449/H449,"0")+IFERROR(U450*I450/H450,"0")+IFERROR(U451*I451/H451,"0")+IFERROR(U455*I455/H455,"0")+IFERROR(U456*I456/H456,"0")+IFERROR(U461*I461/H461,"0"),"0")</f>
        <v>3554.6132894502753</v>
      </c>
      <c r="V465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102*I102/H102,"0")+IFERROR(V103*I103/H103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118*I118/H118,"0")+IFERROR(V123*I123/H123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273*I273/H273,"0")+IFERROR(V277*I277/H277,"0")+IFERROR(V281*I281/H281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445*I445/H445,"0")+IFERROR(V449*I449/H449,"0")+IFERROR(V450*I450/H450,"0")+IFERROR(V451*I451/H451,"0")+IFERROR(V455*I455/H455,"0")+IFERROR(V456*I456/H456,"0")+IFERROR(V461*I461/H461,"0"),"0")</f>
        <v>3608.4</v>
      </c>
      <c r="W465" s="38"/>
      <c r="X465" s="309"/>
      <c r="Y465" s="309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32"/>
      <c r="M466" s="328" t="s">
        <v>601</v>
      </c>
      <c r="N466" s="329"/>
      <c r="O466" s="329"/>
      <c r="P466" s="329"/>
      <c r="Q466" s="329"/>
      <c r="R466" s="329"/>
      <c r="S466" s="330"/>
      <c r="T466" s="38" t="s">
        <v>602</v>
      </c>
      <c r="U466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98*(U90:U98/H90:H98)),"0")+IFERROR(SUMPRODUCT(1/J102:J110*(U102:U110/H102:H110)),"0")+IFERROR(SUMPRODUCT(1/J114:J118*(U114:U118/H114:H118)),"0")+IFERROR(SUMPRODUCT(1/J123:J126*(U123:U126/H123:H126)),"0")+IFERROR(SUMPRODUCT(1/J132:J134*(U132:U134/H132:H134)),"0")+IFERROR(SUMPRODUCT(1/J139:J146*(U139:U146/H139:H146)),"0")+IFERROR(SUMPRODUCT(1/J151:J152*(U151:U152/H151:H152)),"0")+IFERROR(SUMPRODUCT(1/J156:J157*(U156:U157/H156:H157)),"0")+IFERROR(SUMPRODUCT(1/J161:J164*(U161:U164/H161:H164)),"0")+IFERROR(SUMPRODUCT(1/J168:J183*(U168:U183/H168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267*(U267:U267/H267:H267)),"0")+IFERROR(SUMPRODUCT(1/J271:J273*(U271:U273/H271:H273)),"0")+IFERROR(SUMPRODUCT(1/J277:J277*(U277:U277/H277:H277)),"0")+IFERROR(SUMPRODUCT(1/J281:J281*(U281:U281/H281:H281)),"0")+IFERROR(SUMPRODUCT(1/J287:J294*(U287:U294/H287:H294)),"0")+IFERROR(SUMPRODUCT(1/J298:J299*(U298:U299/H298:H299)),"0")+IFERROR(SUMPRODUCT(1/J303:J303*(U303:U303/H303:H303)),"0")+IFERROR(SUMPRODUCT(1/J307:J307*(U307:U307/H307:H307)),"0")+IFERROR(SUMPRODUCT(1/J312:J315*(U312:U315/H312:H315)),"0")+IFERROR(SUMPRODUCT(1/J319:J320*(U319:U320/H319:H320)),"0")+IFERROR(SUMPRODUCT(1/J324:J327*(U324:U327/H324:H327)),"0")+IFERROR(SUMPRODUCT(1/J331:J331*(U331:U331/H331:H331)),"0")+IFERROR(SUMPRODUCT(1/J337:J338*(U337:U338/H337:H338)),"0")+IFERROR(SUMPRODUCT(1/J342:J354*(U342:U354/H342:H354)),"0")+IFERROR(SUMPRODUCT(1/J358:J361*(U358:U361/H358:H361)),"0")+IFERROR(SUMPRODUCT(1/J365:J365*(U365:U365/H365:H365)),"0")+IFERROR(SUMPRODUCT(1/J369:J371*(U369:U371/H369:H371)),"0")+IFERROR(SUMPRODUCT(1/J375:J375*(U375:U375/H375:H375)),"0")+IFERROR(SUMPRODUCT(1/J380:J381*(U380:U381/H380:H381)),"0")+IFERROR(SUMPRODUCT(1/J385:J391*(U385:U391/H385:H391)),"0")+IFERROR(SUMPRODUCT(1/J395:J395*(U395:U395/H395:H395)),"0")+IFERROR(SUMPRODUCT(1/J399:J399*(U399:U399/H399:H399)),"0")+IFERROR(SUMPRODUCT(1/J405:J413*(U405:U413/H405:H413)),"0")+IFERROR(SUMPRODUCT(1/J417:J418*(U417:U418/H417:H418)),"0")+IFERROR(SUMPRODUCT(1/J422:J427*(U422:U427/H422:H427)),"0")+IFERROR(SUMPRODUCT(1/J431:J432*(U431:U432/H431:H432)),"0")+IFERROR(SUMPRODUCT(1/J438:J439*(U438:U439/H438:H439)),"0")+IFERROR(SUMPRODUCT(1/J443:J445*(U443:U445/H443:H445)),"0")+IFERROR(SUMPRODUCT(1/J449:J451*(U449:U451/H449:H451)),"0")+IFERROR(SUMPRODUCT(1/J455:J456*(U455:U456/H455:H456)),"0")+IFERROR(SUMPRODUCT(1/J461:J461*(U461:U461/H461:H461)),"0"),0)</f>
        <v>6</v>
      </c>
      <c r="V466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98*(V90:V98/H90:H98)),"0")+IFERROR(SUMPRODUCT(1/J102:J110*(V102:V110/H102:H110)),"0")+IFERROR(SUMPRODUCT(1/J114:J118*(V114:V118/H114:H118)),"0")+IFERROR(SUMPRODUCT(1/J123:J126*(V123:V126/H123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183*(V168:V183/H168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273*(V271:V273/H271:H273)),"0")+IFERROR(SUMPRODUCT(1/J277:J277*(V277:V277/H277:H277)),"0")+IFERROR(SUMPRODUCT(1/J281:J281*(V281:V281/H281:H281)),"0")+IFERROR(SUMPRODUCT(1/J287:J294*(V287:V294/H287:H294)),"0")+IFERROR(SUMPRODUCT(1/J298:J299*(V298:V299/H298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371*(V369:V371/H369:H371)),"0")+IFERROR(SUMPRODUCT(1/J375:J375*(V375:V375/H375:H375)),"0")+IFERROR(SUMPRODUCT(1/J380:J381*(V380:V381/H380:H381)),"0")+IFERROR(SUMPRODUCT(1/J385:J391*(V385:V391/H385:H391)),"0")+IFERROR(SUMPRODUCT(1/J395:J395*(V395:V395/H395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445*(V443:V445/H443:H445)),"0")+IFERROR(SUMPRODUCT(1/J449:J451*(V449:V451/H449:H451)),"0")+IFERROR(SUMPRODUCT(1/J455:J456*(V455:V456/H455:H456)),"0")+IFERROR(SUMPRODUCT(1/J461:J461*(V461:V461/H461:H461)),"0"),0)</f>
        <v>6</v>
      </c>
      <c r="W466" s="38"/>
      <c r="X466" s="309"/>
      <c r="Y466" s="309"/>
    </row>
    <row r="467" spans="1:28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32"/>
      <c r="M467" s="328" t="s">
        <v>603</v>
      </c>
      <c r="N467" s="329"/>
      <c r="O467" s="329"/>
      <c r="P467" s="329"/>
      <c r="Q467" s="329"/>
      <c r="R467" s="329"/>
      <c r="S467" s="330"/>
      <c r="T467" s="38" t="s">
        <v>63</v>
      </c>
      <c r="U467" s="308">
        <f>GrossWeightTotal+PalletQtyTotal*25</f>
        <v>3704.6132894502753</v>
      </c>
      <c r="V467" s="308">
        <f>GrossWeightTotalR+PalletQtyTotalR*25</f>
        <v>3758.4</v>
      </c>
      <c r="W467" s="38"/>
      <c r="X467" s="309"/>
      <c r="Y467" s="309"/>
    </row>
    <row r="468" spans="1:28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32"/>
      <c r="M468" s="328" t="s">
        <v>604</v>
      </c>
      <c r="N468" s="329"/>
      <c r="O468" s="329"/>
      <c r="P468" s="329"/>
      <c r="Q468" s="329"/>
      <c r="R468" s="329"/>
      <c r="S468" s="330"/>
      <c r="T468" s="38" t="s">
        <v>602</v>
      </c>
      <c r="U468" s="308">
        <f>IFERROR(U23+U32+U36+U40+U44+U51+U59+U78+U87+U99+U111+U119+U127+U135+U147+U153+U158+U165+U184+U189+U208+U212+U219+U228+U235+U241+U247+U258+U263+U268+U274+U278+U282+U295+U300+U304+U308+U316+U321+U328+U332+U339+U355+U362+U366+U372+U376+U382+U392+U396+U400+U414+U419+U428+U433+U440+U446+U452+U457+U462,"0")</f>
        <v>303.44743916661724</v>
      </c>
      <c r="V468" s="308">
        <f>IFERROR(V23+V32+V36+V40+V44+V51+V59+V78+V87+V99+V111+V119+V127+V135+V147+V153+V158+V165+V184+V189+V208+V212+V219+V228+V235+V241+V247+V258+V263+V268+V274+V278+V282+V295+V300+V304+V308+V316+V321+V328+V332+V339+V355+V362+V366+V372+V376+V382+V392+V396+V400+V414+V419+V428+V433+V440+V446+V452+V457+V462,"0")</f>
        <v>309</v>
      </c>
      <c r="W468" s="38"/>
      <c r="X468" s="309"/>
      <c r="Y468" s="309"/>
    </row>
    <row r="469" spans="1:28" ht="14.25" customHeight="1" x14ac:dyDescent="0.2">
      <c r="A469" s="317"/>
      <c r="B469" s="317"/>
      <c r="C469" s="317"/>
      <c r="D469" s="317"/>
      <c r="E469" s="317"/>
      <c r="F469" s="317"/>
      <c r="G469" s="317"/>
      <c r="H469" s="317"/>
      <c r="I469" s="317"/>
      <c r="J469" s="317"/>
      <c r="K469" s="317"/>
      <c r="L469" s="332"/>
      <c r="M469" s="328" t="s">
        <v>605</v>
      </c>
      <c r="N469" s="329"/>
      <c r="O469" s="329"/>
      <c r="P469" s="329"/>
      <c r="Q469" s="329"/>
      <c r="R469" s="329"/>
      <c r="S469" s="330"/>
      <c r="T469" s="40" t="s">
        <v>606</v>
      </c>
      <c r="U469" s="38"/>
      <c r="V469" s="38"/>
      <c r="W469" s="38">
        <f>IFERROR(W23+W32+W36+W40+W44+W51+W59+W78+W87+W99+W111+W119+W127+W135+W147+W153+W158+W165+W184+W189+W208+W212+W219+W228+W235+W241+W247+W258+W263+W268+W274+W278+W282+W295+W300+W304+W308+W316+W321+W328+W332+W339+W355+W362+W366+W372+W376+W382+W392+W396+W400+W414+W419+W428+W433+W440+W446+W452+W457+W462,"0")</f>
        <v>5.9163800000000002</v>
      </c>
      <c r="X469" s="309"/>
      <c r="Y469" s="309"/>
    </row>
    <row r="470" spans="1:28" ht="13.5" customHeight="1" thickBot="1" x14ac:dyDescent="0.25"/>
    <row r="471" spans="1:28" ht="27" customHeight="1" thickTop="1" thickBot="1" x14ac:dyDescent="0.25">
      <c r="A471" s="41" t="s">
        <v>607</v>
      </c>
      <c r="B471" s="304" t="s">
        <v>58</v>
      </c>
      <c r="C471" s="310" t="s">
        <v>91</v>
      </c>
      <c r="D471" s="311"/>
      <c r="E471" s="311"/>
      <c r="F471" s="312"/>
      <c r="G471" s="310" t="s">
        <v>222</v>
      </c>
      <c r="H471" s="311"/>
      <c r="I471" s="311"/>
      <c r="J471" s="311"/>
      <c r="K471" s="311"/>
      <c r="L471" s="312"/>
      <c r="M471" s="310" t="s">
        <v>408</v>
      </c>
      <c r="N471" s="312"/>
      <c r="O471" s="310" t="s">
        <v>455</v>
      </c>
      <c r="P471" s="312"/>
      <c r="Q471" s="304" t="s">
        <v>532</v>
      </c>
      <c r="R471" s="310" t="s">
        <v>574</v>
      </c>
      <c r="S471" s="312"/>
      <c r="T471" s="1"/>
      <c r="Y471" s="53"/>
      <c r="AB471" s="1"/>
    </row>
    <row r="472" spans="1:28" ht="14.25" customHeight="1" thickTop="1" x14ac:dyDescent="0.2">
      <c r="A472" s="313" t="s">
        <v>608</v>
      </c>
      <c r="B472" s="310" t="s">
        <v>58</v>
      </c>
      <c r="C472" s="310" t="s">
        <v>92</v>
      </c>
      <c r="D472" s="310" t="s">
        <v>99</v>
      </c>
      <c r="E472" s="310" t="s">
        <v>91</v>
      </c>
      <c r="F472" s="310" t="s">
        <v>213</v>
      </c>
      <c r="G472" s="310" t="s">
        <v>223</v>
      </c>
      <c r="H472" s="310" t="s">
        <v>230</v>
      </c>
      <c r="I472" s="310" t="s">
        <v>247</v>
      </c>
      <c r="J472" s="310" t="s">
        <v>302</v>
      </c>
      <c r="K472" s="310" t="s">
        <v>377</v>
      </c>
      <c r="L472" s="310" t="s">
        <v>395</v>
      </c>
      <c r="M472" s="310" t="s">
        <v>409</v>
      </c>
      <c r="N472" s="310" t="s">
        <v>432</v>
      </c>
      <c r="O472" s="310" t="s">
        <v>456</v>
      </c>
      <c r="P472" s="310" t="s">
        <v>508</v>
      </c>
      <c r="Q472" s="310" t="s">
        <v>532</v>
      </c>
      <c r="R472" s="310" t="s">
        <v>575</v>
      </c>
      <c r="S472" s="310" t="s">
        <v>596</v>
      </c>
      <c r="T472" s="1"/>
      <c r="Y472" s="53"/>
      <c r="AB472" s="1"/>
    </row>
    <row r="473" spans="1:28" ht="13.5" customHeight="1" thickBot="1" x14ac:dyDescent="0.25">
      <c r="A473" s="314"/>
      <c r="B473" s="315"/>
      <c r="C473" s="315"/>
      <c r="D473" s="315"/>
      <c r="E473" s="315"/>
      <c r="F473" s="315"/>
      <c r="G473" s="315"/>
      <c r="H473" s="315"/>
      <c r="I473" s="315"/>
      <c r="J473" s="315"/>
      <c r="K473" s="315"/>
      <c r="L473" s="315"/>
      <c r="M473" s="315"/>
      <c r="N473" s="315"/>
      <c r="O473" s="315"/>
      <c r="P473" s="315"/>
      <c r="Q473" s="315"/>
      <c r="R473" s="315"/>
      <c r="S473" s="315"/>
      <c r="T473" s="1"/>
      <c r="Y473" s="53"/>
      <c r="AB473" s="1"/>
    </row>
    <row r="474" spans="1:28" ht="18" customHeight="1" thickTop="1" thickBot="1" x14ac:dyDescent="0.25">
      <c r="A474" s="41" t="s">
        <v>609</v>
      </c>
      <c r="B474" s="47">
        <f>IFERROR(V22*1,"0")+IFERROR(V26*1,"0")+IFERROR(V27*1,"0")+IFERROR(V28*1,"0")+IFERROR(V29*1,"0")+IFERROR(V30*1,"0")+IFERROR(V31*1,"0")+IFERROR(V35*1,"0")+IFERROR(V39*1,"0")+IFERROR(V43*1,"0")</f>
        <v>0</v>
      </c>
      <c r="C474" s="47">
        <f>IFERROR(V49*1,"0")+IFERROR(V50*1,"0")</f>
        <v>108</v>
      </c>
      <c r="D474" s="47">
        <f>IFERROR(V55*1,"0")+IFERROR(V56*1,"0")+IFERROR(V57*1,"0")+IFERROR(V58*1,"0")</f>
        <v>604.80000000000007</v>
      </c>
      <c r="E47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102*1,"0")+IFERROR(V103*1,"0")+IFERROR(V104*1,"0")+IFERROR(V105*1,"0")+IFERROR(V106*1,"0")+IFERROR(V107*1,"0")+IFERROR(V108*1,"0")+IFERROR(V109*1,"0")+IFERROR(V110*1,"0")+IFERROR(V114*1,"0")+IFERROR(V115*1,"0")+IFERROR(V116*1,"0")+IFERROR(V117*1,"0")+IFERROR(V118*1,"0")</f>
        <v>0</v>
      </c>
      <c r="F474" s="47">
        <f>IFERROR(V123*1,"0")+IFERROR(V124*1,"0")+IFERROR(V125*1,"0")+IFERROR(V126*1,"0")</f>
        <v>0</v>
      </c>
      <c r="G474" s="47">
        <f>IFERROR(V132*1,"0")+IFERROR(V133*1,"0")+IFERROR(V134*1,"0")</f>
        <v>0</v>
      </c>
      <c r="H474" s="47">
        <f>IFERROR(V139*1,"0")+IFERROR(V140*1,"0")+IFERROR(V141*1,"0")+IFERROR(V142*1,"0")+IFERROR(V143*1,"0")+IFERROR(V144*1,"0")+IFERROR(V145*1,"0")+IFERROR(V146*1,"0")</f>
        <v>0</v>
      </c>
      <c r="I474" s="47">
        <f>IFERROR(V151*1,"0")+IFERROR(V152*1,"0")+IFERROR(V156*1,"0")+IFERROR(V157*1,"0")+IFERROR(V161*1,"0")+IFERROR(V162*1,"0")+IFERROR(V163*1,"0")+IFERROR(V164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4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507.6</v>
      </c>
      <c r="K474" s="47">
        <f>IFERROR(V251*1,"0")+IFERROR(V252*1,"0")+IFERROR(V253*1,"0")+IFERROR(V254*1,"0")+IFERROR(V255*1,"0")+IFERROR(V256*1,"0")+IFERROR(V257*1,"0")+IFERROR(V261*1,"0")+IFERROR(V262*1,"0")</f>
        <v>0</v>
      </c>
      <c r="L474" s="47">
        <f>IFERROR(V267*1,"0")+IFERROR(V271*1,"0")+IFERROR(V272*1,"0")+IFERROR(V273*1,"0")+IFERROR(V277*1,"0")+IFERROR(V281*1,"0")</f>
        <v>0</v>
      </c>
      <c r="M474" s="47">
        <f>IFERROR(V287*1,"0")+IFERROR(V288*1,"0")+IFERROR(V289*1,"0")+IFERROR(V290*1,"0")+IFERROR(V291*1,"0")+IFERROR(V292*1,"0")+IFERROR(V293*1,"0")+IFERROR(V294*1,"0")+IFERROR(V298*1,"0")+IFERROR(V299*1,"0")+IFERROR(V303*1,"0")+IFERROR(V307*1,"0")</f>
        <v>1920</v>
      </c>
      <c r="N474" s="47">
        <f>IFERROR(V312*1,"0")+IFERROR(V313*1,"0")+IFERROR(V314*1,"0")+IFERROR(V315*1,"0")+IFERROR(V319*1,"0")+IFERROR(V320*1,"0")+IFERROR(V324*1,"0")+IFERROR(V325*1,"0")+IFERROR(V326*1,"0")+IFERROR(V327*1,"0")+IFERROR(V331*1,"0")</f>
        <v>0</v>
      </c>
      <c r="O474" s="47">
        <f>IFERROR(V337*1,"0")+IFERROR(V338*1,"0")+IFERROR(V342*1,"0")+IFERROR(V343*1,"0")+IFERROR(V344*1,"0")+IFERROR(V345*1,"0")+IFERROR(V346*1,"0")+IFERROR(V347*1,"0")+IFERROR(V348*1,"0")+IFERROR(V349*1,"0")+IFERROR(V350*1,"0")+IFERROR(V351*1,"0")+IFERROR(V352*1,"0")+IFERROR(V353*1,"0")+IFERROR(V354*1,"0")+IFERROR(V358*1,"0")+IFERROR(V359*1,"0")+IFERROR(V360*1,"0")+IFERROR(V361*1,"0")+IFERROR(V365*1,"0")+IFERROR(V369*1,"0")+IFERROR(V370*1,"0")+IFERROR(V371*1,"0")+IFERROR(V375*1,"0")</f>
        <v>84</v>
      </c>
      <c r="P474" s="47">
        <f>IFERROR(V380*1,"0")+IFERROR(V381*1,"0")+IFERROR(V385*1,"0")+IFERROR(V386*1,"0")+IFERROR(V387*1,"0")+IFERROR(V388*1,"0")+IFERROR(V389*1,"0")+IFERROR(V390*1,"0")+IFERROR(V391*1,"0")+IFERROR(V395*1,"0")+IFERROR(V399*1,"0")</f>
        <v>0</v>
      </c>
      <c r="Q474" s="47">
        <f>IFERROR(V405*1,"0")+IFERROR(V406*1,"0")+IFERROR(V407*1,"0")+IFERROR(V408*1,"0")+IFERROR(V409*1,"0")+IFERROR(V410*1,"0")+IFERROR(V411*1,"0")+IFERROR(V412*1,"0")+IFERROR(V413*1,"0")+IFERROR(V417*1,"0")+IFERROR(V418*1,"0")+IFERROR(V422*1,"0")+IFERROR(V423*1,"0")+IFERROR(V424*1,"0")+IFERROR(V425*1,"0")+IFERROR(V426*1,"0")+IFERROR(V427*1,"0")+IFERROR(V431*1,"0")+IFERROR(V432*1,"0")</f>
        <v>216.48000000000002</v>
      </c>
      <c r="R474" s="47">
        <f>IFERROR(V438*1,"0")+IFERROR(V439*1,"0")+IFERROR(V443*1,"0")+IFERROR(V444*1,"0")+IFERROR(V445*1,"0")+IFERROR(V449*1,"0")+IFERROR(V450*1,"0")+IFERROR(V451*1,"0")+IFERROR(V455*1,"0")+IFERROR(V456*1,"0")</f>
        <v>30.66</v>
      </c>
      <c r="S474" s="47">
        <f>IFERROR(V461*1,"0")</f>
        <v>0</v>
      </c>
      <c r="T474" s="1"/>
      <c r="Y474" s="53"/>
      <c r="AB474" s="1"/>
    </row>
  </sheetData>
  <sheetProtection algorithmName="SHA-512" hashValue="DC1HdmnW+UWzX7jzpig4eGIqC5YuglVm6kF2ayvnmZ5UGe4nZbFwEqAVHv2GTGygM9PCA0w+zO2AQ2mBULr8AA==" saltValue="FEiuWBx+xZiz8NX0t6F4f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18:E118"/>
    <mergeCell ref="M118:Q118"/>
    <mergeCell ref="M119:S119"/>
    <mergeCell ref="A119:L120"/>
    <mergeCell ref="M120:S120"/>
    <mergeCell ref="A121:W121"/>
    <mergeCell ref="A122:W122"/>
    <mergeCell ref="D123:E123"/>
    <mergeCell ref="M123:Q123"/>
    <mergeCell ref="D124:E124"/>
    <mergeCell ref="M124:Q124"/>
    <mergeCell ref="D125:E125"/>
    <mergeCell ref="M125:Q125"/>
    <mergeCell ref="D126:E126"/>
    <mergeCell ref="M126:Q126"/>
    <mergeCell ref="M127:S127"/>
    <mergeCell ref="A127:L128"/>
    <mergeCell ref="M128:S128"/>
    <mergeCell ref="A129:W129"/>
    <mergeCell ref="A130:W130"/>
    <mergeCell ref="A131:W131"/>
    <mergeCell ref="D132:E132"/>
    <mergeCell ref="M132:Q132"/>
    <mergeCell ref="D133:E133"/>
    <mergeCell ref="M133:Q133"/>
    <mergeCell ref="D134:E134"/>
    <mergeCell ref="M134:Q134"/>
    <mergeCell ref="M135:S135"/>
    <mergeCell ref="A135:L136"/>
    <mergeCell ref="M136:S136"/>
    <mergeCell ref="A137:W137"/>
    <mergeCell ref="A138:W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M147:S147"/>
    <mergeCell ref="A147:L148"/>
    <mergeCell ref="M148:S148"/>
    <mergeCell ref="A149:W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M165:S165"/>
    <mergeCell ref="A165:L166"/>
    <mergeCell ref="M166:S166"/>
    <mergeCell ref="A167:W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M268:S268"/>
    <mergeCell ref="A268:L269"/>
    <mergeCell ref="M269:S269"/>
    <mergeCell ref="A270:W270"/>
    <mergeCell ref="D271:E271"/>
    <mergeCell ref="M271:Q271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D281:E281"/>
    <mergeCell ref="M281:Q281"/>
    <mergeCell ref="M282:S282"/>
    <mergeCell ref="A282:L283"/>
    <mergeCell ref="M283:S283"/>
    <mergeCell ref="A284:W284"/>
    <mergeCell ref="A285:W285"/>
    <mergeCell ref="A286:W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95:S295"/>
    <mergeCell ref="A295:L296"/>
    <mergeCell ref="M296:S296"/>
    <mergeCell ref="A297:W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D307:E307"/>
    <mergeCell ref="M307:Q307"/>
    <mergeCell ref="M308:S308"/>
    <mergeCell ref="A308:L309"/>
    <mergeCell ref="M309:S309"/>
    <mergeCell ref="A310:W310"/>
    <mergeCell ref="A311:W311"/>
    <mergeCell ref="D312:E312"/>
    <mergeCell ref="M312:Q312"/>
    <mergeCell ref="D313:E313"/>
    <mergeCell ref="M313:Q313"/>
    <mergeCell ref="D314:E314"/>
    <mergeCell ref="M314:Q314"/>
    <mergeCell ref="D315:E315"/>
    <mergeCell ref="M315:Q315"/>
    <mergeCell ref="M316:S316"/>
    <mergeCell ref="A316:L317"/>
    <mergeCell ref="M317:S317"/>
    <mergeCell ref="A318:W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M328:S328"/>
    <mergeCell ref="A328:L329"/>
    <mergeCell ref="M329:S329"/>
    <mergeCell ref="A330:W330"/>
    <mergeCell ref="D331:E331"/>
    <mergeCell ref="M331:Q331"/>
    <mergeCell ref="M332:S332"/>
    <mergeCell ref="A332:L333"/>
    <mergeCell ref="M333:S333"/>
    <mergeCell ref="A334:W334"/>
    <mergeCell ref="A335:W335"/>
    <mergeCell ref="A336:W336"/>
    <mergeCell ref="D337:E337"/>
    <mergeCell ref="M337:Q337"/>
    <mergeCell ref="D338:E338"/>
    <mergeCell ref="M338:Q338"/>
    <mergeCell ref="M339:S339"/>
    <mergeCell ref="A339:L340"/>
    <mergeCell ref="M340:S340"/>
    <mergeCell ref="A341:W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M366:S366"/>
    <mergeCell ref="A366:L367"/>
    <mergeCell ref="M367:S367"/>
    <mergeCell ref="A368:W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M400:S400"/>
    <mergeCell ref="A400:L401"/>
    <mergeCell ref="M401:S401"/>
    <mergeCell ref="A402:W402"/>
    <mergeCell ref="A403:W403"/>
    <mergeCell ref="A404:W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M414:S414"/>
    <mergeCell ref="A414:L415"/>
    <mergeCell ref="M415:S415"/>
    <mergeCell ref="A416:W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M428:S428"/>
    <mergeCell ref="A428:L429"/>
    <mergeCell ref="M429:S429"/>
    <mergeCell ref="A430:W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A436:W436"/>
    <mergeCell ref="A437:W437"/>
    <mergeCell ref="D438:E438"/>
    <mergeCell ref="M438:Q438"/>
    <mergeCell ref="D439:E439"/>
    <mergeCell ref="M439:Q439"/>
    <mergeCell ref="M440:S440"/>
    <mergeCell ref="A440:L441"/>
    <mergeCell ref="M441:S441"/>
    <mergeCell ref="A442:W442"/>
    <mergeCell ref="D443:E443"/>
    <mergeCell ref="M443:Q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D455:E455"/>
    <mergeCell ref="M455:Q455"/>
    <mergeCell ref="D456:E456"/>
    <mergeCell ref="M456:Q456"/>
    <mergeCell ref="M457:S457"/>
    <mergeCell ref="A457:L458"/>
    <mergeCell ref="M458:S458"/>
    <mergeCell ref="A459:W459"/>
    <mergeCell ref="A460:W460"/>
    <mergeCell ref="D461:E461"/>
    <mergeCell ref="M461:Q461"/>
    <mergeCell ref="M462:S462"/>
    <mergeCell ref="A462:L463"/>
    <mergeCell ref="M463:S463"/>
    <mergeCell ref="M464:S464"/>
    <mergeCell ref="A464:L469"/>
    <mergeCell ref="M465:S465"/>
    <mergeCell ref="M466:S466"/>
    <mergeCell ref="M467:S467"/>
    <mergeCell ref="M468:S468"/>
    <mergeCell ref="M469:S469"/>
    <mergeCell ref="C471:F471"/>
    <mergeCell ref="G471:L471"/>
    <mergeCell ref="M471:N471"/>
    <mergeCell ref="O471:P471"/>
    <mergeCell ref="R471:S471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J472:J473"/>
    <mergeCell ref="K472:K473"/>
    <mergeCell ref="L472:L473"/>
    <mergeCell ref="M472:M473"/>
    <mergeCell ref="N472:N473"/>
    <mergeCell ref="O472:O473"/>
    <mergeCell ref="P472:P473"/>
    <mergeCell ref="Q472:Q473"/>
    <mergeCell ref="R472:R473"/>
    <mergeCell ref="S472:S47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53"/>
    </row>
    <row r="3" spans="2:8" x14ac:dyDescent="0.2">
      <c r="B3" s="48" t="s">
        <v>611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612</v>
      </c>
      <c r="D6" s="48" t="s">
        <v>613</v>
      </c>
      <c r="E6" s="48"/>
    </row>
    <row r="7" spans="2:8" x14ac:dyDescent="0.2">
      <c r="B7" s="48" t="s">
        <v>614</v>
      </c>
      <c r="C7" s="48" t="s">
        <v>615</v>
      </c>
      <c r="D7" s="48" t="s">
        <v>616</v>
      </c>
      <c r="E7" s="48"/>
    </row>
    <row r="9" spans="2:8" x14ac:dyDescent="0.2">
      <c r="B9" s="48" t="s">
        <v>617</v>
      </c>
      <c r="C9" s="48" t="s">
        <v>612</v>
      </c>
      <c r="D9" s="48"/>
      <c r="E9" s="48"/>
    </row>
    <row r="11" spans="2:8" x14ac:dyDescent="0.2">
      <c r="B11" s="48" t="s">
        <v>618</v>
      </c>
      <c r="C11" s="48" t="s">
        <v>615</v>
      </c>
      <c r="D11" s="48"/>
      <c r="E11" s="48"/>
    </row>
    <row r="13" spans="2:8" x14ac:dyDescent="0.2">
      <c r="B13" s="48" t="s">
        <v>619</v>
      </c>
      <c r="C13" s="48"/>
      <c r="D13" s="48"/>
      <c r="E13" s="48"/>
    </row>
    <row r="14" spans="2:8" x14ac:dyDescent="0.2">
      <c r="B14" s="48" t="s">
        <v>620</v>
      </c>
      <c r="C14" s="48"/>
      <c r="D14" s="48"/>
      <c r="E14" s="48"/>
    </row>
    <row r="15" spans="2:8" x14ac:dyDescent="0.2">
      <c r="B15" s="48" t="s">
        <v>621</v>
      </c>
      <c r="C15" s="48"/>
      <c r="D15" s="48"/>
      <c r="E15" s="48"/>
    </row>
    <row r="16" spans="2:8" x14ac:dyDescent="0.2">
      <c r="B16" s="48" t="s">
        <v>622</v>
      </c>
      <c r="C16" s="48"/>
      <c r="D16" s="48"/>
      <c r="E16" s="48"/>
    </row>
    <row r="17" spans="2:5" x14ac:dyDescent="0.2">
      <c r="B17" s="48" t="s">
        <v>623</v>
      </c>
      <c r="C17" s="48"/>
      <c r="D17" s="48"/>
      <c r="E17" s="48"/>
    </row>
    <row r="18" spans="2:5" x14ac:dyDescent="0.2">
      <c r="B18" s="48" t="s">
        <v>624</v>
      </c>
      <c r="C18" s="48"/>
      <c r="D18" s="48"/>
      <c r="E18" s="48"/>
    </row>
    <row r="19" spans="2:5" x14ac:dyDescent="0.2">
      <c r="B19" s="48" t="s">
        <v>625</v>
      </c>
      <c r="C19" s="48"/>
      <c r="D19" s="48"/>
      <c r="E19" s="48"/>
    </row>
    <row r="20" spans="2:5" x14ac:dyDescent="0.2">
      <c r="B20" s="48" t="s">
        <v>626</v>
      </c>
      <c r="C20" s="48"/>
      <c r="D20" s="48"/>
      <c r="E20" s="48"/>
    </row>
    <row r="21" spans="2:5" x14ac:dyDescent="0.2">
      <c r="B21" s="48" t="s">
        <v>627</v>
      </c>
      <c r="C21" s="48"/>
      <c r="D21" s="48"/>
      <c r="E21" s="48"/>
    </row>
    <row r="22" spans="2:5" x14ac:dyDescent="0.2">
      <c r="B22" s="48" t="s">
        <v>628</v>
      </c>
      <c r="C22" s="48"/>
      <c r="D22" s="48"/>
      <c r="E22" s="48"/>
    </row>
    <row r="23" spans="2:5" x14ac:dyDescent="0.2">
      <c r="B23" s="48" t="s">
        <v>629</v>
      </c>
      <c r="C23" s="48"/>
      <c r="D23" s="48"/>
      <c r="E23" s="48"/>
    </row>
  </sheetData>
  <sheetProtection algorithmName="SHA-512" hashValue="4MrCzcFicqZtl08DAbaplpMkRpo37ALMNVJW2kfHIV7vZiJkiGEYl4JzkvW1BYwlA0tRrplXvYoQlWi24rgFNg==" saltValue="1NmECtjAcvRKh9cWyi6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2023-10-10T11:02:15Z</dcterms:modified>
</cp:coreProperties>
</file>