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<sst xmlns="http://schemas.openxmlformats.org/spreadsheetml/2006/main" count="781" uniqueCount="321">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</sst>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N6" sqref="N6:O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/>
      <c r="I5" s="169"/>
      <c r="J5" s="169"/>
      <c r="K5" s="167"/>
      <c r="M5" s="25" t="s">
        <v>9</v>
      </c>
      <c r="N5" s="170">
        <v>45215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265</v>
      </c>
      <c r="V30" s="155">
        <f>IFERROR(IF(U30="","",U30),"")</f>
        <v>265</v>
      </c>
      <c r="W30" s="37">
        <f>IFERROR(IF(U30="","",U30*0.00936),"")</f>
        <v>2.4803999999999999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265</v>
      </c>
      <c r="V32" s="156">
        <f>IFERROR(SUM(V28:V31),"0")</f>
        <v>265</v>
      </c>
      <c r="W32" s="156">
        <f>IFERROR(IF(W28="",0,W28),"0")+IFERROR(IF(W29="",0,W29),"0")+IFERROR(IF(W30="",0,W30),"0")+IFERROR(IF(W31="",0,W31),"0")</f>
        <v>2.4803999999999999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397.5</v>
      </c>
      <c r="V33" s="156">
        <f>IFERROR(SUMPRODUCT(V28:V31*H28:H31),"0")</f>
        <v>397.5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85</v>
      </c>
      <c r="V55" s="155">
        <f t="shared" si="0"/>
        <v>85</v>
      </c>
      <c r="W55" s="37">
        <f t="shared" si="1"/>
        <v>1.3174999999999999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85</v>
      </c>
      <c r="V56" s="156">
        <f>IFERROR(SUM(V50:V55),"0")</f>
        <v>85</v>
      </c>
      <c r="W56" s="156">
        <f>IFERROR(IF(W50="",0,W50),"0")+IFERROR(IF(W51="",0,W51),"0")+IFERROR(IF(W52="",0,W52),"0")+IFERROR(IF(W53="",0,W53),"0")+IFERROR(IF(W54="",0,W54),"0")+IFERROR(IF(W55="",0,W55),"0")</f>
        <v>1.3174999999999999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612</v>
      </c>
      <c r="V57" s="156">
        <f>IFERROR(SUMPRODUCT(V50:V55*H50:H55),"0")</f>
        <v>612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240</v>
      </c>
      <c r="V62" s="155">
        <f>IFERROR(IF(U62="","",U62),"")</f>
        <v>240</v>
      </c>
      <c r="W62" s="37">
        <f>IFERROR(IF(U62="","",U62*0.00866),"")</f>
        <v>2.0783999999999998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240</v>
      </c>
      <c r="V63" s="156">
        <f>IFERROR(SUM(V60:V62),"0")</f>
        <v>240</v>
      </c>
      <c r="W63" s="156">
        <f>IFERROR(IF(W60="",0,W60),"0")+IFERROR(IF(W61="",0,W61),"0")+IFERROR(IF(W62="",0,W62),"0")</f>
        <v>2.0783999999999998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1200</v>
      </c>
      <c r="V64" s="156">
        <f>IFERROR(SUMPRODUCT(V60:V62*H60:H62),"0")</f>
        <v>1200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170</v>
      </c>
      <c r="V80" s="155">
        <f t="shared" si="2"/>
        <v>170</v>
      </c>
      <c r="W80" s="37">
        <f t="shared" si="3"/>
        <v>3.0396000000000001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179</v>
      </c>
      <c r="V83" s="155">
        <f t="shared" si="2"/>
        <v>179</v>
      </c>
      <c r="W83" s="37">
        <f t="shared" si="3"/>
        <v>3.20052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349</v>
      </c>
      <c r="V84" s="156">
        <f>IFERROR(SUM(V78:V83),"0")</f>
        <v>349</v>
      </c>
      <c r="W84" s="156">
        <f>IFERROR(IF(W78="",0,W78),"0")+IFERROR(IF(W79="",0,W79),"0")+IFERROR(IF(W80="",0,W80),"0")+IFERROR(IF(W81="",0,W81),"0")+IFERROR(IF(W82="",0,W82),"0")+IFERROR(IF(W83="",0,W83),"0")</f>
        <v>6.2401200000000001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1256.4000000000001</v>
      </c>
      <c r="V85" s="156">
        <f>IFERROR(SUMPRODUCT(V78:V83*H78:H83),"0")</f>
        <v>1256.4000000000001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15</v>
      </c>
      <c r="V95" s="155">
        <f>IFERROR(IF(U95="","",U95),"")</f>
        <v>15</v>
      </c>
      <c r="W95" s="37">
        <f>IFERROR(IF(U95="","",U95*0.0155),"")</f>
        <v>0.23249999999999998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201</v>
      </c>
      <c r="V96" s="155">
        <f>IFERROR(IF(U96="","",U96),"")</f>
        <v>201</v>
      </c>
      <c r="W96" s="37">
        <f>IFERROR(IF(U96="","",U96*0.0155),"")</f>
        <v>3.1154999999999999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21</v>
      </c>
      <c r="V97" s="155">
        <f>IFERROR(IF(U97="","",U97),"")</f>
        <v>21</v>
      </c>
      <c r="W97" s="37">
        <f>IFERROR(IF(U97="","",U97*0.0155),"")</f>
        <v>0.32550000000000001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164</v>
      </c>
      <c r="V98" s="155">
        <f>IFERROR(IF(U98="","",U98),"")</f>
        <v>164</v>
      </c>
      <c r="W98" s="37">
        <f>IFERROR(IF(U98="","",U98*0.0155),"")</f>
        <v>2.5419999999999998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401</v>
      </c>
      <c r="V99" s="156">
        <f>IFERROR(SUM(V95:V98),"0")</f>
        <v>401</v>
      </c>
      <c r="W99" s="156">
        <f>IFERROR(IF(W95="",0,W95),"0")+IFERROR(IF(W96="",0,W96),"0")+IFERROR(IF(W97="",0,W97),"0")+IFERROR(IF(W98="",0,W98),"0")</f>
        <v>6.2154999999999996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2875.6800000000003</v>
      </c>
      <c r="V100" s="156">
        <f>IFERROR(SUMPRODUCT(V95:V98*H95:H98),"0")</f>
        <v>2875.6800000000003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55</v>
      </c>
      <c r="V103" s="155">
        <f>IFERROR(IF(U103="","",U103),"")</f>
        <v>55</v>
      </c>
      <c r="W103" s="37">
        <f>IFERROR(IF(U103="","",U103*0.01788),"")</f>
        <v>0.98340000000000005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23</v>
      </c>
      <c r="V104" s="155">
        <f>IFERROR(IF(U104="","",U104),"")</f>
        <v>23</v>
      </c>
      <c r="W104" s="37">
        <f>IFERROR(IF(U104="","",U104*0.01788),"")</f>
        <v>0.41123999999999999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78</v>
      </c>
      <c r="V105" s="156">
        <f>IFERROR(SUM(V103:V104),"0")</f>
        <v>78</v>
      </c>
      <c r="W105" s="156">
        <f>IFERROR(IF(W103="",0,W103),"0")+IFERROR(IF(W104="",0,W104),"0")</f>
        <v>1.3946400000000001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234</v>
      </c>
      <c r="V106" s="156">
        <f>IFERROR(SUMPRODUCT(V103:V104*H103:H104),"0")</f>
        <v>234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16</v>
      </c>
      <c r="V109" s="155">
        <f>IFERROR(IF(U109="","",U109),"")</f>
        <v>16</v>
      </c>
      <c r="W109" s="37">
        <f>IFERROR(IF(U109="","",U109*0.01788),"")</f>
        <v>0.28608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16</v>
      </c>
      <c r="V110" s="156">
        <f>IFERROR(SUM(V109:V109),"0")</f>
        <v>16</v>
      </c>
      <c r="W110" s="156">
        <f>IFERROR(IF(W109="",0,W109),"0")</f>
        <v>0.28608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48</v>
      </c>
      <c r="V111" s="156">
        <f>IFERROR(SUMPRODUCT(V109:V109*H109:H109),"0")</f>
        <v>48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84</v>
      </c>
      <c r="V139" s="155">
        <f>IFERROR(IF(U139="","",U139),"")</f>
        <v>84</v>
      </c>
      <c r="W139" s="37">
        <f>IFERROR(IF(U139="","",U139*0.00502),"")</f>
        <v>0.42168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84</v>
      </c>
      <c r="V140" s="156">
        <f>IFERROR(SUM(V139:V139),"0")</f>
        <v>84</v>
      </c>
      <c r="W140" s="156">
        <f>IFERROR(IF(W139="",0,W139),"0")</f>
        <v>0.42168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151.20000000000002</v>
      </c>
      <c r="V141" s="156">
        <f>IFERROR(SUMPRODUCT(V139:V139*H139:H139),"0")</f>
        <v>151.20000000000002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184</v>
      </c>
      <c r="V143" s="155">
        <f>IFERROR(IF(U143="","",U143),"")</f>
        <v>184</v>
      </c>
      <c r="W143" s="37">
        <f>IFERROR(IF(U143="","",U143*0.0155),"")</f>
        <v>2.8519999999999999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184</v>
      </c>
      <c r="V144" s="156">
        <f>IFERROR(SUM(V143:V143),"0")</f>
        <v>184</v>
      </c>
      <c r="W144" s="156">
        <f>IFERROR(IF(W143="",0,W143),"0")</f>
        <v>2.8519999999999999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1104</v>
      </c>
      <c r="V145" s="156">
        <f>IFERROR(SUMPRODUCT(V143:V143*H143:H143),"0")</f>
        <v>1104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186</v>
      </c>
      <c r="V147" s="155">
        <f>IFERROR(IF(U147="","",U147),"")</f>
        <v>186</v>
      </c>
      <c r="W147" s="37">
        <f>IFERROR(IF(U147="","",U147*0.00936),"")</f>
        <v>1.7409600000000001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100</v>
      </c>
      <c r="V149" s="155">
        <f>IFERROR(IF(U149="","",U149),"")</f>
        <v>100</v>
      </c>
      <c r="W149" s="37">
        <f>IFERROR(IF(U149="","",U149*0.0155),"")</f>
        <v>1.55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90</v>
      </c>
      <c r="V150" s="155">
        <f>IFERROR(IF(U150="","",U150),"")</f>
        <v>90</v>
      </c>
      <c r="W150" s="37">
        <f>IFERROR(IF(U150="","",U150*0.00936),"")</f>
        <v>0.84240000000000004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376</v>
      </c>
      <c r="V151" s="156">
        <f>IFERROR(SUM(V147:V150),"0")</f>
        <v>376</v>
      </c>
      <c r="W151" s="156">
        <f>IFERROR(IF(W147="",0,W147),"0")+IFERROR(IF(W148="",0,W148),"0")+IFERROR(IF(W149="",0,W149),"0")+IFERROR(IF(W150="",0,W150),"0")</f>
        <v>4.1333599999999997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1203.8000000000002</v>
      </c>
      <c r="V152" s="156">
        <f>IFERROR(SUMPRODUCT(V147:V150*H147:H150),"0")</f>
        <v>1203.8000000000002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27</v>
      </c>
      <c r="V155" s="155">
        <f t="shared" si="4"/>
        <v>27</v>
      </c>
      <c r="W155" s="37">
        <f t="shared" si="5"/>
        <v>0.25272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406</v>
      </c>
      <c r="V159" s="155">
        <f t="shared" si="4"/>
        <v>406</v>
      </c>
      <c r="W159" s="37">
        <f t="shared" si="5"/>
        <v>3.80016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55</v>
      </c>
      <c r="V160" s="155">
        <f t="shared" si="4"/>
        <v>55</v>
      </c>
      <c r="W160" s="37">
        <f>IFERROR(IF(U160="","",U160*0.0155),"")</f>
        <v>0.85250000000000004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50</v>
      </c>
      <c r="V163" s="155">
        <f t="shared" si="4"/>
        <v>50</v>
      </c>
      <c r="W163" s="37">
        <f>IFERROR(IF(U163="","",U163*0.00936),"")</f>
        <v>0.46800000000000003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538</v>
      </c>
      <c r="V164" s="156">
        <f>IFERROR(SUM(V154:V163),"0")</f>
        <v>538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5.37338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2054.6000000000004</v>
      </c>
      <c r="V165" s="156">
        <f>IFERROR(SUMPRODUCT(V154:V163*H154:H163),"0")</f>
        <v>2054.6000000000004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260</v>
      </c>
      <c r="V175" s="155">
        <f>IFERROR(IF(U175="","",U175),"")</f>
        <v>260</v>
      </c>
      <c r="W175" s="37">
        <f>IFERROR(IF(U175="","",U175*0.00866),"")</f>
        <v>2.2515999999999998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260</v>
      </c>
      <c r="V177" s="156">
        <f>IFERROR(SUM(V173:V176),"0")</f>
        <v>260</v>
      </c>
      <c r="W177" s="156">
        <f>IFERROR(IF(W173="",0,W173),"0")+IFERROR(IF(W174="",0,W174),"0")+IFERROR(IF(W175="",0,W175),"0")+IFERROR(IF(W176="",0,W176),"0")</f>
        <v>2.2515999999999998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1300</v>
      </c>
      <c r="V178" s="156">
        <f>IFERROR(SUMPRODUCT(V173:V176*H173:H176),"0")</f>
        <v>1300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23</v>
      </c>
      <c r="V204" s="155">
        <f>IFERROR(IF(U204="","",U204),"")</f>
        <v>23</v>
      </c>
      <c r="W204" s="37">
        <f>IFERROR(IF(U204="","",U204*0.0155),"")</f>
        <v>0.35649999999999998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23</v>
      </c>
      <c r="V205" s="156">
        <f>IFERROR(SUM(V204:V204),"0")</f>
        <v>23</v>
      </c>
      <c r="W205" s="156">
        <f>IFERROR(IF(W204="",0,W204),"0")</f>
        <v>0.35649999999999998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128.79999999999998</v>
      </c>
      <c r="V206" s="156">
        <f>IFERROR(SUMPRODUCT(V204:V204*H204:H204),"0")</f>
        <v>128.79999999999998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25</v>
      </c>
      <c r="V210" s="155">
        <f>IFERROR(IF(U210="","",U210),"")</f>
        <v>25</v>
      </c>
      <c r="W210" s="37">
        <f>IFERROR(IF(U210="","",U210*0.0155),"")</f>
        <v>0.38750000000000001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31</v>
      </c>
      <c r="V212" s="155">
        <f>IFERROR(IF(U212="","",U212),"")</f>
        <v>31</v>
      </c>
      <c r="W212" s="37">
        <f>IFERROR(IF(U212="","",U212*0.0155),"")</f>
        <v>0.48049999999999998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56</v>
      </c>
      <c r="V213" s="156">
        <f>IFERROR(SUM(V209:V212),"0")</f>
        <v>56</v>
      </c>
      <c r="W213" s="156">
        <f>IFERROR(IF(W209="",0,W209),"0")+IFERROR(IF(W210="",0,W210),"0")+IFERROR(IF(W211="",0,W211),"0")+IFERROR(IF(W212="",0,W212),"0")</f>
        <v>0.86799999999999999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403.20000000000005</v>
      </c>
      <c r="V214" s="156">
        <f>IFERROR(SUMPRODUCT(V209:V212*H209:H212),"0")</f>
        <v>403.20000000000005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40</v>
      </c>
      <c r="V235" s="155">
        <f>IFERROR(IF(U235="","",U235),"")</f>
        <v>40</v>
      </c>
      <c r="W235" s="37">
        <f>IFERROR(IF(U235="","",U235*0.0155),"")</f>
        <v>0.62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40</v>
      </c>
      <c r="V236" s="156">
        <f>IFERROR(SUM(V235:V235),"0")</f>
        <v>40</v>
      </c>
      <c r="W236" s="156">
        <f>IFERROR(IF(W235="",0,W235),"0")</f>
        <v>0.62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200</v>
      </c>
      <c r="V237" s="156">
        <f>IFERROR(SUMPRODUCT(V235:V235*H235:H235),"0")</f>
        <v>200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13169.18</v>
      </c>
      <c r="V243" s="156">
        <f>IFERROR(V24+V33+V41+V47+V57+V64+V69+V75+V85+V92+V100+V106+V111+V119+V124+V130+V135+V141+V145+V152+V165+V170+V178+V183+V190+V195+V200+V206+V214+V219+V225+V231+V237+V242,"0")</f>
        <v>13169.18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14124.387999999997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14124.387999999997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30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30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14874.387999999997</v>
      </c>
      <c r="V246" s="156">
        <f>GrossWeightTotalR+PalletQtyTotalR*25</f>
        <v>14874.387999999997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2995</v>
      </c>
      <c r="V247" s="156">
        <f>IFERROR(V23+V32+V40+V46+V56+V63+V68+V74+V84+V91+V99+V105+V110+V118+V123+V129+V134+V140+V144+V151+V164+V169+V177+V182+V189+V194+V199+V205+V213+V218+V224+V230+V236+V241,"0")</f>
        <v>2995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36.88915999999999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397.5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612</v>
      </c>
      <c r="G253" s="47">
        <f>IFERROR(U60*H60,"0")+IFERROR(U61*H61,"0")+IFERROR(U62*H62,"0")</f>
        <v>1200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1256.4000000000001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2875.6800000000003</v>
      </c>
      <c r="M253" s="47">
        <f>IFERROR(U103*H103,"0")+IFERROR(U104*H104,"0")</f>
        <v>234</v>
      </c>
      <c r="N253" s="47">
        <f>IFERROR(U109*H109,"0")</f>
        <v>48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4513.6000000000004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1300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128.79999999999998</v>
      </c>
      <c r="Z253" s="47">
        <f>IFERROR(U209*H209,"0")+IFERROR(U210*H210,"0")+IFERROR(U211*H211,"0")+IFERROR(U212*H212,"0")</f>
        <v>403.20000000000005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6719.68</v>
      </c>
      <c r="B256" s="61">
        <f>SUMPRODUCT(--(AZ:AZ="ПГП"),--(T:T="кор"),H:H,V:V)+SUMPRODUCT(--(AZ:AZ="ПГП"),--(T:T="кг"),V:V)</f>
        <v>6449.5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2023-10-13T11:44:40Z</dcterms:modified>
</cp:coreProperties>
</file>