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10,23 филиалы КИ\"/>
    </mc:Choice>
  </mc:AlternateContent>
  <xr:revisionPtr revIDLastSave="0" documentId="13_ncr:1_{1D5D1F18-2FC8-4A4F-A046-87070E4F7D6F}" xr6:coauthVersionLast="45" xr6:coauthVersionMax="45" xr10:uidLastSave="{00000000-0000-0000-0000-000000000000}"/>
  <bookViews>
    <workbookView xWindow="-120" yWindow="-120" windowWidth="29040" windowHeight="15840" tabRatio="271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TDSheet!$A$3:$U$55</definedName>
    <definedName name="_xlnm._FilterDatabase" localSheetId="1" hidden="1">Лист1!$A$1:$F$51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6" i="1"/>
  <c r="U5" i="1" s="1"/>
  <c r="M7" i="1"/>
  <c r="N7" i="1" s="1"/>
  <c r="M8" i="1"/>
  <c r="P8" i="1" s="1"/>
  <c r="M9" i="1"/>
  <c r="N9" i="1" s="1"/>
  <c r="M10" i="1"/>
  <c r="P10" i="1" s="1"/>
  <c r="M11" i="1"/>
  <c r="N11" i="1" s="1"/>
  <c r="M12" i="1"/>
  <c r="P12" i="1" s="1"/>
  <c r="M13" i="1"/>
  <c r="M14" i="1"/>
  <c r="P14" i="1" s="1"/>
  <c r="M15" i="1"/>
  <c r="M16" i="1"/>
  <c r="O16" i="1" s="1"/>
  <c r="M17" i="1"/>
  <c r="M18" i="1"/>
  <c r="P18" i="1" s="1"/>
  <c r="M19" i="1"/>
  <c r="M20" i="1"/>
  <c r="N20" i="1" s="1"/>
  <c r="O20" i="1" s="1"/>
  <c r="M21" i="1"/>
  <c r="M22" i="1"/>
  <c r="O22" i="1" s="1"/>
  <c r="M23" i="1"/>
  <c r="M24" i="1"/>
  <c r="N24" i="1" s="1"/>
  <c r="O24" i="1" s="1"/>
  <c r="M25" i="1"/>
  <c r="N25" i="1" s="1"/>
  <c r="M26" i="1"/>
  <c r="P26" i="1" s="1"/>
  <c r="M27" i="1"/>
  <c r="N27" i="1" s="1"/>
  <c r="M28" i="1"/>
  <c r="M29" i="1"/>
  <c r="M30" i="1"/>
  <c r="P30" i="1" s="1"/>
  <c r="M31" i="1"/>
  <c r="M32" i="1"/>
  <c r="P32" i="1" s="1"/>
  <c r="M33" i="1"/>
  <c r="M34" i="1"/>
  <c r="P34" i="1" s="1"/>
  <c r="M35" i="1"/>
  <c r="N35" i="1" s="1"/>
  <c r="M36" i="1"/>
  <c r="N36" i="1" s="1"/>
  <c r="O36" i="1" s="1"/>
  <c r="M37" i="1"/>
  <c r="M38" i="1"/>
  <c r="P38" i="1" s="1"/>
  <c r="M39" i="1"/>
  <c r="M40" i="1"/>
  <c r="O40" i="1" s="1"/>
  <c r="M41" i="1"/>
  <c r="M42" i="1"/>
  <c r="P42" i="1" s="1"/>
  <c r="M43" i="1"/>
  <c r="M44" i="1"/>
  <c r="O44" i="1" s="1"/>
  <c r="M45" i="1"/>
  <c r="M46" i="1"/>
  <c r="P46" i="1" s="1"/>
  <c r="M47" i="1"/>
  <c r="P47" i="1" s="1"/>
  <c r="M48" i="1"/>
  <c r="N48" i="1" s="1"/>
  <c r="M49" i="1"/>
  <c r="M50" i="1"/>
  <c r="O50" i="1" s="1"/>
  <c r="M51" i="1"/>
  <c r="P51" i="1" s="1"/>
  <c r="M52" i="1"/>
  <c r="O52" i="1" s="1"/>
  <c r="M53" i="1"/>
  <c r="O53" i="1" s="1"/>
  <c r="M54" i="1"/>
  <c r="P54" i="1" s="1"/>
  <c r="M55" i="1"/>
  <c r="M6" i="1"/>
  <c r="O6" i="1" s="1"/>
  <c r="G5" i="1"/>
  <c r="F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1" i="1"/>
  <c r="S42" i="1"/>
  <c r="S43" i="1"/>
  <c r="S44" i="1"/>
  <c r="S45" i="1"/>
  <c r="S46" i="1"/>
  <c r="S47" i="1"/>
  <c r="S48" i="1"/>
  <c r="S49" i="1"/>
  <c r="S52" i="1"/>
  <c r="S53" i="1"/>
  <c r="S55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1" i="1"/>
  <c r="R42" i="1"/>
  <c r="R43" i="1"/>
  <c r="R44" i="1"/>
  <c r="R45" i="1"/>
  <c r="R46" i="1"/>
  <c r="R47" i="1"/>
  <c r="R48" i="1"/>
  <c r="R49" i="1"/>
  <c r="R52" i="1"/>
  <c r="R53" i="1"/>
  <c r="R55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1" i="1"/>
  <c r="Q42" i="1"/>
  <c r="Q43" i="1"/>
  <c r="Q44" i="1"/>
  <c r="Q45" i="1"/>
  <c r="Q46" i="1"/>
  <c r="Q47" i="1"/>
  <c r="Q48" i="1"/>
  <c r="Q49" i="1"/>
  <c r="Q52" i="1"/>
  <c r="Q53" i="1"/>
  <c r="Q55" i="1"/>
  <c r="Q6" i="1"/>
  <c r="T7" i="1"/>
  <c r="T14" i="1"/>
  <c r="T18" i="1"/>
  <c r="T24" i="1"/>
  <c r="T34" i="1"/>
  <c r="T35" i="1"/>
  <c r="T36" i="1"/>
  <c r="T37" i="1"/>
  <c r="T41" i="1"/>
  <c r="T42" i="1"/>
  <c r="T43" i="1"/>
  <c r="T44" i="1"/>
  <c r="T45" i="1"/>
  <c r="T47" i="1"/>
  <c r="H8" i="1"/>
  <c r="H9" i="1"/>
  <c r="H10" i="1"/>
  <c r="H11" i="1"/>
  <c r="H12" i="1"/>
  <c r="H13" i="1"/>
  <c r="H15" i="1"/>
  <c r="H16" i="1"/>
  <c r="H17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8" i="1"/>
  <c r="H39" i="1"/>
  <c r="H46" i="1"/>
  <c r="H48" i="1"/>
  <c r="H49" i="1"/>
  <c r="H52" i="1"/>
  <c r="H53" i="1"/>
  <c r="H55" i="1"/>
  <c r="H6" i="1"/>
  <c r="C7" i="1"/>
  <c r="C14" i="1"/>
  <c r="C16" i="1"/>
  <c r="C18" i="1"/>
  <c r="C19" i="1"/>
  <c r="C22" i="1"/>
  <c r="C23" i="1"/>
  <c r="C24" i="1"/>
  <c r="C31" i="1"/>
  <c r="C32" i="1"/>
  <c r="C33" i="1"/>
  <c r="C34" i="1"/>
  <c r="C35" i="1"/>
  <c r="C36" i="1"/>
  <c r="C37" i="1"/>
  <c r="C39" i="1"/>
  <c r="C41" i="1"/>
  <c r="C42" i="1"/>
  <c r="C43" i="1"/>
  <c r="C44" i="1"/>
  <c r="C45" i="1"/>
  <c r="C47" i="1"/>
  <c r="L5" i="1"/>
  <c r="K5" i="1"/>
  <c r="I5" i="1"/>
  <c r="N10" i="1" l="1"/>
  <c r="N38" i="1"/>
  <c r="O38" i="1" s="1"/>
  <c r="P36" i="1"/>
  <c r="O54" i="1"/>
  <c r="O18" i="1"/>
  <c r="N26" i="1"/>
  <c r="O26" i="1" s="1"/>
  <c r="N30" i="1"/>
  <c r="O30" i="1" s="1"/>
  <c r="P20" i="1"/>
  <c r="N42" i="1"/>
  <c r="O42" i="1" s="1"/>
  <c r="O10" i="1"/>
  <c r="N28" i="1"/>
  <c r="O28" i="1" s="1"/>
  <c r="N34" i="1"/>
  <c r="O34" i="1" s="1"/>
  <c r="M5" i="1"/>
  <c r="P44" i="1"/>
  <c r="P28" i="1"/>
  <c r="O46" i="1"/>
  <c r="O14" i="1"/>
  <c r="O32" i="1"/>
  <c r="N49" i="1"/>
  <c r="O49" i="1" s="1"/>
  <c r="O48" i="1"/>
  <c r="P53" i="1"/>
  <c r="O51" i="1"/>
  <c r="S5" i="1"/>
  <c r="P6" i="1"/>
  <c r="P52" i="1"/>
  <c r="P48" i="1"/>
  <c r="P40" i="1"/>
  <c r="P24" i="1"/>
  <c r="P16" i="1"/>
  <c r="O12" i="1"/>
  <c r="N8" i="1"/>
  <c r="O8" i="1" s="1"/>
  <c r="O55" i="1"/>
  <c r="P55" i="1"/>
  <c r="N45" i="1"/>
  <c r="O45" i="1" s="1"/>
  <c r="P45" i="1"/>
  <c r="O43" i="1"/>
  <c r="P43" i="1"/>
  <c r="O41" i="1"/>
  <c r="P41" i="1"/>
  <c r="N39" i="1"/>
  <c r="O39" i="1" s="1"/>
  <c r="P39" i="1"/>
  <c r="N37" i="1"/>
  <c r="O37" i="1" s="1"/>
  <c r="P37" i="1"/>
  <c r="O35" i="1"/>
  <c r="P35" i="1"/>
  <c r="O33" i="1"/>
  <c r="P33" i="1"/>
  <c r="N31" i="1"/>
  <c r="O31" i="1" s="1"/>
  <c r="P31" i="1"/>
  <c r="N29" i="1"/>
  <c r="O29" i="1" s="1"/>
  <c r="P29" i="1"/>
  <c r="O27" i="1"/>
  <c r="P27" i="1"/>
  <c r="O25" i="1"/>
  <c r="P25" i="1"/>
  <c r="P23" i="1"/>
  <c r="O23" i="1"/>
  <c r="N21" i="1"/>
  <c r="O21" i="1" s="1"/>
  <c r="P21" i="1"/>
  <c r="P19" i="1"/>
  <c r="O19" i="1"/>
  <c r="N17" i="1"/>
  <c r="O17" i="1" s="1"/>
  <c r="P17" i="1"/>
  <c r="N15" i="1"/>
  <c r="O15" i="1" s="1"/>
  <c r="P15" i="1"/>
  <c r="O13" i="1"/>
  <c r="P13" i="1"/>
  <c r="O11" i="1"/>
  <c r="P11" i="1"/>
  <c r="O9" i="1"/>
  <c r="P9" i="1"/>
  <c r="O7" i="1"/>
  <c r="P7" i="1"/>
  <c r="P49" i="1"/>
  <c r="O47" i="1"/>
  <c r="Q5" i="1"/>
  <c r="P50" i="1"/>
  <c r="P22" i="1"/>
  <c r="J5" i="1"/>
  <c r="R5" i="1"/>
  <c r="N5" i="1" l="1"/>
</calcChain>
</file>

<file path=xl/sharedStrings.xml><?xml version="1.0" encoding="utf-8"?>
<sst xmlns="http://schemas.openxmlformats.org/spreadsheetml/2006/main" count="228" uniqueCount="75">
  <si>
    <t>Период: 04.10.2023 - 11.10.2023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</si>
  <si>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</si>
  <si>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</si>
  <si>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</si>
  <si>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</si>
  <si>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</si>
  <si>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</si>
  <si>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</si>
  <si>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</si>
  <si>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</si>
  <si>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</si>
  <si>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</si>
  <si>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</si>
  <si>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</si>
  <si>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</si>
  <si>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</si>
  <si>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</si>
  <si>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</si>
  <si>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</si>
  <si>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030  Сосиски Вязанка Молочные, Вязанка вискофан МГС, 0.45кг, ПОКОМ</t>
  </si>
  <si>
    <t>шт</t>
  </si>
  <si>
    <t>032  Сосиски Вязанка Сливочные, Вязанка амицел МГС, 0.45кг,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</si>
  <si>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</si>
  <si>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</si>
  <si>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</si>
  <si>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</si>
  <si>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</si>
  <si>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</si>
  <si>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</si>
  <si>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</si>
  <si>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</si>
  <si>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</si>
  <si>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</si>
  <si>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</si>
  <si>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</si>
  <si>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</si>
  <si>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</si>
  <si>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</si>
  <si>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</si>
  <si>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</si>
  <si>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</si>
  <si>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318 Сосиски Датские ТМ Зареченские колбасы ТС Зареченские п полиамид в модифициров  ПОКОМ</t>
  </si>
  <si>
    <t>378 Ветчина Балыкбургская ТМ Баварушка в оболочке фиброуз в вакуумной упаковке.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</si>
  <si>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</si>
  <si>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</si>
  <si>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</si>
  <si>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</si>
  <si>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082  Колбаса Стародворская, 0,4кг, ТС Старый двор  ПОКОМ</t>
  </si>
  <si>
    <t>096  Сосиски Баварские,  0.42кг,ПОКОМ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</si>
  <si>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</si>
  <si>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</si>
  <si>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</si>
  <si>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</si>
  <si>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</si>
  <si>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349 Сосиски Баварские ТМ Стародворье в оболочке айпи в модифицированной газовой среде 0,42 кг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</si>
  <si>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</si>
  <si>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</si>
  <si>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</si>
  <si>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</si>
  <si>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</si>
  <si>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</si>
  <si>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</si>
  <si>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</si>
  <si>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</si>
  <si>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</si>
  <si>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</si>
  <si>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</si>
  <si>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20,09</t>
  </si>
  <si>
    <t>ср 27,09</t>
  </si>
  <si>
    <t>коментарий</t>
  </si>
  <si>
    <t>вес</t>
  </si>
  <si>
    <t>ср 04,10</t>
  </si>
  <si>
    <t>АКЦИЯ</t>
  </si>
  <si>
    <t>завод вывел</t>
  </si>
  <si>
    <t>вместо 096  Сосиски Баварские,  0.42кг,ПОКОМ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</si>
</sst>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5" fillId="2" borderId="1" xfId="0" applyNumberFormat="1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164" fontId="3" fillId="6" borderId="0" xfId="0" applyNumberFormat="1" applyFont="1" applyFill="1" applyAlignment="1"/>
    <xf numFmtId="164" fontId="0" fillId="7" borderId="0" xfId="0" applyNumberFormat="1" applyFill="1" applyAlignment="1"/>
    <xf numFmtId="164" fontId="0" fillId="0" borderId="3" xfId="0" applyNumberFormat="1" applyBorder="1" applyAlignment="1"/>
    <xf numFmtId="164" fontId="3" fillId="8" borderId="0" xfId="0" applyNumberFormat="1" applyFont="1" applyFill="1" applyAlignment="1">
      <alignment wrapText="1"/>
    </xf>
    <xf numFmtId="164" fontId="3" fillId="9" borderId="1" xfId="0" applyNumberFormat="1" applyFont="1" applyFill="1" applyBorder="1" applyAlignment="1">
      <alignment horizontal="left" vertical="top"/>
    </xf>
    <xf numFmtId="164" fontId="0" fillId="9" borderId="1" xfId="0" applyNumberFormat="1" applyFill="1" applyBorder="1" applyAlignment="1">
      <alignment horizontal="left" vertical="top"/>
    </xf>
    <xf numFmtId="164" fontId="0" fillId="9" borderId="3" xfId="0" applyNumberFormat="1" applyFill="1" applyBorder="1" applyAlignment="1"/>
    <xf numFmtId="164" fontId="0" fillId="10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04,10,23%20&#1050;&#1048;/&#1076;&#1074;%2004,10,23%20&#1073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27.09.2023 - 04.10.2023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АКЦИЯ</v>
          </cell>
          <cell r="E3" t="str">
            <v>Количество</v>
          </cell>
          <cell r="I3" t="str">
            <v>крат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кон ост</v>
          </cell>
          <cell r="Q3" t="str">
            <v>ост без заказа</v>
          </cell>
          <cell r="R3" t="str">
            <v>ср 13,09</v>
          </cell>
          <cell r="S3" t="str">
            <v>ср 20,09</v>
          </cell>
          <cell r="T3" t="str">
            <v>ср 27,09</v>
          </cell>
          <cell r="U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АКЦИЯ</v>
          </cell>
          <cell r="E4" t="str">
            <v>Начальный остаток</v>
          </cell>
          <cell r="F4" t="str">
            <v>Приход</v>
          </cell>
          <cell r="G4" t="str">
            <v>Расход</v>
          </cell>
          <cell r="H4" t="str">
            <v>Конечный остаток</v>
          </cell>
        </row>
        <row r="5">
          <cell r="G5">
            <v>13978.45</v>
          </cell>
          <cell r="H5">
            <v>16054.806000000006</v>
          </cell>
          <cell r="J5">
            <v>0</v>
          </cell>
          <cell r="K5">
            <v>0</v>
          </cell>
          <cell r="L5">
            <v>5929</v>
          </cell>
          <cell r="M5">
            <v>0</v>
          </cell>
          <cell r="N5">
            <v>2795.6900000000005</v>
          </cell>
          <cell r="O5">
            <v>7796.204999999999</v>
          </cell>
          <cell r="R5">
            <v>1985.8402000000001</v>
          </cell>
          <cell r="S5">
            <v>2296.4850000000006</v>
          </cell>
          <cell r="T5">
            <v>2316.7701999999995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 t="str">
            <v>Сент</v>
          </cell>
          <cell r="E6">
            <v>72.391999999999996</v>
          </cell>
          <cell r="G6">
            <v>25.565999999999999</v>
          </cell>
          <cell r="H6">
            <v>45.475999999999999</v>
          </cell>
          <cell r="I6">
            <v>0</v>
          </cell>
          <cell r="L6">
            <v>0</v>
          </cell>
          <cell r="N6">
            <v>5.1132</v>
          </cell>
          <cell r="P6">
            <v>8.8938433857466954</v>
          </cell>
          <cell r="Q6">
            <v>8.8938433857466954</v>
          </cell>
          <cell r="R6">
            <v>0</v>
          </cell>
          <cell r="S6">
            <v>4.0439999999999996</v>
          </cell>
          <cell r="T6">
            <v>11.9206</v>
          </cell>
          <cell r="U6" t="str">
            <v>акция/нет в матрице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Сент</v>
          </cell>
          <cell r="D7" t="str">
            <v>Окт</v>
          </cell>
          <cell r="E7">
            <v>59.643000000000001</v>
          </cell>
          <cell r="G7">
            <v>32.588000000000001</v>
          </cell>
          <cell r="H7">
            <v>24.332999999999998</v>
          </cell>
          <cell r="I7">
            <v>0</v>
          </cell>
          <cell r="L7">
            <v>0</v>
          </cell>
          <cell r="N7">
            <v>6.5175999999999998</v>
          </cell>
          <cell r="P7">
            <v>3.7334294832453661</v>
          </cell>
          <cell r="Q7">
            <v>3.7334294832453661</v>
          </cell>
          <cell r="R7">
            <v>0</v>
          </cell>
          <cell r="S7">
            <v>4.6415999999999995</v>
          </cell>
          <cell r="T7">
            <v>12.2342</v>
          </cell>
          <cell r="U7" t="str">
            <v>акция/нет в матрице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E8">
            <v>115.9</v>
          </cell>
          <cell r="G8">
            <v>51.073</v>
          </cell>
          <cell r="H8">
            <v>30.186</v>
          </cell>
          <cell r="I8">
            <v>1</v>
          </cell>
          <cell r="L8">
            <v>35</v>
          </cell>
          <cell r="N8">
            <v>10.214600000000001</v>
          </cell>
          <cell r="O8">
            <v>71.960000000000008</v>
          </cell>
          <cell r="P8">
            <v>10</v>
          </cell>
          <cell r="Q8">
            <v>2.955181798602001</v>
          </cell>
          <cell r="R8">
            <v>14.2166</v>
          </cell>
          <cell r="S8">
            <v>11.148199999999999</v>
          </cell>
          <cell r="T8">
            <v>11.3612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E9">
            <v>42.533999999999999</v>
          </cell>
          <cell r="F9">
            <v>19.393000000000001</v>
          </cell>
          <cell r="G9">
            <v>39.375999999999998</v>
          </cell>
          <cell r="H9">
            <v>17.077000000000002</v>
          </cell>
          <cell r="I9">
            <v>1</v>
          </cell>
          <cell r="L9">
            <v>106</v>
          </cell>
          <cell r="N9">
            <v>7.8751999999999995</v>
          </cell>
          <cell r="P9">
            <v>15.628428484355954</v>
          </cell>
          <cell r="Q9">
            <v>15.628428484355954</v>
          </cell>
          <cell r="R9">
            <v>17.4328</v>
          </cell>
          <cell r="S9">
            <v>17.712799999999998</v>
          </cell>
          <cell r="T9">
            <v>14.336600000000001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E10">
            <v>253</v>
          </cell>
          <cell r="G10">
            <v>105</v>
          </cell>
          <cell r="H10">
            <v>120</v>
          </cell>
          <cell r="I10">
            <v>0.45</v>
          </cell>
          <cell r="L10">
            <v>204</v>
          </cell>
          <cell r="N10">
            <v>21</v>
          </cell>
          <cell r="P10">
            <v>15.428571428571429</v>
          </cell>
          <cell r="Q10">
            <v>15.428571428571429</v>
          </cell>
          <cell r="R10">
            <v>57.2</v>
          </cell>
          <cell r="S10">
            <v>2</v>
          </cell>
          <cell r="T10">
            <v>35.200000000000003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E11">
            <v>266</v>
          </cell>
          <cell r="G11">
            <v>140</v>
          </cell>
          <cell r="H11">
            <v>95</v>
          </cell>
          <cell r="I11">
            <v>0.45</v>
          </cell>
          <cell r="L11">
            <v>240</v>
          </cell>
          <cell r="N11">
            <v>28</v>
          </cell>
          <cell r="P11">
            <v>11.964285714285714</v>
          </cell>
          <cell r="Q11">
            <v>11.964285714285714</v>
          </cell>
          <cell r="R11">
            <v>58.2</v>
          </cell>
          <cell r="S11">
            <v>6.4</v>
          </cell>
          <cell r="T11">
            <v>39.4</v>
          </cell>
        </row>
        <row r="12">
          <cell r="A12" t="str">
            <v>082  Колбаса Стародворская, 0,4кг, ТС Старый двор  ПОКОМ</v>
          </cell>
          <cell r="B12" t="str">
            <v>шт</v>
          </cell>
          <cell r="E12">
            <v>56</v>
          </cell>
          <cell r="F12">
            <v>1</v>
          </cell>
          <cell r="G12">
            <v>-6</v>
          </cell>
          <cell r="H12">
            <v>27</v>
          </cell>
          <cell r="I12">
            <v>0.4</v>
          </cell>
          <cell r="L12">
            <v>0</v>
          </cell>
          <cell r="N12">
            <v>-1.2</v>
          </cell>
          <cell r="P12">
            <v>-22.5</v>
          </cell>
          <cell r="Q12">
            <v>-22.5</v>
          </cell>
          <cell r="R12">
            <v>5</v>
          </cell>
          <cell r="S12">
            <v>0</v>
          </cell>
          <cell r="T12">
            <v>-1</v>
          </cell>
        </row>
        <row r="13">
          <cell r="A13" t="str">
            <v>096  Сосиски Баварские,  0.42кг,ПОКОМ</v>
          </cell>
          <cell r="B13" t="str">
            <v>шт</v>
          </cell>
          <cell r="C13" t="str">
            <v>Сент</v>
          </cell>
          <cell r="E13">
            <v>1067</v>
          </cell>
          <cell r="G13">
            <v>764</v>
          </cell>
          <cell r="H13">
            <v>53</v>
          </cell>
          <cell r="I13">
            <v>0.42</v>
          </cell>
          <cell r="L13">
            <v>0</v>
          </cell>
          <cell r="N13">
            <v>152.80000000000001</v>
          </cell>
          <cell r="O13">
            <v>100</v>
          </cell>
          <cell r="P13">
            <v>1.00130890052356</v>
          </cell>
          <cell r="Q13">
            <v>0.34685863874345546</v>
          </cell>
          <cell r="R13">
            <v>16.600000000000001</v>
          </cell>
          <cell r="S13">
            <v>9.4</v>
          </cell>
          <cell r="T13">
            <v>9.1999999999999993</v>
          </cell>
        </row>
        <row r="14">
          <cell r="A14" t="str">
            <v>200  Ветчина Дугушка ТМ Стародворье, вектор в/у    ПОКОМ</v>
          </cell>
          <cell r="B14" t="str">
            <v>кг</v>
          </cell>
          <cell r="C14" t="str">
            <v>Сент</v>
          </cell>
          <cell r="D14" t="str">
            <v>Окт</v>
          </cell>
          <cell r="E14">
            <v>756.072</v>
          </cell>
          <cell r="G14">
            <v>88.087999999999994</v>
          </cell>
          <cell r="H14">
            <v>649.49599999999998</v>
          </cell>
          <cell r="I14">
            <v>0</v>
          </cell>
          <cell r="L14">
            <v>0</v>
          </cell>
          <cell r="N14">
            <v>17.617599999999999</v>
          </cell>
          <cell r="P14">
            <v>36.866315502679136</v>
          </cell>
          <cell r="Q14">
            <v>36.866315502679136</v>
          </cell>
          <cell r="R14">
            <v>0</v>
          </cell>
          <cell r="S14">
            <v>7.3855999999999993</v>
          </cell>
          <cell r="T14">
            <v>21.6952</v>
          </cell>
          <cell r="U14" t="str">
            <v>акция/нет в матрице</v>
          </cell>
        </row>
        <row r="15">
          <cell r="A15" t="str">
            <v>201  Ветчина Нежная ТМ Особый рецепт, (2,5кг), ПОКОМ</v>
          </cell>
          <cell r="B15" t="str">
            <v>кг</v>
          </cell>
          <cell r="E15">
            <v>3523.752</v>
          </cell>
          <cell r="G15">
            <v>1632.9929999999999</v>
          </cell>
          <cell r="H15">
            <v>1631.0909999999999</v>
          </cell>
          <cell r="I15">
            <v>1</v>
          </cell>
          <cell r="L15">
            <v>800</v>
          </cell>
          <cell r="N15">
            <v>326.59859999999998</v>
          </cell>
          <cell r="O15">
            <v>2288.0921999999996</v>
          </cell>
          <cell r="P15">
            <v>12</v>
          </cell>
          <cell r="Q15">
            <v>4.994176337559316</v>
          </cell>
          <cell r="R15">
            <v>345.0806</v>
          </cell>
          <cell r="S15">
            <v>378.22579999999999</v>
          </cell>
          <cell r="T15">
            <v>333.01280000000003</v>
          </cell>
        </row>
        <row r="16">
          <cell r="A16" t="str">
            <v>217  Колбаса Докторская Дугушка, ВЕС, НЕ ГОСТ, ТМ Стародворье ПОКОМ</v>
          </cell>
          <cell r="B16" t="str">
            <v>кг</v>
          </cell>
          <cell r="C16" t="str">
            <v>Сент</v>
          </cell>
          <cell r="D16" t="str">
            <v>Окт</v>
          </cell>
          <cell r="E16">
            <v>762.32100000000003</v>
          </cell>
          <cell r="G16">
            <v>365.39800000000002</v>
          </cell>
          <cell r="H16">
            <v>385.38499999999999</v>
          </cell>
          <cell r="I16">
            <v>1</v>
          </cell>
          <cell r="L16">
            <v>0</v>
          </cell>
          <cell r="N16">
            <v>73.079599999999999</v>
          </cell>
          <cell r="O16">
            <v>0</v>
          </cell>
          <cell r="P16">
            <v>5.2734962971882711</v>
          </cell>
          <cell r="Q16">
            <v>5.2734962971882711</v>
          </cell>
          <cell r="R16">
            <v>15.291999999999998</v>
          </cell>
          <cell r="S16">
            <v>21.641999999999999</v>
          </cell>
          <cell r="T16">
            <v>23.063200000000002</v>
          </cell>
        </row>
        <row r="17">
          <cell r="A17" t="str">
            <v>219  Колбаса Докторская Особая ТМ Особый рецепт, ВЕС  ПОКОМ</v>
          </cell>
          <cell r="B17" t="str">
            <v>кг</v>
          </cell>
          <cell r="E17">
            <v>2579.518</v>
          </cell>
          <cell r="G17">
            <v>1259.029</v>
          </cell>
          <cell r="H17">
            <v>1057.2070000000001</v>
          </cell>
          <cell r="I17">
            <v>1</v>
          </cell>
          <cell r="L17">
            <v>913</v>
          </cell>
          <cell r="N17">
            <v>251.8058</v>
          </cell>
          <cell r="O17">
            <v>1051.4626000000001</v>
          </cell>
          <cell r="P17">
            <v>12</v>
          </cell>
          <cell r="Q17">
            <v>7.8243114336524417</v>
          </cell>
          <cell r="R17">
            <v>278.08659999999998</v>
          </cell>
          <cell r="S17">
            <v>279.17140000000001</v>
          </cell>
          <cell r="T17">
            <v>264.30579999999998</v>
          </cell>
        </row>
        <row r="18">
          <cell r="A18" t="str">
            <v>225  Колбаса Дугушка со шпиком, ВЕС, ТМ Стародворье   ПОКОМ</v>
          </cell>
          <cell r="B18" t="str">
            <v>кг</v>
          </cell>
          <cell r="C18" t="str">
            <v>Сент</v>
          </cell>
          <cell r="D18" t="str">
            <v>Окт</v>
          </cell>
          <cell r="E18">
            <v>735.66</v>
          </cell>
          <cell r="G18">
            <v>16.724</v>
          </cell>
          <cell r="H18">
            <v>676.69799999999998</v>
          </cell>
          <cell r="I18">
            <v>0</v>
          </cell>
          <cell r="L18">
            <v>0</v>
          </cell>
          <cell r="N18">
            <v>3.3448000000000002</v>
          </cell>
          <cell r="P18">
            <v>202.3134417603444</v>
          </cell>
          <cell r="Q18">
            <v>202.3134417603444</v>
          </cell>
          <cell r="R18">
            <v>0</v>
          </cell>
          <cell r="S18">
            <v>4.9316000000000004</v>
          </cell>
          <cell r="T18">
            <v>9.170399999999999</v>
          </cell>
          <cell r="U18" t="str">
            <v>акция/нет в матрице</v>
          </cell>
        </row>
        <row r="19">
          <cell r="A19" t="str">
            <v>229  Колбаса Молочная Дугушка, в/у, ВЕС, ТМ Стародворье   ПОКОМ</v>
          </cell>
          <cell r="B19" t="str">
            <v>кг</v>
          </cell>
          <cell r="C19" t="str">
            <v>Сент</v>
          </cell>
          <cell r="D19" t="str">
            <v>Окт</v>
          </cell>
          <cell r="E19">
            <v>500.42</v>
          </cell>
          <cell r="G19">
            <v>67.838999999999999</v>
          </cell>
          <cell r="H19">
            <v>422.88400000000001</v>
          </cell>
          <cell r="I19">
            <v>1</v>
          </cell>
          <cell r="L19">
            <v>0</v>
          </cell>
          <cell r="N19">
            <v>13.5678</v>
          </cell>
          <cell r="P19">
            <v>31.168207078524155</v>
          </cell>
          <cell r="Q19">
            <v>31.168207078524155</v>
          </cell>
          <cell r="R19">
            <v>13.970599999999999</v>
          </cell>
          <cell r="S19">
            <v>16.038399999999999</v>
          </cell>
          <cell r="T19">
            <v>17.645800000000001</v>
          </cell>
        </row>
        <row r="20">
          <cell r="A20" t="str">
            <v>230  Колбаса Молочная Особая ТМ Особый рецепт, п/а, ВЕС. ПОКОМ</v>
          </cell>
          <cell r="B20" t="str">
            <v>кг</v>
          </cell>
          <cell r="E20">
            <v>2355.71</v>
          </cell>
          <cell r="G20">
            <v>1065.8789999999999</v>
          </cell>
          <cell r="H20">
            <v>1054.367</v>
          </cell>
          <cell r="I20">
            <v>1</v>
          </cell>
          <cell r="L20">
            <v>510</v>
          </cell>
          <cell r="N20">
            <v>213.17579999999998</v>
          </cell>
          <cell r="O20">
            <v>993.74259999999981</v>
          </cell>
          <cell r="P20">
            <v>12</v>
          </cell>
          <cell r="Q20">
            <v>7.3383892543149836</v>
          </cell>
          <cell r="R20">
            <v>219.58260000000001</v>
          </cell>
          <cell r="S20">
            <v>244.57420000000002</v>
          </cell>
          <cell r="T20">
            <v>216.1044</v>
          </cell>
        </row>
        <row r="21">
          <cell r="A21" t="str">
            <v>235  Колбаса Особая ТМ Особый рецепт, ВЕС, ТМ Стародворье ПОКОМ</v>
          </cell>
          <cell r="B21" t="str">
            <v>кг</v>
          </cell>
          <cell r="E21">
            <v>2891.9090000000001</v>
          </cell>
          <cell r="G21">
            <v>1181.4159999999999</v>
          </cell>
          <cell r="H21">
            <v>1502.7560000000001</v>
          </cell>
          <cell r="I21">
            <v>1</v>
          </cell>
          <cell r="L21">
            <v>155</v>
          </cell>
          <cell r="N21">
            <v>236.28319999999999</v>
          </cell>
          <cell r="O21">
            <v>1177.6424</v>
          </cell>
          <cell r="P21">
            <v>12</v>
          </cell>
          <cell r="Q21">
            <v>7.0159706657096237</v>
          </cell>
          <cell r="R21">
            <v>236.71460000000002</v>
          </cell>
          <cell r="S21">
            <v>294.01080000000002</v>
          </cell>
          <cell r="T21">
            <v>233.4982</v>
          </cell>
        </row>
        <row r="22">
          <cell r="A22" t="str">
            <v>236  Колбаса Рубленая ЗАПЕЧ. Дугушка ТМ Стародворье, вектор, в/к    ПОКОМ</v>
          </cell>
          <cell r="B22" t="str">
            <v>кг</v>
          </cell>
          <cell r="C22" t="str">
            <v>Сент</v>
          </cell>
          <cell r="D22" t="str">
            <v>Окт</v>
          </cell>
          <cell r="E22">
            <v>1121.046</v>
          </cell>
          <cell r="G22">
            <v>155.33000000000001</v>
          </cell>
          <cell r="H22">
            <v>937.58500000000004</v>
          </cell>
          <cell r="I22">
            <v>1</v>
          </cell>
          <cell r="L22">
            <v>0</v>
          </cell>
          <cell r="N22">
            <v>31.066000000000003</v>
          </cell>
          <cell r="P22">
            <v>30.180422326659368</v>
          </cell>
          <cell r="Q22">
            <v>30.180422326659368</v>
          </cell>
          <cell r="R22">
            <v>39.078400000000002</v>
          </cell>
          <cell r="S22">
            <v>30.055599999999998</v>
          </cell>
          <cell r="T22">
            <v>39.925400000000003</v>
          </cell>
        </row>
        <row r="23">
          <cell r="A23" t="str">
            <v>239  Колбаса Салями запеч Дугушка, оболочка вектор, ВЕС, ТМ Стародворье  ПОКОМ</v>
          </cell>
          <cell r="B23" t="str">
            <v>кг</v>
          </cell>
          <cell r="C23" t="str">
            <v>Сент</v>
          </cell>
          <cell r="D23" t="str">
            <v>Окт</v>
          </cell>
          <cell r="E23">
            <v>730.63800000000003</v>
          </cell>
          <cell r="G23">
            <v>92.637</v>
          </cell>
          <cell r="H23">
            <v>626.60599999999999</v>
          </cell>
          <cell r="I23">
            <v>1</v>
          </cell>
          <cell r="L23">
            <v>0</v>
          </cell>
          <cell r="N23">
            <v>18.5274</v>
          </cell>
          <cell r="P23">
            <v>33.820503686431984</v>
          </cell>
          <cell r="Q23">
            <v>33.820503686431984</v>
          </cell>
          <cell r="R23">
            <v>14.088999999999999</v>
          </cell>
          <cell r="S23">
            <v>22.683199999999999</v>
          </cell>
          <cell r="T23">
            <v>15.511799999999999</v>
          </cell>
        </row>
        <row r="24">
          <cell r="A24" t="str">
            <v>242  Колбаса Сервелат ЗАПЕЧ.Дугушка ТМ Стародворье, вектор, в/к     ПОКОМ</v>
          </cell>
          <cell r="B24" t="str">
            <v>кг</v>
          </cell>
          <cell r="C24" t="str">
            <v>Сент</v>
          </cell>
          <cell r="D24" t="str">
            <v>Окт</v>
          </cell>
          <cell r="E24">
            <v>189.22800000000001</v>
          </cell>
          <cell r="G24">
            <v>51.765999999999998</v>
          </cell>
          <cell r="H24">
            <v>130.43</v>
          </cell>
          <cell r="I24">
            <v>0</v>
          </cell>
          <cell r="L24">
            <v>0</v>
          </cell>
          <cell r="N24">
            <v>10.353199999999999</v>
          </cell>
          <cell r="P24">
            <v>12.59803732179423</v>
          </cell>
          <cell r="Q24">
            <v>12.59803732179423</v>
          </cell>
          <cell r="R24">
            <v>0</v>
          </cell>
          <cell r="S24">
            <v>5.6204000000000001</v>
          </cell>
          <cell r="T24">
            <v>13.863999999999999</v>
          </cell>
          <cell r="U24" t="str">
            <v>акция/нет в матрице</v>
          </cell>
        </row>
        <row r="25">
          <cell r="A25" t="str">
            <v>248  Сардельки Сочные ТМ Особый рецепт,   ПОКОМ</v>
          </cell>
          <cell r="B25" t="str">
            <v>кг</v>
          </cell>
          <cell r="E25">
            <v>316.15300000000002</v>
          </cell>
          <cell r="G25">
            <v>105.02</v>
          </cell>
          <cell r="H25">
            <v>172.55699999999999</v>
          </cell>
          <cell r="I25">
            <v>1</v>
          </cell>
          <cell r="L25">
            <v>140</v>
          </cell>
          <cell r="N25">
            <v>21.003999999999998</v>
          </cell>
          <cell r="P25">
            <v>14.880832222433824</v>
          </cell>
          <cell r="Q25">
            <v>14.880832222433824</v>
          </cell>
          <cell r="R25">
            <v>36.743000000000002</v>
          </cell>
          <cell r="S25">
            <v>34.2074</v>
          </cell>
          <cell r="T25">
            <v>34.7196</v>
          </cell>
        </row>
        <row r="26">
          <cell r="A26" t="str">
            <v>250  Сардельки стародворские с говядиной в обол. NDX, ВЕС. ПОКОМ</v>
          </cell>
          <cell r="B26" t="str">
            <v>кг</v>
          </cell>
          <cell r="E26">
            <v>300.10599999999999</v>
          </cell>
          <cell r="G26">
            <v>132.958</v>
          </cell>
          <cell r="H26">
            <v>148.90600000000001</v>
          </cell>
          <cell r="I26">
            <v>1</v>
          </cell>
          <cell r="L26">
            <v>101</v>
          </cell>
          <cell r="N26">
            <v>26.5916</v>
          </cell>
          <cell r="O26">
            <v>69.19319999999999</v>
          </cell>
          <cell r="P26">
            <v>12</v>
          </cell>
          <cell r="Q26">
            <v>9.3979301734382297</v>
          </cell>
          <cell r="R26">
            <v>30.805799999999998</v>
          </cell>
          <cell r="S26">
            <v>43.1006</v>
          </cell>
          <cell r="T26">
            <v>31.526799999999998</v>
          </cell>
        </row>
        <row r="27">
          <cell r="A27" t="str">
            <v>255  Сосиски Молочные для завтрака ТМ Особый рецепт, п/а МГС, ВЕС, ТМ Стародворье  ПОКОМ</v>
          </cell>
          <cell r="B27" t="str">
            <v>кг</v>
          </cell>
          <cell r="E27">
            <v>172.857</v>
          </cell>
          <cell r="G27">
            <v>138.49799999999999</v>
          </cell>
          <cell r="H27">
            <v>-2.7959999999999998</v>
          </cell>
          <cell r="I27">
            <v>1</v>
          </cell>
          <cell r="L27">
            <v>266</v>
          </cell>
          <cell r="N27">
            <v>27.699599999999997</v>
          </cell>
          <cell r="O27">
            <v>69.191199999999924</v>
          </cell>
          <cell r="P27">
            <v>11.999999999999998</v>
          </cell>
          <cell r="Q27">
            <v>9.5020866727317372</v>
          </cell>
          <cell r="R27">
            <v>46.888600000000004</v>
          </cell>
          <cell r="S27">
            <v>45.414999999999999</v>
          </cell>
          <cell r="T27">
            <v>32.926600000000001</v>
          </cell>
        </row>
        <row r="28">
          <cell r="A28" t="str">
            <v>257  Сосиски Молочные оригинальные ТМ Особый рецепт, ВЕС.   ПОКОМ</v>
          </cell>
          <cell r="B28" t="str">
            <v>кг</v>
          </cell>
          <cell r="E28">
            <v>66.378</v>
          </cell>
          <cell r="G28">
            <v>49.363999999999997</v>
          </cell>
          <cell r="H28">
            <v>1.8819999999999999</v>
          </cell>
          <cell r="I28">
            <v>1</v>
          </cell>
          <cell r="L28">
            <v>128</v>
          </cell>
          <cell r="N28">
            <v>9.8727999999999998</v>
          </cell>
          <cell r="P28">
            <v>13.1555384490722</v>
          </cell>
          <cell r="Q28">
            <v>13.1555384490722</v>
          </cell>
          <cell r="R28">
            <v>8.930200000000001</v>
          </cell>
          <cell r="S28">
            <v>12.3148</v>
          </cell>
          <cell r="T28">
            <v>16.183199999999999</v>
          </cell>
        </row>
        <row r="29">
          <cell r="A29" t="str">
            <v>265  Колбаса Балыкбургская, ВЕС, ТМ Баварушка  ПОКОМ</v>
          </cell>
          <cell r="B29" t="str">
            <v>кг</v>
          </cell>
          <cell r="E29">
            <v>674.16800000000001</v>
          </cell>
          <cell r="G29">
            <v>534.05600000000004</v>
          </cell>
          <cell r="H29">
            <v>-15.641999999999999</v>
          </cell>
          <cell r="I29">
            <v>1</v>
          </cell>
          <cell r="L29">
            <v>856</v>
          </cell>
          <cell r="N29">
            <v>106.81120000000001</v>
          </cell>
          <cell r="O29">
            <v>441.37640000000033</v>
          </cell>
          <cell r="P29">
            <v>12.000000000000002</v>
          </cell>
          <cell r="Q29">
            <v>7.8676955225669207</v>
          </cell>
          <cell r="R29">
            <v>105.58099999999999</v>
          </cell>
          <cell r="S29">
            <v>84.795400000000001</v>
          </cell>
          <cell r="T29">
            <v>114.88199999999999</v>
          </cell>
        </row>
        <row r="30">
          <cell r="A30" t="str">
            <v>266  Колбаса Филейбургская с сочным окороком, ВЕС, ТМ Баварушка  ПОКОМ</v>
          </cell>
          <cell r="B30" t="str">
            <v>кг</v>
          </cell>
          <cell r="E30">
            <v>184.28899999999999</v>
          </cell>
          <cell r="F30">
            <v>10.99</v>
          </cell>
          <cell r="G30">
            <v>104.89400000000001</v>
          </cell>
          <cell r="I30">
            <v>1</v>
          </cell>
          <cell r="L30">
            <v>536</v>
          </cell>
          <cell r="N30">
            <v>20.9788</v>
          </cell>
          <cell r="P30">
            <v>25.549602455812536</v>
          </cell>
          <cell r="Q30">
            <v>25.549602455812536</v>
          </cell>
          <cell r="R30">
            <v>81.156199999999998</v>
          </cell>
          <cell r="S30">
            <v>80.362400000000008</v>
          </cell>
          <cell r="T30">
            <v>77.772199999999998</v>
          </cell>
        </row>
        <row r="31">
          <cell r="A31" t="str">
            <v>273  Сосиски Сочинки с сочной грудинкой, МГС 0.4кг,   ПОКОМ</v>
          </cell>
          <cell r="B31" t="str">
            <v>шт</v>
          </cell>
          <cell r="C31" t="str">
            <v>Сент</v>
          </cell>
          <cell r="D31" t="str">
            <v>Окт</v>
          </cell>
          <cell r="E31">
            <v>576</v>
          </cell>
          <cell r="G31">
            <v>271</v>
          </cell>
          <cell r="H31">
            <v>253</v>
          </cell>
          <cell r="I31">
            <v>0.4</v>
          </cell>
          <cell r="L31">
            <v>0</v>
          </cell>
          <cell r="N31">
            <v>54.2</v>
          </cell>
          <cell r="O31">
            <v>397.40000000000009</v>
          </cell>
          <cell r="P31">
            <v>12.000000000000002</v>
          </cell>
          <cell r="Q31">
            <v>4.6678966789667893</v>
          </cell>
          <cell r="R31">
            <v>51.6</v>
          </cell>
          <cell r="S31">
            <v>87</v>
          </cell>
          <cell r="T31">
            <v>34.4</v>
          </cell>
        </row>
        <row r="32">
          <cell r="A32" t="str">
            <v>301  Сосиски Сочинки по-баварски с сыром,  0.4кг, ТМ Стародворье  ПОКОМ</v>
          </cell>
          <cell r="B32" t="str">
            <v>шт</v>
          </cell>
          <cell r="C32" t="str">
            <v>Сент</v>
          </cell>
          <cell r="D32" t="str">
            <v>Окт</v>
          </cell>
          <cell r="E32">
            <v>2273</v>
          </cell>
          <cell r="F32">
            <v>11</v>
          </cell>
          <cell r="G32">
            <v>1106</v>
          </cell>
          <cell r="H32">
            <v>1127</v>
          </cell>
          <cell r="I32">
            <v>0.4</v>
          </cell>
          <cell r="L32">
            <v>0</v>
          </cell>
          <cell r="N32">
            <v>221.2</v>
          </cell>
          <cell r="O32">
            <v>0</v>
          </cell>
          <cell r="P32">
            <v>5.09493670886076</v>
          </cell>
          <cell r="Q32">
            <v>5.09493670886076</v>
          </cell>
          <cell r="R32">
            <v>74.400000000000006</v>
          </cell>
          <cell r="S32">
            <v>107.6</v>
          </cell>
          <cell r="T32">
            <v>80.599999999999994</v>
          </cell>
        </row>
        <row r="33">
          <cell r="A33" t="str">
            <v>302  Сосиски Сочинки по-баварски,  0.4кг, ТМ Стародворье  ПОКОМ</v>
          </cell>
          <cell r="B33" t="str">
            <v>шт</v>
          </cell>
          <cell r="C33" t="str">
            <v>Сент</v>
          </cell>
          <cell r="D33" t="str">
            <v>Окт</v>
          </cell>
          <cell r="E33">
            <v>2162</v>
          </cell>
          <cell r="G33">
            <v>1075</v>
          </cell>
          <cell r="H33">
            <v>1019</v>
          </cell>
          <cell r="I33">
            <v>0.4</v>
          </cell>
          <cell r="L33">
            <v>0</v>
          </cell>
          <cell r="N33">
            <v>215</v>
          </cell>
          <cell r="O33">
            <v>0</v>
          </cell>
          <cell r="P33">
            <v>4.7395348837209301</v>
          </cell>
          <cell r="Q33">
            <v>4.7395348837209301</v>
          </cell>
          <cell r="R33">
            <v>82.4</v>
          </cell>
          <cell r="S33">
            <v>76.599999999999994</v>
          </cell>
          <cell r="T33">
            <v>71.8</v>
          </cell>
        </row>
        <row r="34">
          <cell r="A34" t="str">
            <v>309  Сосиски Сочинки с сыром 0,4 кг ТМ Стародворье  ПОКОМ</v>
          </cell>
          <cell r="B34" t="str">
            <v>шт</v>
          </cell>
          <cell r="C34" t="str">
            <v>Сент</v>
          </cell>
          <cell r="D34" t="str">
            <v>Окт</v>
          </cell>
          <cell r="E34">
            <v>859</v>
          </cell>
          <cell r="G34">
            <v>317</v>
          </cell>
          <cell r="H34">
            <v>435</v>
          </cell>
          <cell r="I34">
            <v>0</v>
          </cell>
          <cell r="L34">
            <v>0</v>
          </cell>
          <cell r="N34">
            <v>63.4</v>
          </cell>
          <cell r="P34">
            <v>6.861198738170347</v>
          </cell>
          <cell r="Q34">
            <v>6.861198738170347</v>
          </cell>
          <cell r="R34">
            <v>0</v>
          </cell>
          <cell r="S34">
            <v>39.4</v>
          </cell>
          <cell r="T34">
            <v>74.599999999999994</v>
          </cell>
          <cell r="U34" t="str">
            <v>акция/нет в матрице</v>
          </cell>
        </row>
        <row r="35">
          <cell r="A35" t="str">
            <v>312  Ветчина Филейская ТМ Вязанка ТС Столичная ВЕС  ПОКОМ</v>
          </cell>
          <cell r="B35" t="str">
            <v>кг</v>
          </cell>
          <cell r="C35" t="str">
            <v>Сент</v>
          </cell>
          <cell r="D35" t="str">
            <v>Окт</v>
          </cell>
          <cell r="E35">
            <v>57.502000000000002</v>
          </cell>
          <cell r="G35">
            <v>43.131</v>
          </cell>
          <cell r="H35">
            <v>13.026999999999999</v>
          </cell>
          <cell r="I35">
            <v>0</v>
          </cell>
          <cell r="L35">
            <v>0</v>
          </cell>
          <cell r="N35">
            <v>8.6262000000000008</v>
          </cell>
          <cell r="P35">
            <v>1.5101667014444364</v>
          </cell>
          <cell r="Q35">
            <v>1.5101667014444364</v>
          </cell>
          <cell r="R35">
            <v>0</v>
          </cell>
          <cell r="S35">
            <v>6.5133999999999999</v>
          </cell>
          <cell r="T35">
            <v>12.417</v>
          </cell>
          <cell r="U35" t="str">
            <v>акция/нет в матрице</v>
          </cell>
        </row>
        <row r="36">
          <cell r="A36" t="str">
            <v>313 Колбаса вареная Молокуша ТМ Вязанка в оболочке полиамид. ВЕС  ПОКОМ</v>
          </cell>
          <cell r="B36" t="str">
            <v>кг</v>
          </cell>
          <cell r="C36" t="str">
            <v>Сент</v>
          </cell>
          <cell r="D36" t="str">
            <v>Окт</v>
          </cell>
          <cell r="E36">
            <v>50.777000000000001</v>
          </cell>
          <cell r="G36">
            <v>31.61</v>
          </cell>
          <cell r="H36">
            <v>16.414999999999999</v>
          </cell>
          <cell r="I36">
            <v>0</v>
          </cell>
          <cell r="L36">
            <v>0</v>
          </cell>
          <cell r="N36">
            <v>6.3220000000000001</v>
          </cell>
          <cell r="P36">
            <v>2.5964884530211956</v>
          </cell>
          <cell r="Q36">
            <v>2.5964884530211956</v>
          </cell>
          <cell r="R36">
            <v>0</v>
          </cell>
          <cell r="S36">
            <v>6.0213999999999999</v>
          </cell>
          <cell r="T36">
            <v>12.896799999999999</v>
          </cell>
          <cell r="U36" t="str">
            <v>акция/нет в матрице</v>
          </cell>
        </row>
        <row r="37">
          <cell r="A37" t="str">
            <v>314 Колбаса вареная Филейская ТМ Вязанка ТС Классическая в оболочке полиамид.  ПОКОМ</v>
          </cell>
          <cell r="B37" t="str">
            <v>кг</v>
          </cell>
          <cell r="C37" t="str">
            <v>Сент</v>
          </cell>
          <cell r="D37" t="str">
            <v>Окт</v>
          </cell>
          <cell r="E37">
            <v>294.43299999999999</v>
          </cell>
          <cell r="G37">
            <v>35.475999999999999</v>
          </cell>
          <cell r="H37">
            <v>203.14599999999999</v>
          </cell>
          <cell r="I37">
            <v>0</v>
          </cell>
          <cell r="L37">
            <v>0</v>
          </cell>
          <cell r="N37">
            <v>7.0952000000000002</v>
          </cell>
          <cell r="P37">
            <v>28.631469162250532</v>
          </cell>
          <cell r="Q37">
            <v>28.631469162250532</v>
          </cell>
          <cell r="R37">
            <v>0</v>
          </cell>
          <cell r="S37">
            <v>4.8868</v>
          </cell>
          <cell r="T37">
            <v>11.506600000000001</v>
          </cell>
          <cell r="U37" t="str">
            <v>акция/нет в матрице</v>
          </cell>
        </row>
        <row r="38">
          <cell r="A38" t="str">
            <v>318 Сосиски Датские ТМ Зареченские колбасы ТС Зареченские п полиамид в модифициров  ПОКОМ</v>
          </cell>
          <cell r="B38" t="str">
            <v>кг</v>
          </cell>
          <cell r="E38">
            <v>347.77699999999999</v>
          </cell>
          <cell r="G38">
            <v>197.46799999999999</v>
          </cell>
          <cell r="H38">
            <v>87.298000000000002</v>
          </cell>
          <cell r="I38">
            <v>1</v>
          </cell>
          <cell r="L38">
            <v>270</v>
          </cell>
          <cell r="N38">
            <v>39.493600000000001</v>
          </cell>
          <cell r="O38">
            <v>268.14440000000002</v>
          </cell>
          <cell r="P38">
            <v>9</v>
          </cell>
          <cell r="Q38">
            <v>2.2104340956509407</v>
          </cell>
          <cell r="R38">
            <v>68.621000000000009</v>
          </cell>
          <cell r="S38">
            <v>49.290399999999998</v>
          </cell>
          <cell r="T38">
            <v>46.095399999999998</v>
          </cell>
        </row>
        <row r="39">
          <cell r="A39" t="str">
            <v>320  Сосиски Сочинки с сочным окороком 0,4 кг ТМ Стародворье  ПОКОМ</v>
          </cell>
          <cell r="B39" t="str">
            <v>шт</v>
          </cell>
          <cell r="C39" t="str">
            <v>Сент</v>
          </cell>
          <cell r="D39" t="str">
            <v>Окт</v>
          </cell>
          <cell r="E39">
            <v>713</v>
          </cell>
          <cell r="F39">
            <v>7</v>
          </cell>
          <cell r="G39">
            <v>305</v>
          </cell>
          <cell r="H39">
            <v>364</v>
          </cell>
          <cell r="I39">
            <v>0.4</v>
          </cell>
          <cell r="L39">
            <v>0</v>
          </cell>
          <cell r="N39">
            <v>61</v>
          </cell>
          <cell r="O39">
            <v>368</v>
          </cell>
          <cell r="P39">
            <v>12</v>
          </cell>
          <cell r="Q39">
            <v>5.9672131147540988</v>
          </cell>
          <cell r="R39">
            <v>63</v>
          </cell>
          <cell r="S39">
            <v>69.599999999999994</v>
          </cell>
          <cell r="T39">
            <v>59.4</v>
          </cell>
        </row>
        <row r="40">
          <cell r="A40" t="str">
            <v>352  Сардельки Сочинки с сыром 0,4 кг ТМ Стародворье   ПОКОМ</v>
          </cell>
          <cell r="B40" t="str">
            <v>шт</v>
          </cell>
          <cell r="C40" t="str">
            <v>Сент</v>
          </cell>
          <cell r="D40" t="str">
            <v>Окт</v>
          </cell>
          <cell r="E40">
            <v>232</v>
          </cell>
          <cell r="F40">
            <v>50</v>
          </cell>
          <cell r="G40">
            <v>181</v>
          </cell>
          <cell r="H40">
            <v>49</v>
          </cell>
          <cell r="I40">
            <v>0</v>
          </cell>
          <cell r="L40">
            <v>0</v>
          </cell>
          <cell r="N40">
            <v>36.200000000000003</v>
          </cell>
          <cell r="P40">
            <v>1.3535911602209945</v>
          </cell>
          <cell r="Q40">
            <v>1.3535911602209945</v>
          </cell>
          <cell r="R40">
            <v>0</v>
          </cell>
          <cell r="S40">
            <v>43.8</v>
          </cell>
          <cell r="T40">
            <v>66.599999999999994</v>
          </cell>
          <cell r="U40" t="str">
            <v>акция/нет в матрице</v>
          </cell>
        </row>
        <row r="41">
          <cell r="A41" t="str">
            <v>369 Колбаса Сливушка ТМ Вязанка в оболочке полиамид вес.  ПОКОМ</v>
          </cell>
          <cell r="B41" t="str">
            <v>кг</v>
          </cell>
          <cell r="C41" t="str">
            <v>Сент</v>
          </cell>
          <cell r="D41" t="str">
            <v>Окт</v>
          </cell>
          <cell r="E41">
            <v>97.558999999999997</v>
          </cell>
          <cell r="G41">
            <v>16.186</v>
          </cell>
          <cell r="H41">
            <v>80.015000000000001</v>
          </cell>
          <cell r="I41">
            <v>0</v>
          </cell>
          <cell r="L41">
            <v>0</v>
          </cell>
          <cell r="N41">
            <v>3.2372000000000001</v>
          </cell>
          <cell r="P41">
            <v>24.71734832571358</v>
          </cell>
          <cell r="Q41">
            <v>24.71734832571358</v>
          </cell>
          <cell r="R41">
            <v>0</v>
          </cell>
          <cell r="S41">
            <v>2.4568000000000003</v>
          </cell>
          <cell r="T41">
            <v>6.4876000000000005</v>
          </cell>
          <cell r="U41" t="str">
            <v>акция/нет в матрице</v>
          </cell>
        </row>
        <row r="42">
          <cell r="A42" t="str">
            <v>370 Ветчина Сливушка с индейкой ТМ Вязанка в оболочке полиамид.</v>
          </cell>
          <cell r="B42" t="str">
            <v>кг</v>
          </cell>
          <cell r="C42" t="str">
            <v>Сент</v>
          </cell>
          <cell r="D42" t="str">
            <v>Окт</v>
          </cell>
          <cell r="E42">
            <v>4.0019999999999998</v>
          </cell>
          <cell r="G42">
            <v>2.7440000000000002</v>
          </cell>
          <cell r="H42">
            <v>1.258</v>
          </cell>
          <cell r="I42">
            <v>0</v>
          </cell>
          <cell r="L42">
            <v>0</v>
          </cell>
          <cell r="N42">
            <v>0.54880000000000007</v>
          </cell>
          <cell r="P42">
            <v>2.2922740524781338</v>
          </cell>
          <cell r="Q42">
            <v>2.2922740524781338</v>
          </cell>
          <cell r="R42">
            <v>0</v>
          </cell>
          <cell r="S42">
            <v>1.9456</v>
          </cell>
          <cell r="T42">
            <v>3.8305999999999996</v>
          </cell>
          <cell r="U42" t="str">
            <v>акция/нет в матрице</v>
          </cell>
        </row>
        <row r="43">
          <cell r="A43" t="str">
            <v>371  Сосиски Сочинки Молочные 0,4 кг ТМ Стародворье  ПОКОМ</v>
          </cell>
          <cell r="B43" t="str">
            <v>шт</v>
          </cell>
          <cell r="C43" t="str">
            <v>Сент</v>
          </cell>
          <cell r="D43" t="str">
            <v>Окт</v>
          </cell>
          <cell r="E43">
            <v>1490</v>
          </cell>
          <cell r="G43">
            <v>928</v>
          </cell>
          <cell r="H43">
            <v>508</v>
          </cell>
          <cell r="I43">
            <v>0</v>
          </cell>
          <cell r="L43">
            <v>0</v>
          </cell>
          <cell r="N43">
            <v>185.6</v>
          </cell>
          <cell r="P43">
            <v>2.7370689655172415</v>
          </cell>
          <cell r="Q43">
            <v>2.7370689655172415</v>
          </cell>
          <cell r="R43">
            <v>0</v>
          </cell>
          <cell r="S43">
            <v>22.8</v>
          </cell>
          <cell r="T43">
            <v>37.6</v>
          </cell>
          <cell r="U43" t="str">
            <v>акция/нет в матрице</v>
          </cell>
        </row>
        <row r="44">
          <cell r="A44" t="str">
            <v>372  Сосиски Сочинки Сливочные 0,4 кг ТМ Стародворье  ПОКОМ</v>
          </cell>
          <cell r="B44" t="str">
            <v>шт</v>
          </cell>
          <cell r="C44" t="str">
            <v>Сент</v>
          </cell>
          <cell r="D44" t="str">
            <v>Окт</v>
          </cell>
          <cell r="E44">
            <v>1518</v>
          </cell>
          <cell r="G44">
            <v>178</v>
          </cell>
          <cell r="H44">
            <v>1281</v>
          </cell>
          <cell r="I44">
            <v>0</v>
          </cell>
          <cell r="L44">
            <v>0</v>
          </cell>
          <cell r="N44">
            <v>35.6</v>
          </cell>
          <cell r="P44">
            <v>35.983146067415731</v>
          </cell>
          <cell r="Q44">
            <v>35.983146067415731</v>
          </cell>
          <cell r="R44">
            <v>0</v>
          </cell>
          <cell r="S44">
            <v>21.4</v>
          </cell>
          <cell r="T44">
            <v>31.8</v>
          </cell>
          <cell r="U44" t="str">
            <v>акция/нет в матрице</v>
          </cell>
        </row>
        <row r="45">
          <cell r="A45" t="str">
            <v>376  Сардельки Сочинки с сочным окороком ТМ Стародворье полиамид мгс ф/в 0,4 кг СК3</v>
          </cell>
          <cell r="B45" t="str">
            <v>шт</v>
          </cell>
          <cell r="E45">
            <v>-12</v>
          </cell>
          <cell r="F45">
            <v>12</v>
          </cell>
          <cell r="I45">
            <v>0</v>
          </cell>
          <cell r="L45">
            <v>0</v>
          </cell>
          <cell r="N45">
            <v>0</v>
          </cell>
          <cell r="P45" t="e">
            <v>#DIV/0!</v>
          </cell>
          <cell r="Q45" t="e">
            <v>#DIV/0!</v>
          </cell>
          <cell r="R45">
            <v>0</v>
          </cell>
          <cell r="S45">
            <v>0</v>
          </cell>
          <cell r="T45">
            <v>2.4</v>
          </cell>
        </row>
        <row r="46">
          <cell r="A46" t="str">
            <v>378 Ветчина Балыкбургская ТМ Баварушка в оболочке фиброуз в вакуумной упаковке.  ПОКОМ</v>
          </cell>
          <cell r="B46" t="str">
            <v>кг</v>
          </cell>
          <cell r="E46">
            <v>180.21299999999999</v>
          </cell>
          <cell r="G46">
            <v>34.277000000000001</v>
          </cell>
          <cell r="H46">
            <v>143.30799999999999</v>
          </cell>
          <cell r="I46">
            <v>0</v>
          </cell>
          <cell r="L46">
            <v>0</v>
          </cell>
          <cell r="N46">
            <v>6.8554000000000004</v>
          </cell>
          <cell r="P46">
            <v>20.904396534119087</v>
          </cell>
          <cell r="Q46">
            <v>20.904396534119087</v>
          </cell>
          <cell r="R46">
            <v>0.79480000000000006</v>
          </cell>
          <cell r="S46">
            <v>35.941199999999995</v>
          </cell>
          <cell r="T46">
            <v>14.006</v>
          </cell>
        </row>
        <row r="47">
          <cell r="A47" t="str">
            <v>381  Сардельки Сочинки 0,4кг ТМ Стародворье  ПОКОМ</v>
          </cell>
          <cell r="B47" t="str">
            <v>шт</v>
          </cell>
          <cell r="C47" t="str">
            <v>Сент</v>
          </cell>
          <cell r="D47" t="str">
            <v>Окт</v>
          </cell>
          <cell r="E47">
            <v>1526</v>
          </cell>
          <cell r="F47">
            <v>13</v>
          </cell>
          <cell r="G47">
            <v>820</v>
          </cell>
          <cell r="H47">
            <v>685</v>
          </cell>
          <cell r="I47">
            <v>0</v>
          </cell>
          <cell r="L47">
            <v>0</v>
          </cell>
          <cell r="N47">
            <v>164</v>
          </cell>
          <cell r="P47">
            <v>4.1768292682926829</v>
          </cell>
          <cell r="Q47">
            <v>4.1768292682926829</v>
          </cell>
          <cell r="R47">
            <v>0</v>
          </cell>
          <cell r="S47">
            <v>20.6</v>
          </cell>
          <cell r="T47">
            <v>29</v>
          </cell>
          <cell r="U47" t="str">
            <v>акция/нет в матрице</v>
          </cell>
        </row>
        <row r="48">
          <cell r="A48" t="str">
            <v>383 Колбаса Сочинка по-европейски с сочной грудиной ТМ Стародворье в оболочке фиброуз в ва  Поком</v>
          </cell>
          <cell r="B48" t="str">
            <v>кг</v>
          </cell>
          <cell r="E48">
            <v>18.341999999999999</v>
          </cell>
          <cell r="G48">
            <v>1.6579999999999999</v>
          </cell>
          <cell r="H48">
            <v>1.879</v>
          </cell>
          <cell r="I48">
            <v>1</v>
          </cell>
          <cell r="L48">
            <v>102</v>
          </cell>
          <cell r="N48">
            <v>0.33160000000000001</v>
          </cell>
          <cell r="O48">
            <v>20</v>
          </cell>
          <cell r="P48">
            <v>373.57961399276235</v>
          </cell>
          <cell r="Q48">
            <v>313.26598311218333</v>
          </cell>
          <cell r="R48">
            <v>0</v>
          </cell>
          <cell r="S48">
            <v>0</v>
          </cell>
          <cell r="T48">
            <v>14.9618</v>
          </cell>
        </row>
        <row r="49">
          <cell r="A49" t="str">
            <v>384  Колбаса Сочинка по-фински с сочным окороком ТМ Стародворье в оболочке фиброуз в ва  Поком</v>
          </cell>
          <cell r="B49" t="str">
            <v>кг</v>
          </cell>
          <cell r="E49">
            <v>15.102</v>
          </cell>
          <cell r="H49">
            <v>0.251</v>
          </cell>
          <cell r="I49">
            <v>1</v>
          </cell>
          <cell r="L49">
            <v>117</v>
          </cell>
          <cell r="N49">
            <v>0</v>
          </cell>
          <cell r="O49">
            <v>30</v>
          </cell>
          <cell r="P49" t="e">
            <v>#DIV/0!</v>
          </cell>
          <cell r="Q49" t="e">
            <v>#DIV/0!</v>
          </cell>
          <cell r="R49">
            <v>0</v>
          </cell>
          <cell r="S49">
            <v>0</v>
          </cell>
          <cell r="T49">
            <v>15.77</v>
          </cell>
        </row>
        <row r="50">
          <cell r="A50" t="str">
            <v>БОНУС_096  Сосиски Баварские,  0.42кг,ПОКОМ</v>
          </cell>
          <cell r="B50" t="str">
            <v>шт</v>
          </cell>
          <cell r="E50">
            <v>-24</v>
          </cell>
          <cell r="F50">
            <v>211</v>
          </cell>
          <cell r="G50">
            <v>184</v>
          </cell>
          <cell r="H50">
            <v>-26</v>
          </cell>
          <cell r="I50">
            <v>0</v>
          </cell>
          <cell r="L50">
            <v>0</v>
          </cell>
          <cell r="N50">
            <v>36.799999999999997</v>
          </cell>
          <cell r="P50">
            <v>-0.70652173913043481</v>
          </cell>
          <cell r="Q50">
            <v>-0.70652173913043481</v>
          </cell>
          <cell r="R50">
            <v>4.2</v>
          </cell>
          <cell r="S50">
            <v>31.4</v>
          </cell>
          <cell r="T50">
            <v>44.2</v>
          </cell>
        </row>
        <row r="51">
          <cell r="A51" t="str">
            <v>БОНУС_225  Колбаса Дугушка со шпиком, ВЕС, ТМ Стародворье   ПОКОМ</v>
          </cell>
          <cell r="B51" t="str">
            <v>кг</v>
          </cell>
          <cell r="E51">
            <v>6.117</v>
          </cell>
          <cell r="F51">
            <v>36.963999999999999</v>
          </cell>
          <cell r="G51">
            <v>34.292000000000002</v>
          </cell>
          <cell r="I51">
            <v>0</v>
          </cell>
          <cell r="L51">
            <v>0</v>
          </cell>
          <cell r="N51">
            <v>6.8584000000000005</v>
          </cell>
          <cell r="P51">
            <v>0</v>
          </cell>
          <cell r="Q51">
            <v>0</v>
          </cell>
          <cell r="R51">
            <v>0.17580000000000001</v>
          </cell>
          <cell r="S51">
            <v>6.3567999999999998</v>
          </cell>
          <cell r="T51">
            <v>11.090199999999999</v>
          </cell>
        </row>
        <row r="52">
          <cell r="A52" t="str">
            <v>БОНУС_314 Колбаса вареная Филейская ТМ Вязанка ТС Классическая в оболочке полиамид.  ПОКОМ</v>
          </cell>
          <cell r="B52" t="str">
            <v>кг</v>
          </cell>
          <cell r="F52">
            <v>46.210999999999999</v>
          </cell>
          <cell r="G52">
            <v>23.116</v>
          </cell>
          <cell r="H52">
            <v>21.725000000000001</v>
          </cell>
          <cell r="I52">
            <v>0</v>
          </cell>
          <cell r="L52">
            <v>0</v>
          </cell>
          <cell r="N52">
            <v>4.6231999999999998</v>
          </cell>
          <cell r="P52">
            <v>4.6991261463921097</v>
          </cell>
          <cell r="Q52">
            <v>4.6991261463921097</v>
          </cell>
          <cell r="R52">
            <v>0</v>
          </cell>
          <cell r="S52">
            <v>2.9914000000000001</v>
          </cell>
          <cell r="T52">
            <v>6.8482000000000003</v>
          </cell>
        </row>
        <row r="53">
          <cell r="A53" t="str">
            <v>колбаса вареная Мусульманская халяль Вязанка 0,4 кг</v>
          </cell>
          <cell r="B53" t="str">
            <v>шт</v>
          </cell>
          <cell r="I53">
            <v>0.4</v>
          </cell>
          <cell r="L53">
            <v>250</v>
          </cell>
          <cell r="N53">
            <v>0</v>
          </cell>
          <cell r="O53">
            <v>250</v>
          </cell>
          <cell r="P53" t="e">
            <v>#DIV/0!</v>
          </cell>
          <cell r="Q53" t="e">
            <v>#DIV/0!</v>
          </cell>
          <cell r="U53" t="str">
            <v>новые</v>
          </cell>
        </row>
        <row r="54">
          <cell r="A54" t="str">
            <v>сосиски Восточные халяль Вязанка  0,33 кг</v>
          </cell>
          <cell r="B54" t="str">
            <v>шт</v>
          </cell>
          <cell r="I54">
            <v>0.33</v>
          </cell>
          <cell r="L54">
            <v>200</v>
          </cell>
          <cell r="N54">
            <v>0</v>
          </cell>
          <cell r="O54">
            <v>200</v>
          </cell>
          <cell r="P54" t="e">
            <v>#DIV/0!</v>
          </cell>
          <cell r="Q54" t="e">
            <v>#DIV/0!</v>
          </cell>
          <cell r="U54" t="str">
            <v>новые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55"/>
  <sheetViews>
    <sheetView tabSelected="1" workbookViewId="0">
      <pane ySplit="5" topLeftCell="A6" activePane="bottomLeft" state="frozen"/>
      <selection pane="bottomLeft" activeCell="X14" sqref="X14"/>
    </sheetView>
  </sheetViews>
  <sheetFormatPr defaultColWidth="10.5" defaultRowHeight="11.45" customHeight="1" outlineLevelRow="2" x14ac:dyDescent="0.2"/>
  <cols>
    <col min="1" max="1" width="68.5" style="1" customWidth="1"/>
    <col min="2" max="2" width="3.83203125" style="1" customWidth="1"/>
    <col min="3" max="3" width="9.1640625" style="1" customWidth="1"/>
    <col min="4" max="7" width="7.5" style="1" customWidth="1"/>
    <col min="8" max="8" width="5.1640625" style="13" customWidth="1"/>
    <col min="9" max="10" width="1.33203125" style="2" customWidth="1"/>
    <col min="11" max="12" width="1.1640625" style="2" customWidth="1"/>
    <col min="13" max="13" width="8.33203125" style="2" customWidth="1"/>
    <col min="14" max="14" width="10.5" style="2"/>
    <col min="15" max="16" width="7" style="2" customWidth="1"/>
    <col min="17" max="19" width="8.6640625" style="2" customWidth="1"/>
    <col min="20" max="20" width="20" style="2" customWidth="1"/>
    <col min="21" max="16384" width="10.5" style="2"/>
  </cols>
  <sheetData>
    <row r="1" spans="1:21" ht="12.95" customHeight="1" outlineLevel="1" x14ac:dyDescent="0.2">
      <c r="A1" s="3" t="s">
        <v>0</v>
      </c>
    </row>
    <row r="2" spans="1:21" ht="12.95" customHeight="1" outlineLevel="1" x14ac:dyDescent="0.2">
      <c r="A2" s="3"/>
    </row>
    <row r="3" spans="1:21" ht="26.1" customHeight="1" x14ac:dyDescent="0.2">
      <c r="A3" s="4" t="s">
        <v>1</v>
      </c>
      <c r="B3" s="4" t="s">
        <v>2</v>
      </c>
      <c r="C3" s="14" t="s">
        <v>72</v>
      </c>
      <c r="D3" s="4" t="s">
        <v>3</v>
      </c>
      <c r="E3" s="4"/>
      <c r="F3" s="4"/>
      <c r="G3" s="4"/>
      <c r="H3" s="9" t="s">
        <v>60</v>
      </c>
      <c r="I3" s="10" t="s">
        <v>61</v>
      </c>
      <c r="J3" s="10" t="s">
        <v>62</v>
      </c>
      <c r="K3" s="10" t="s">
        <v>63</v>
      </c>
      <c r="L3" s="10" t="s">
        <v>63</v>
      </c>
      <c r="M3" s="10" t="s">
        <v>64</v>
      </c>
      <c r="N3" s="10" t="s">
        <v>63</v>
      </c>
      <c r="O3" s="10" t="s">
        <v>65</v>
      </c>
      <c r="P3" s="10" t="s">
        <v>66</v>
      </c>
      <c r="Q3" s="11" t="s">
        <v>67</v>
      </c>
      <c r="R3" s="11" t="s">
        <v>68</v>
      </c>
      <c r="S3" s="11" t="s">
        <v>71</v>
      </c>
      <c r="T3" s="10" t="s">
        <v>69</v>
      </c>
      <c r="U3" s="10" t="s">
        <v>70</v>
      </c>
    </row>
    <row r="4" spans="1:21" ht="26.1" customHeight="1" x14ac:dyDescent="0.2">
      <c r="A4" s="4" t="s">
        <v>1</v>
      </c>
      <c r="B4" s="4" t="s">
        <v>2</v>
      </c>
      <c r="C4" s="14" t="s">
        <v>72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1.1" customHeight="1" x14ac:dyDescent="0.2">
      <c r="A5" s="5"/>
      <c r="B5" s="5"/>
      <c r="C5" s="5"/>
      <c r="D5" s="6"/>
      <c r="E5" s="6"/>
      <c r="F5" s="12">
        <f t="shared" ref="F5:G5" si="0">SUM(F6:F73)</f>
        <v>12665.132000000003</v>
      </c>
      <c r="G5" s="12">
        <f t="shared" si="0"/>
        <v>15443.525000000001</v>
      </c>
      <c r="H5" s="9"/>
      <c r="I5" s="12">
        <f t="shared" ref="I5:N5" si="1">SUM(I6:I73)</f>
        <v>0</v>
      </c>
      <c r="J5" s="12">
        <f t="shared" si="1"/>
        <v>0</v>
      </c>
      <c r="K5" s="12">
        <f t="shared" si="1"/>
        <v>0</v>
      </c>
      <c r="L5" s="12">
        <f t="shared" si="1"/>
        <v>0</v>
      </c>
      <c r="M5" s="12">
        <f t="shared" si="1"/>
        <v>2533.0263999999997</v>
      </c>
      <c r="N5" s="12">
        <f t="shared" si="1"/>
        <v>12372.027000000004</v>
      </c>
      <c r="O5" s="10"/>
      <c r="P5" s="10"/>
      <c r="Q5" s="12">
        <f>SUM(Q6:Q73)</f>
        <v>2296.4850000000006</v>
      </c>
      <c r="R5" s="12">
        <f>SUM(R6:R73)</f>
        <v>2314.3701999999994</v>
      </c>
      <c r="S5" s="12">
        <f>SUM(S6:S73)</f>
        <v>2795.6900000000005</v>
      </c>
      <c r="T5" s="10"/>
      <c r="U5" s="12">
        <f>SUM(U6:U73)</f>
        <v>11203.556999999999</v>
      </c>
    </row>
    <row r="6" spans="1:21" ht="11.1" customHeight="1" outlineLevel="2" x14ac:dyDescent="0.2">
      <c r="A6" s="7" t="s">
        <v>8</v>
      </c>
      <c r="B6" s="7" t="s">
        <v>9</v>
      </c>
      <c r="C6" s="7"/>
      <c r="D6" s="8">
        <v>50.874000000000002</v>
      </c>
      <c r="E6" s="8"/>
      <c r="F6" s="8">
        <v>16.2</v>
      </c>
      <c r="G6" s="8">
        <v>29.276</v>
      </c>
      <c r="H6" s="13">
        <f>VLOOKUP(A6,[1]TDSheet!$A:$I,9,0)</f>
        <v>0</v>
      </c>
      <c r="M6" s="2">
        <f>F6/5</f>
        <v>3.2399999999999998</v>
      </c>
      <c r="N6" s="18"/>
      <c r="O6" s="2">
        <f>(G6+N6)/M6</f>
        <v>9.0358024691358025</v>
      </c>
      <c r="P6" s="2">
        <f>G6/M6</f>
        <v>9.0358024691358025</v>
      </c>
      <c r="Q6" s="2">
        <f>VLOOKUP(A6,[1]TDSheet!$A:$S,19,0)</f>
        <v>4.0439999999999996</v>
      </c>
      <c r="R6" s="2">
        <f>VLOOKUP(A6,[1]TDSheet!$A:$T,20,0)</f>
        <v>11.9206</v>
      </c>
      <c r="S6" s="2">
        <f>VLOOKUP(A6,[1]TDSheet!$A:$N,14,0)</f>
        <v>5.1132</v>
      </c>
      <c r="T6" s="16" t="s">
        <v>73</v>
      </c>
      <c r="U6" s="2">
        <f>N6*H6</f>
        <v>0</v>
      </c>
    </row>
    <row r="7" spans="1:21" ht="11.1" customHeight="1" outlineLevel="2" x14ac:dyDescent="0.2">
      <c r="A7" s="7" t="s">
        <v>10</v>
      </c>
      <c r="B7" s="7" t="s">
        <v>9</v>
      </c>
      <c r="C7" s="15" t="str">
        <f>VLOOKUP(A7,[1]TDSheet!$A:$D,4,0)</f>
        <v>Окт</v>
      </c>
      <c r="D7" s="8">
        <v>31.129000000000001</v>
      </c>
      <c r="E7" s="8"/>
      <c r="F7" s="8">
        <v>16.324000000000002</v>
      </c>
      <c r="G7" s="8">
        <v>8.0090000000000003</v>
      </c>
      <c r="H7" s="13">
        <v>1</v>
      </c>
      <c r="M7" s="2">
        <f t="shared" ref="M7:M55" si="2">F7/5</f>
        <v>3.2648000000000001</v>
      </c>
      <c r="N7" s="18">
        <f>9*M7-G7</f>
        <v>21.374200000000002</v>
      </c>
      <c r="O7" s="2">
        <f t="shared" ref="O7:O55" si="3">(G7+N7)/M7</f>
        <v>9</v>
      </c>
      <c r="P7" s="2">
        <f t="shared" ref="P7:P55" si="4">G7/M7</f>
        <v>2.453136486155354</v>
      </c>
      <c r="Q7" s="2">
        <f>VLOOKUP(A7,[1]TDSheet!$A:$S,19,0)</f>
        <v>4.6415999999999995</v>
      </c>
      <c r="R7" s="2">
        <f>VLOOKUP(A7,[1]TDSheet!$A:$T,20,0)</f>
        <v>12.2342</v>
      </c>
      <c r="S7" s="2">
        <f>VLOOKUP(A7,[1]TDSheet!$A:$N,14,0)</f>
        <v>6.5175999999999998</v>
      </c>
      <c r="T7" s="17" t="str">
        <f>VLOOKUP(A7,[1]TDSheet!$A:$U,21,0)</f>
        <v>акция/нет в матрице</v>
      </c>
      <c r="U7" s="2">
        <f t="shared" ref="U7:U55" si="5">N7*H7</f>
        <v>21.374200000000002</v>
      </c>
    </row>
    <row r="8" spans="1:21" ht="11.1" customHeight="1" outlineLevel="2" x14ac:dyDescent="0.2">
      <c r="A8" s="7" t="s">
        <v>11</v>
      </c>
      <c r="B8" s="7" t="s">
        <v>9</v>
      </c>
      <c r="C8" s="7"/>
      <c r="D8" s="8">
        <v>39.814</v>
      </c>
      <c r="E8" s="8">
        <v>77.704999999999998</v>
      </c>
      <c r="F8" s="8">
        <v>37.457000000000001</v>
      </c>
      <c r="G8" s="8">
        <v>70.433999999999997</v>
      </c>
      <c r="H8" s="13">
        <f>VLOOKUP(A8,[1]TDSheet!$A:$I,9,0)</f>
        <v>1</v>
      </c>
      <c r="M8" s="2">
        <f t="shared" si="2"/>
        <v>7.4914000000000005</v>
      </c>
      <c r="N8" s="18">
        <f t="shared" ref="N8:N45" si="6">12*M8-G8</f>
        <v>19.462800000000016</v>
      </c>
      <c r="O8" s="2">
        <f t="shared" si="3"/>
        <v>12.000000000000002</v>
      </c>
      <c r="P8" s="2">
        <f t="shared" si="4"/>
        <v>9.4019809381424029</v>
      </c>
      <c r="Q8" s="2">
        <f>VLOOKUP(A8,[1]TDSheet!$A:$S,19,0)</f>
        <v>11.148199999999999</v>
      </c>
      <c r="R8" s="2">
        <f>VLOOKUP(A8,[1]TDSheet!$A:$T,20,0)</f>
        <v>11.3612</v>
      </c>
      <c r="S8" s="2">
        <f>VLOOKUP(A8,[1]TDSheet!$A:$N,14,0)</f>
        <v>10.214600000000001</v>
      </c>
      <c r="U8" s="2">
        <f t="shared" si="5"/>
        <v>19.462800000000016</v>
      </c>
    </row>
    <row r="9" spans="1:21" ht="11.1" customHeight="1" outlineLevel="2" x14ac:dyDescent="0.2">
      <c r="A9" s="7" t="s">
        <v>12</v>
      </c>
      <c r="B9" s="7" t="s">
        <v>9</v>
      </c>
      <c r="C9" s="7"/>
      <c r="D9" s="8">
        <v>19.777000000000001</v>
      </c>
      <c r="E9" s="8">
        <v>106.548</v>
      </c>
      <c r="F9" s="8">
        <v>92.116</v>
      </c>
      <c r="G9" s="8">
        <v>34.209000000000003</v>
      </c>
      <c r="H9" s="13">
        <f>VLOOKUP(A9,[1]TDSheet!$A:$I,9,0)</f>
        <v>1</v>
      </c>
      <c r="M9" s="2">
        <f t="shared" si="2"/>
        <v>18.423200000000001</v>
      </c>
      <c r="N9" s="18">
        <f>9*M9-G9</f>
        <v>131.59980000000002</v>
      </c>
      <c r="O9" s="2">
        <f t="shared" si="3"/>
        <v>9</v>
      </c>
      <c r="P9" s="2">
        <f t="shared" si="4"/>
        <v>1.8568435450953147</v>
      </c>
      <c r="Q9" s="2">
        <f>VLOOKUP(A9,[1]TDSheet!$A:$S,19,0)</f>
        <v>17.712799999999998</v>
      </c>
      <c r="R9" s="2">
        <f>VLOOKUP(A9,[1]TDSheet!$A:$T,20,0)</f>
        <v>14.336600000000001</v>
      </c>
      <c r="S9" s="2">
        <f>VLOOKUP(A9,[1]TDSheet!$A:$N,14,0)</f>
        <v>7.8751999999999995</v>
      </c>
      <c r="U9" s="2">
        <f t="shared" si="5"/>
        <v>131.59980000000002</v>
      </c>
    </row>
    <row r="10" spans="1:21" ht="11.1" customHeight="1" outlineLevel="2" x14ac:dyDescent="0.2">
      <c r="A10" s="7" t="s">
        <v>19</v>
      </c>
      <c r="B10" s="7" t="s">
        <v>20</v>
      </c>
      <c r="C10" s="7"/>
      <c r="D10" s="8">
        <v>148</v>
      </c>
      <c r="E10" s="8">
        <v>204</v>
      </c>
      <c r="F10" s="8">
        <v>146</v>
      </c>
      <c r="G10" s="8">
        <v>113</v>
      </c>
      <c r="H10" s="13">
        <f>VLOOKUP(A10,[1]TDSheet!$A:$I,9,0)</f>
        <v>0.45</v>
      </c>
      <c r="M10" s="2">
        <f t="shared" si="2"/>
        <v>29.2</v>
      </c>
      <c r="N10" s="18">
        <f>11*M10-G10</f>
        <v>208.2</v>
      </c>
      <c r="O10" s="2">
        <f t="shared" si="3"/>
        <v>11</v>
      </c>
      <c r="P10" s="2">
        <f t="shared" si="4"/>
        <v>3.8698630136986303</v>
      </c>
      <c r="Q10" s="2">
        <f>VLOOKUP(A10,[1]TDSheet!$A:$S,19,0)</f>
        <v>2</v>
      </c>
      <c r="R10" s="2">
        <f>VLOOKUP(A10,[1]TDSheet!$A:$T,20,0)</f>
        <v>35.200000000000003</v>
      </c>
      <c r="S10" s="2">
        <f>VLOOKUP(A10,[1]TDSheet!$A:$N,14,0)</f>
        <v>21</v>
      </c>
      <c r="U10" s="2">
        <f t="shared" si="5"/>
        <v>93.69</v>
      </c>
    </row>
    <row r="11" spans="1:21" ht="11.1" customHeight="1" outlineLevel="2" x14ac:dyDescent="0.2">
      <c r="A11" s="7" t="s">
        <v>21</v>
      </c>
      <c r="B11" s="7" t="s">
        <v>20</v>
      </c>
      <c r="C11" s="7"/>
      <c r="D11" s="8">
        <v>123</v>
      </c>
      <c r="E11" s="8">
        <v>240</v>
      </c>
      <c r="F11" s="8">
        <v>169</v>
      </c>
      <c r="G11" s="8">
        <v>98</v>
      </c>
      <c r="H11" s="13">
        <f>VLOOKUP(A11,[1]TDSheet!$A:$I,9,0)</f>
        <v>0.45</v>
      </c>
      <c r="M11" s="2">
        <f t="shared" si="2"/>
        <v>33.799999999999997</v>
      </c>
      <c r="N11" s="18">
        <f>10*M11-G11</f>
        <v>240</v>
      </c>
      <c r="O11" s="2">
        <f t="shared" si="3"/>
        <v>10</v>
      </c>
      <c r="P11" s="2">
        <f t="shared" si="4"/>
        <v>2.8994082840236688</v>
      </c>
      <c r="Q11" s="2">
        <f>VLOOKUP(A11,[1]TDSheet!$A:$S,19,0)</f>
        <v>6.4</v>
      </c>
      <c r="R11" s="2">
        <f>VLOOKUP(A11,[1]TDSheet!$A:$T,20,0)</f>
        <v>39.4</v>
      </c>
      <c r="S11" s="2">
        <f>VLOOKUP(A11,[1]TDSheet!$A:$N,14,0)</f>
        <v>28</v>
      </c>
      <c r="U11" s="2">
        <f t="shared" si="5"/>
        <v>108</v>
      </c>
    </row>
    <row r="12" spans="1:21" ht="21.95" customHeight="1" outlineLevel="2" x14ac:dyDescent="0.2">
      <c r="A12" s="7" t="s">
        <v>47</v>
      </c>
      <c r="B12" s="7" t="s">
        <v>20</v>
      </c>
      <c r="C12" s="7"/>
      <c r="D12" s="8">
        <v>27</v>
      </c>
      <c r="E12" s="8"/>
      <c r="F12" s="8">
        <v>-4</v>
      </c>
      <c r="G12" s="8">
        <v>26</v>
      </c>
      <c r="H12" s="13">
        <f>VLOOKUP(A12,[1]TDSheet!$A:$I,9,0)</f>
        <v>0.4</v>
      </c>
      <c r="M12" s="2">
        <f t="shared" si="2"/>
        <v>-0.8</v>
      </c>
      <c r="N12" s="18"/>
      <c r="O12" s="2">
        <f t="shared" si="3"/>
        <v>-32.5</v>
      </c>
      <c r="P12" s="2">
        <f t="shared" si="4"/>
        <v>-32.5</v>
      </c>
      <c r="Q12" s="2">
        <f>VLOOKUP(A12,[1]TDSheet!$A:$S,19,0)</f>
        <v>0</v>
      </c>
      <c r="R12" s="2">
        <f>VLOOKUP(A12,[1]TDSheet!$A:$T,20,0)</f>
        <v>-1</v>
      </c>
      <c r="S12" s="2">
        <f>VLOOKUP(A12,[1]TDSheet!$A:$N,14,0)</f>
        <v>-1.2</v>
      </c>
      <c r="U12" s="2">
        <f t="shared" si="5"/>
        <v>0</v>
      </c>
    </row>
    <row r="13" spans="1:21" ht="11.1" customHeight="1" outlineLevel="2" x14ac:dyDescent="0.2">
      <c r="A13" s="20" t="s">
        <v>48</v>
      </c>
      <c r="B13" s="7" t="s">
        <v>20</v>
      </c>
      <c r="C13" s="7"/>
      <c r="D13" s="8">
        <v>97</v>
      </c>
      <c r="E13" s="8"/>
      <c r="F13" s="8">
        <v>26</v>
      </c>
      <c r="G13" s="8"/>
      <c r="H13" s="13">
        <f>VLOOKUP(A13,[1]TDSheet!$A:$I,9,0)</f>
        <v>0.42</v>
      </c>
      <c r="M13" s="2">
        <f t="shared" si="2"/>
        <v>5.2</v>
      </c>
      <c r="N13" s="18"/>
      <c r="O13" s="2">
        <f t="shared" si="3"/>
        <v>0</v>
      </c>
      <c r="P13" s="2">
        <f t="shared" si="4"/>
        <v>0</v>
      </c>
      <c r="Q13" s="2">
        <f>VLOOKUP(A13,[1]TDSheet!$A:$S,19,0)</f>
        <v>9.4</v>
      </c>
      <c r="R13" s="2">
        <f>VLOOKUP(A13,[1]TDSheet!$A:$T,20,0)</f>
        <v>9.1999999999999993</v>
      </c>
      <c r="S13" s="2">
        <f>VLOOKUP(A13,[1]TDSheet!$A:$N,14,0)</f>
        <v>152.80000000000001</v>
      </c>
      <c r="U13" s="2">
        <f t="shared" si="5"/>
        <v>0</v>
      </c>
    </row>
    <row r="14" spans="1:21" ht="11.1" customHeight="1" outlineLevel="2" x14ac:dyDescent="0.2">
      <c r="A14" s="7" t="s">
        <v>24</v>
      </c>
      <c r="B14" s="7" t="s">
        <v>9</v>
      </c>
      <c r="C14" s="15" t="str">
        <f>VLOOKUP(A14,[1]TDSheet!$A:$D,4,0)</f>
        <v>Окт</v>
      </c>
      <c r="D14" s="8">
        <v>663.57100000000003</v>
      </c>
      <c r="E14" s="8"/>
      <c r="F14" s="8">
        <v>108.205</v>
      </c>
      <c r="G14" s="8">
        <v>541.29100000000005</v>
      </c>
      <c r="H14" s="13">
        <v>1</v>
      </c>
      <c r="M14" s="2">
        <f t="shared" si="2"/>
        <v>21.640999999999998</v>
      </c>
      <c r="N14" s="18"/>
      <c r="O14" s="2">
        <f t="shared" si="3"/>
        <v>25.012291483757686</v>
      </c>
      <c r="P14" s="2">
        <f t="shared" si="4"/>
        <v>25.012291483757686</v>
      </c>
      <c r="Q14" s="2">
        <f>VLOOKUP(A14,[1]TDSheet!$A:$S,19,0)</f>
        <v>7.3855999999999993</v>
      </c>
      <c r="R14" s="2">
        <f>VLOOKUP(A14,[1]TDSheet!$A:$T,20,0)</f>
        <v>21.6952</v>
      </c>
      <c r="S14" s="2">
        <f>VLOOKUP(A14,[1]TDSheet!$A:$N,14,0)</f>
        <v>17.617599999999999</v>
      </c>
      <c r="T14" s="17" t="str">
        <f>VLOOKUP(A14,[1]TDSheet!$A:$U,21,0)</f>
        <v>акция/нет в матрице</v>
      </c>
      <c r="U14" s="2">
        <f t="shared" si="5"/>
        <v>0</v>
      </c>
    </row>
    <row r="15" spans="1:21" ht="21.95" customHeight="1" outlineLevel="2" x14ac:dyDescent="0.2">
      <c r="A15" s="7" t="s">
        <v>25</v>
      </c>
      <c r="B15" s="7" t="s">
        <v>9</v>
      </c>
      <c r="C15" s="7"/>
      <c r="D15" s="8">
        <v>1989.9870000000001</v>
      </c>
      <c r="E15" s="8">
        <v>2299.7049999999999</v>
      </c>
      <c r="F15" s="8">
        <v>1871.4670000000001</v>
      </c>
      <c r="G15" s="8">
        <v>2056.8090000000002</v>
      </c>
      <c r="H15" s="13">
        <f>VLOOKUP(A15,[1]TDSheet!$A:$I,9,0)</f>
        <v>1</v>
      </c>
      <c r="M15" s="2">
        <f t="shared" si="2"/>
        <v>374.29340000000002</v>
      </c>
      <c r="N15" s="18">
        <f t="shared" si="6"/>
        <v>2434.7118</v>
      </c>
      <c r="O15" s="2">
        <f t="shared" si="3"/>
        <v>12</v>
      </c>
      <c r="P15" s="2">
        <f t="shared" si="4"/>
        <v>5.4951783814515567</v>
      </c>
      <c r="Q15" s="2">
        <f>VLOOKUP(A15,[1]TDSheet!$A:$S,19,0)</f>
        <v>378.22579999999999</v>
      </c>
      <c r="R15" s="2">
        <f>VLOOKUP(A15,[1]TDSheet!$A:$T,20,0)</f>
        <v>333.01280000000003</v>
      </c>
      <c r="S15" s="2">
        <f>VLOOKUP(A15,[1]TDSheet!$A:$N,14,0)</f>
        <v>326.59859999999998</v>
      </c>
      <c r="U15" s="2">
        <f t="shared" si="5"/>
        <v>2434.7118</v>
      </c>
    </row>
    <row r="16" spans="1:21" ht="11.1" customHeight="1" outlineLevel="2" x14ac:dyDescent="0.2">
      <c r="A16" s="21" t="s">
        <v>26</v>
      </c>
      <c r="B16" s="7" t="s">
        <v>9</v>
      </c>
      <c r="C16" s="15" t="str">
        <f>VLOOKUP(A16,[1]TDSheet!$A:$D,4,0)</f>
        <v>Окт</v>
      </c>
      <c r="D16" s="8">
        <v>406.50099999999998</v>
      </c>
      <c r="E16" s="8"/>
      <c r="F16" s="8">
        <v>88.031999999999996</v>
      </c>
      <c r="G16" s="8">
        <v>297.35300000000001</v>
      </c>
      <c r="H16" s="13">
        <f>VLOOKUP(A16,[1]TDSheet!$A:$I,9,0)</f>
        <v>1</v>
      </c>
      <c r="M16" s="2">
        <f t="shared" si="2"/>
        <v>17.606400000000001</v>
      </c>
      <c r="N16" s="18"/>
      <c r="O16" s="2">
        <f t="shared" si="3"/>
        <v>16.888915394402037</v>
      </c>
      <c r="P16" s="2">
        <f t="shared" si="4"/>
        <v>16.888915394402037</v>
      </c>
      <c r="Q16" s="2">
        <f>VLOOKUP(A16,[1]TDSheet!$A:$S,19,0)</f>
        <v>21.641999999999999</v>
      </c>
      <c r="R16" s="2">
        <f>VLOOKUP(A16,[1]TDSheet!$A:$T,20,0)</f>
        <v>23.063200000000002</v>
      </c>
      <c r="S16" s="2">
        <f>VLOOKUP(A16,[1]TDSheet!$A:$N,14,0)</f>
        <v>73.079599999999999</v>
      </c>
      <c r="U16" s="2">
        <f t="shared" si="5"/>
        <v>0</v>
      </c>
    </row>
    <row r="17" spans="1:21" ht="11.1" customHeight="1" outlineLevel="2" x14ac:dyDescent="0.2">
      <c r="A17" s="7" t="s">
        <v>27</v>
      </c>
      <c r="B17" s="7" t="s">
        <v>9</v>
      </c>
      <c r="C17" s="7"/>
      <c r="D17" s="8">
        <v>1303.193</v>
      </c>
      <c r="E17" s="8">
        <v>1990.06</v>
      </c>
      <c r="F17" s="8">
        <v>1436.355</v>
      </c>
      <c r="G17" s="8">
        <v>1584.9069999999999</v>
      </c>
      <c r="H17" s="13">
        <f>VLOOKUP(A17,[1]TDSheet!$A:$I,9,0)</f>
        <v>1</v>
      </c>
      <c r="M17" s="2">
        <f t="shared" si="2"/>
        <v>287.27100000000002</v>
      </c>
      <c r="N17" s="18">
        <f t="shared" si="6"/>
        <v>1862.3450000000005</v>
      </c>
      <c r="O17" s="2">
        <f t="shared" si="3"/>
        <v>12</v>
      </c>
      <c r="P17" s="2">
        <f t="shared" si="4"/>
        <v>5.5171145016378258</v>
      </c>
      <c r="Q17" s="2">
        <f>VLOOKUP(A17,[1]TDSheet!$A:$S,19,0)</f>
        <v>279.17140000000001</v>
      </c>
      <c r="R17" s="2">
        <f>VLOOKUP(A17,[1]TDSheet!$A:$T,20,0)</f>
        <v>264.30579999999998</v>
      </c>
      <c r="S17" s="2">
        <f>VLOOKUP(A17,[1]TDSheet!$A:$N,14,0)</f>
        <v>251.8058</v>
      </c>
      <c r="U17" s="2">
        <f t="shared" si="5"/>
        <v>1862.3450000000005</v>
      </c>
    </row>
    <row r="18" spans="1:21" ht="21.95" customHeight="1" outlineLevel="2" x14ac:dyDescent="0.2">
      <c r="A18" s="7" t="s">
        <v>28</v>
      </c>
      <c r="B18" s="7" t="s">
        <v>9</v>
      </c>
      <c r="C18" s="15" t="str">
        <f>VLOOKUP(A18,[1]TDSheet!$A:$D,4,0)</f>
        <v>Окт</v>
      </c>
      <c r="D18" s="8">
        <v>679.76199999999994</v>
      </c>
      <c r="E18" s="8"/>
      <c r="F18" s="8">
        <v>124.46599999999999</v>
      </c>
      <c r="G18" s="8">
        <v>499.11399999999998</v>
      </c>
      <c r="H18" s="13">
        <v>1</v>
      </c>
      <c r="M18" s="2">
        <f t="shared" si="2"/>
        <v>24.8932</v>
      </c>
      <c r="N18" s="18"/>
      <c r="O18" s="2">
        <f t="shared" si="3"/>
        <v>20.050214516414119</v>
      </c>
      <c r="P18" s="2">
        <f t="shared" si="4"/>
        <v>20.050214516414119</v>
      </c>
      <c r="Q18" s="2">
        <f>VLOOKUP(A18,[1]TDSheet!$A:$S,19,0)</f>
        <v>4.9316000000000004</v>
      </c>
      <c r="R18" s="2">
        <f>VLOOKUP(A18,[1]TDSheet!$A:$T,20,0)</f>
        <v>9.170399999999999</v>
      </c>
      <c r="S18" s="2">
        <f>VLOOKUP(A18,[1]TDSheet!$A:$N,14,0)</f>
        <v>3.3448000000000002</v>
      </c>
      <c r="T18" s="17" t="str">
        <f>VLOOKUP(A18,[1]TDSheet!$A:$U,21,0)</f>
        <v>акция/нет в матрице</v>
      </c>
      <c r="U18" s="2">
        <f t="shared" si="5"/>
        <v>0</v>
      </c>
    </row>
    <row r="19" spans="1:21" ht="21.95" customHeight="1" outlineLevel="2" x14ac:dyDescent="0.2">
      <c r="A19" s="7" t="s">
        <v>29</v>
      </c>
      <c r="B19" s="7" t="s">
        <v>9</v>
      </c>
      <c r="C19" s="15" t="str">
        <f>VLOOKUP(A19,[1]TDSheet!$A:$D,4,0)</f>
        <v>Окт</v>
      </c>
      <c r="D19" s="8">
        <v>446.74400000000003</v>
      </c>
      <c r="E19" s="8"/>
      <c r="F19" s="8">
        <v>51.837000000000003</v>
      </c>
      <c r="G19" s="8">
        <v>294.70999999999998</v>
      </c>
      <c r="H19" s="13">
        <f>VLOOKUP(A19,[1]TDSheet!$A:$I,9,0)</f>
        <v>1</v>
      </c>
      <c r="M19" s="2">
        <f t="shared" si="2"/>
        <v>10.3674</v>
      </c>
      <c r="N19" s="18"/>
      <c r="O19" s="2">
        <f t="shared" si="3"/>
        <v>28.426606477998337</v>
      </c>
      <c r="P19" s="2">
        <f t="shared" si="4"/>
        <v>28.426606477998337</v>
      </c>
      <c r="Q19" s="2">
        <f>VLOOKUP(A19,[1]TDSheet!$A:$S,19,0)</f>
        <v>16.038399999999999</v>
      </c>
      <c r="R19" s="2">
        <f>VLOOKUP(A19,[1]TDSheet!$A:$T,20,0)</f>
        <v>17.645800000000001</v>
      </c>
      <c r="S19" s="2">
        <f>VLOOKUP(A19,[1]TDSheet!$A:$N,14,0)</f>
        <v>13.5678</v>
      </c>
      <c r="U19" s="2">
        <f t="shared" si="5"/>
        <v>0</v>
      </c>
    </row>
    <row r="20" spans="1:21" ht="11.1" customHeight="1" outlineLevel="2" x14ac:dyDescent="0.2">
      <c r="A20" s="7" t="s">
        <v>30</v>
      </c>
      <c r="B20" s="7" t="s">
        <v>9</v>
      </c>
      <c r="C20" s="7"/>
      <c r="D20" s="8">
        <v>1335.6579999999999</v>
      </c>
      <c r="E20" s="8">
        <v>1525.3050000000001</v>
      </c>
      <c r="F20" s="8">
        <v>1235.175</v>
      </c>
      <c r="G20" s="8">
        <v>1344.4970000000001</v>
      </c>
      <c r="H20" s="13">
        <f>VLOOKUP(A20,[1]TDSheet!$A:$I,9,0)</f>
        <v>1</v>
      </c>
      <c r="M20" s="2">
        <f t="shared" si="2"/>
        <v>247.035</v>
      </c>
      <c r="N20" s="18">
        <f t="shared" si="6"/>
        <v>1619.923</v>
      </c>
      <c r="O20" s="2">
        <f t="shared" si="3"/>
        <v>12</v>
      </c>
      <c r="P20" s="2">
        <f t="shared" si="4"/>
        <v>5.4425364826846403</v>
      </c>
      <c r="Q20" s="2">
        <f>VLOOKUP(A20,[1]TDSheet!$A:$S,19,0)</f>
        <v>244.57420000000002</v>
      </c>
      <c r="R20" s="2">
        <f>VLOOKUP(A20,[1]TDSheet!$A:$T,20,0)</f>
        <v>216.1044</v>
      </c>
      <c r="S20" s="2">
        <f>VLOOKUP(A20,[1]TDSheet!$A:$N,14,0)</f>
        <v>213.17579999999998</v>
      </c>
      <c r="U20" s="2">
        <f t="shared" si="5"/>
        <v>1619.923</v>
      </c>
    </row>
    <row r="21" spans="1:21" ht="11.1" customHeight="1" outlineLevel="2" x14ac:dyDescent="0.2">
      <c r="A21" s="7" t="s">
        <v>31</v>
      </c>
      <c r="B21" s="7" t="s">
        <v>9</v>
      </c>
      <c r="C21" s="7"/>
      <c r="D21" s="8">
        <v>1708.1890000000001</v>
      </c>
      <c r="E21" s="8">
        <v>1344.92</v>
      </c>
      <c r="F21" s="8">
        <v>1244.114</v>
      </c>
      <c r="G21" s="8">
        <v>1600.4349999999999</v>
      </c>
      <c r="H21" s="13">
        <f>VLOOKUP(A21,[1]TDSheet!$A:$I,9,0)</f>
        <v>1</v>
      </c>
      <c r="M21" s="2">
        <f t="shared" si="2"/>
        <v>248.8228</v>
      </c>
      <c r="N21" s="18">
        <f t="shared" si="6"/>
        <v>1385.4386</v>
      </c>
      <c r="O21" s="2">
        <f t="shared" si="3"/>
        <v>12</v>
      </c>
      <c r="P21" s="2">
        <f t="shared" si="4"/>
        <v>6.4320271293466673</v>
      </c>
      <c r="Q21" s="2">
        <f>VLOOKUP(A21,[1]TDSheet!$A:$S,19,0)</f>
        <v>294.01080000000002</v>
      </c>
      <c r="R21" s="2">
        <f>VLOOKUP(A21,[1]TDSheet!$A:$T,20,0)</f>
        <v>233.4982</v>
      </c>
      <c r="S21" s="2">
        <f>VLOOKUP(A21,[1]TDSheet!$A:$N,14,0)</f>
        <v>236.28319999999999</v>
      </c>
      <c r="U21" s="2">
        <f t="shared" si="5"/>
        <v>1385.4386</v>
      </c>
    </row>
    <row r="22" spans="1:21" ht="11.1" customHeight="1" outlineLevel="2" x14ac:dyDescent="0.2">
      <c r="A22" s="7" t="s">
        <v>32</v>
      </c>
      <c r="B22" s="7" t="s">
        <v>9</v>
      </c>
      <c r="C22" s="15" t="str">
        <f>VLOOKUP(A22,[1]TDSheet!$A:$D,4,0)</f>
        <v>Окт</v>
      </c>
      <c r="D22" s="8">
        <v>967.40899999999999</v>
      </c>
      <c r="E22" s="8"/>
      <c r="F22" s="8">
        <v>169.42599999999999</v>
      </c>
      <c r="G22" s="8">
        <v>768.15899999999999</v>
      </c>
      <c r="H22" s="13">
        <f>VLOOKUP(A22,[1]TDSheet!$A:$I,9,0)</f>
        <v>1</v>
      </c>
      <c r="M22" s="2">
        <f t="shared" si="2"/>
        <v>33.885199999999998</v>
      </c>
      <c r="N22" s="18"/>
      <c r="O22" s="2">
        <f t="shared" si="3"/>
        <v>22.669454511113997</v>
      </c>
      <c r="P22" s="2">
        <f t="shared" si="4"/>
        <v>22.669454511113997</v>
      </c>
      <c r="Q22" s="2">
        <f>VLOOKUP(A22,[1]TDSheet!$A:$S,19,0)</f>
        <v>30.055599999999998</v>
      </c>
      <c r="R22" s="2">
        <f>VLOOKUP(A22,[1]TDSheet!$A:$T,20,0)</f>
        <v>39.925400000000003</v>
      </c>
      <c r="S22" s="2">
        <f>VLOOKUP(A22,[1]TDSheet!$A:$N,14,0)</f>
        <v>31.066000000000003</v>
      </c>
      <c r="U22" s="2">
        <f t="shared" si="5"/>
        <v>0</v>
      </c>
    </row>
    <row r="23" spans="1:21" ht="11.1" customHeight="1" outlineLevel="2" x14ac:dyDescent="0.2">
      <c r="A23" s="7" t="s">
        <v>33</v>
      </c>
      <c r="B23" s="7" t="s">
        <v>9</v>
      </c>
      <c r="C23" s="15" t="str">
        <f>VLOOKUP(A23,[1]TDSheet!$A:$D,4,0)</f>
        <v>Окт</v>
      </c>
      <c r="D23" s="8">
        <v>654.51800000000003</v>
      </c>
      <c r="E23" s="8"/>
      <c r="F23" s="8">
        <v>73.376000000000005</v>
      </c>
      <c r="G23" s="8">
        <v>552.35</v>
      </c>
      <c r="H23" s="13">
        <f>VLOOKUP(A23,[1]TDSheet!$A:$I,9,0)</f>
        <v>1</v>
      </c>
      <c r="M23" s="2">
        <f t="shared" si="2"/>
        <v>14.6752</v>
      </c>
      <c r="N23" s="18"/>
      <c r="O23" s="2">
        <f t="shared" si="3"/>
        <v>37.638328608809424</v>
      </c>
      <c r="P23" s="2">
        <f t="shared" si="4"/>
        <v>37.638328608809424</v>
      </c>
      <c r="Q23" s="2">
        <f>VLOOKUP(A23,[1]TDSheet!$A:$S,19,0)</f>
        <v>22.683199999999999</v>
      </c>
      <c r="R23" s="2">
        <f>VLOOKUP(A23,[1]TDSheet!$A:$T,20,0)</f>
        <v>15.511799999999999</v>
      </c>
      <c r="S23" s="2">
        <f>VLOOKUP(A23,[1]TDSheet!$A:$N,14,0)</f>
        <v>18.5274</v>
      </c>
      <c r="U23" s="2">
        <f t="shared" si="5"/>
        <v>0</v>
      </c>
    </row>
    <row r="24" spans="1:21" ht="11.1" customHeight="1" outlineLevel="2" x14ac:dyDescent="0.2">
      <c r="A24" s="7" t="s">
        <v>34</v>
      </c>
      <c r="B24" s="7" t="s">
        <v>9</v>
      </c>
      <c r="C24" s="15" t="str">
        <f>VLOOKUP(A24,[1]TDSheet!$A:$D,4,0)</f>
        <v>Окт</v>
      </c>
      <c r="D24" s="8">
        <v>144.423</v>
      </c>
      <c r="E24" s="8"/>
      <c r="F24" s="8">
        <v>60.473999999999997</v>
      </c>
      <c r="G24" s="8">
        <v>68.215999999999994</v>
      </c>
      <c r="H24" s="13">
        <v>1</v>
      </c>
      <c r="M24" s="2">
        <f t="shared" si="2"/>
        <v>12.094799999999999</v>
      </c>
      <c r="N24" s="18">
        <f t="shared" si="6"/>
        <v>76.921599999999998</v>
      </c>
      <c r="O24" s="2">
        <f t="shared" si="3"/>
        <v>12</v>
      </c>
      <c r="P24" s="2">
        <f t="shared" si="4"/>
        <v>5.6401097992525715</v>
      </c>
      <c r="Q24" s="2">
        <f>VLOOKUP(A24,[1]TDSheet!$A:$S,19,0)</f>
        <v>5.6204000000000001</v>
      </c>
      <c r="R24" s="2">
        <f>VLOOKUP(A24,[1]TDSheet!$A:$T,20,0)</f>
        <v>13.863999999999999</v>
      </c>
      <c r="S24" s="2">
        <f>VLOOKUP(A24,[1]TDSheet!$A:$N,14,0)</f>
        <v>10.353199999999999</v>
      </c>
      <c r="T24" s="17" t="str">
        <f>VLOOKUP(A24,[1]TDSheet!$A:$U,21,0)</f>
        <v>акция/нет в матрице</v>
      </c>
      <c r="U24" s="2">
        <f t="shared" si="5"/>
        <v>76.921599999999998</v>
      </c>
    </row>
    <row r="25" spans="1:21" ht="11.1" customHeight="1" outlineLevel="2" x14ac:dyDescent="0.2">
      <c r="A25" s="7" t="s">
        <v>35</v>
      </c>
      <c r="B25" s="7" t="s">
        <v>9</v>
      </c>
      <c r="C25" s="7"/>
      <c r="D25" s="8">
        <v>185.14400000000001</v>
      </c>
      <c r="E25" s="8">
        <v>140.767</v>
      </c>
      <c r="F25" s="8">
        <v>200.86799999999999</v>
      </c>
      <c r="G25" s="8">
        <v>85.527000000000001</v>
      </c>
      <c r="H25" s="13">
        <f>VLOOKUP(A25,[1]TDSheet!$A:$I,9,0)</f>
        <v>1</v>
      </c>
      <c r="M25" s="2">
        <f t="shared" si="2"/>
        <v>40.1736</v>
      </c>
      <c r="N25" s="18">
        <f t="shared" ref="N25:N26" si="7">9*M25-G25</f>
        <v>276.03540000000004</v>
      </c>
      <c r="O25" s="2">
        <f t="shared" si="3"/>
        <v>9</v>
      </c>
      <c r="P25" s="2">
        <f t="shared" si="4"/>
        <v>2.1289354202760022</v>
      </c>
      <c r="Q25" s="2">
        <f>VLOOKUP(A25,[1]TDSheet!$A:$S,19,0)</f>
        <v>34.2074</v>
      </c>
      <c r="R25" s="2">
        <f>VLOOKUP(A25,[1]TDSheet!$A:$T,20,0)</f>
        <v>34.7196</v>
      </c>
      <c r="S25" s="2">
        <f>VLOOKUP(A25,[1]TDSheet!$A:$N,14,0)</f>
        <v>21.003999999999998</v>
      </c>
      <c r="U25" s="2">
        <f t="shared" si="5"/>
        <v>276.03540000000004</v>
      </c>
    </row>
    <row r="26" spans="1:21" ht="11.1" customHeight="1" outlineLevel="2" x14ac:dyDescent="0.2">
      <c r="A26" s="7" t="s">
        <v>36</v>
      </c>
      <c r="B26" s="7" t="s">
        <v>9</v>
      </c>
      <c r="C26" s="7"/>
      <c r="D26" s="8">
        <v>177.26</v>
      </c>
      <c r="E26" s="8">
        <v>173.84100000000001</v>
      </c>
      <c r="F26" s="8">
        <v>210.83799999999999</v>
      </c>
      <c r="G26" s="8">
        <v>99.295000000000002</v>
      </c>
      <c r="H26" s="13">
        <f>VLOOKUP(A26,[1]TDSheet!$A:$I,9,0)</f>
        <v>1</v>
      </c>
      <c r="M26" s="2">
        <f t="shared" si="2"/>
        <v>42.1676</v>
      </c>
      <c r="N26" s="18">
        <f t="shared" si="7"/>
        <v>280.21339999999998</v>
      </c>
      <c r="O26" s="2">
        <f t="shared" si="3"/>
        <v>9</v>
      </c>
      <c r="P26" s="2">
        <f t="shared" si="4"/>
        <v>2.3547700129957598</v>
      </c>
      <c r="Q26" s="2">
        <f>VLOOKUP(A26,[1]TDSheet!$A:$S,19,0)</f>
        <v>43.1006</v>
      </c>
      <c r="R26" s="2">
        <f>VLOOKUP(A26,[1]TDSheet!$A:$T,20,0)</f>
        <v>31.526799999999998</v>
      </c>
      <c r="S26" s="2">
        <f>VLOOKUP(A26,[1]TDSheet!$A:$N,14,0)</f>
        <v>26.5916</v>
      </c>
      <c r="U26" s="2">
        <f t="shared" si="5"/>
        <v>280.21339999999998</v>
      </c>
    </row>
    <row r="27" spans="1:21" ht="11.1" customHeight="1" outlineLevel="2" x14ac:dyDescent="0.2">
      <c r="A27" s="7" t="s">
        <v>37</v>
      </c>
      <c r="B27" s="7" t="s">
        <v>9</v>
      </c>
      <c r="C27" s="7"/>
      <c r="D27" s="8">
        <v>38.018000000000001</v>
      </c>
      <c r="E27" s="8">
        <v>338.86399999999998</v>
      </c>
      <c r="F27" s="8">
        <v>176.97300000000001</v>
      </c>
      <c r="G27" s="8">
        <v>159.095</v>
      </c>
      <c r="H27" s="13">
        <f>VLOOKUP(A27,[1]TDSheet!$A:$I,9,0)</f>
        <v>1</v>
      </c>
      <c r="M27" s="2">
        <f t="shared" si="2"/>
        <v>35.394600000000004</v>
      </c>
      <c r="N27" s="18">
        <f>11*M27-G27</f>
        <v>230.24560000000005</v>
      </c>
      <c r="O27" s="2">
        <f t="shared" si="3"/>
        <v>11</v>
      </c>
      <c r="P27" s="2">
        <f t="shared" si="4"/>
        <v>4.4948947014516332</v>
      </c>
      <c r="Q27" s="2">
        <f>VLOOKUP(A27,[1]TDSheet!$A:$S,19,0)</f>
        <v>45.414999999999999</v>
      </c>
      <c r="R27" s="2">
        <f>VLOOKUP(A27,[1]TDSheet!$A:$T,20,0)</f>
        <v>32.926600000000001</v>
      </c>
      <c r="S27" s="2">
        <f>VLOOKUP(A27,[1]TDSheet!$A:$N,14,0)</f>
        <v>27.699599999999997</v>
      </c>
      <c r="U27" s="2">
        <f t="shared" si="5"/>
        <v>230.24560000000005</v>
      </c>
    </row>
    <row r="28" spans="1:21" ht="11.1" customHeight="1" outlineLevel="2" x14ac:dyDescent="0.2">
      <c r="A28" s="7" t="s">
        <v>38</v>
      </c>
      <c r="B28" s="7" t="s">
        <v>9</v>
      </c>
      <c r="C28" s="7"/>
      <c r="D28" s="8">
        <v>13.365</v>
      </c>
      <c r="E28" s="8">
        <v>128.92699999999999</v>
      </c>
      <c r="F28" s="8">
        <v>95.917000000000002</v>
      </c>
      <c r="G28" s="8">
        <v>36.274000000000001</v>
      </c>
      <c r="H28" s="13">
        <f>VLOOKUP(A28,[1]TDSheet!$A:$I,9,0)</f>
        <v>1</v>
      </c>
      <c r="M28" s="2">
        <f t="shared" si="2"/>
        <v>19.183399999999999</v>
      </c>
      <c r="N28" s="18">
        <f>9*M28-G28</f>
        <v>136.3766</v>
      </c>
      <c r="O28" s="2">
        <f t="shared" si="3"/>
        <v>9</v>
      </c>
      <c r="P28" s="2">
        <f t="shared" si="4"/>
        <v>1.8909056788681882</v>
      </c>
      <c r="Q28" s="2">
        <f>VLOOKUP(A28,[1]TDSheet!$A:$S,19,0)</f>
        <v>12.3148</v>
      </c>
      <c r="R28" s="2">
        <f>VLOOKUP(A28,[1]TDSheet!$A:$T,20,0)</f>
        <v>16.183199999999999</v>
      </c>
      <c r="S28" s="2">
        <f>VLOOKUP(A28,[1]TDSheet!$A:$N,14,0)</f>
        <v>9.8727999999999998</v>
      </c>
      <c r="U28" s="2">
        <f t="shared" si="5"/>
        <v>136.3766</v>
      </c>
    </row>
    <row r="29" spans="1:21" ht="11.1" customHeight="1" outlineLevel="2" x14ac:dyDescent="0.2">
      <c r="A29" s="7" t="s">
        <v>39</v>
      </c>
      <c r="B29" s="7" t="s">
        <v>9</v>
      </c>
      <c r="C29" s="7"/>
      <c r="D29" s="8">
        <v>127.68300000000001</v>
      </c>
      <c r="E29" s="8">
        <v>1297.1199999999999</v>
      </c>
      <c r="F29" s="8">
        <v>536.61300000000006</v>
      </c>
      <c r="G29" s="8">
        <v>730.66499999999996</v>
      </c>
      <c r="H29" s="13">
        <f>VLOOKUP(A29,[1]TDSheet!$A:$I,9,0)</f>
        <v>1</v>
      </c>
      <c r="M29" s="2">
        <f t="shared" si="2"/>
        <v>107.32260000000001</v>
      </c>
      <c r="N29" s="18">
        <f t="shared" si="6"/>
        <v>557.20620000000008</v>
      </c>
      <c r="O29" s="2">
        <f t="shared" si="3"/>
        <v>12</v>
      </c>
      <c r="P29" s="2">
        <f t="shared" si="4"/>
        <v>6.8081187000687642</v>
      </c>
      <c r="Q29" s="2">
        <f>VLOOKUP(A29,[1]TDSheet!$A:$S,19,0)</f>
        <v>84.795400000000001</v>
      </c>
      <c r="R29" s="2">
        <f>VLOOKUP(A29,[1]TDSheet!$A:$T,20,0)</f>
        <v>114.88199999999999</v>
      </c>
      <c r="S29" s="2">
        <f>VLOOKUP(A29,[1]TDSheet!$A:$N,14,0)</f>
        <v>106.81120000000001</v>
      </c>
      <c r="U29" s="2">
        <f t="shared" si="5"/>
        <v>557.20620000000008</v>
      </c>
    </row>
    <row r="30" spans="1:21" ht="11.1" customHeight="1" outlineLevel="2" x14ac:dyDescent="0.2">
      <c r="A30" s="7" t="s">
        <v>40</v>
      </c>
      <c r="B30" s="7" t="s">
        <v>9</v>
      </c>
      <c r="C30" s="7"/>
      <c r="D30" s="8"/>
      <c r="E30" s="8">
        <v>536.52200000000005</v>
      </c>
      <c r="F30" s="8">
        <v>390.66300000000001</v>
      </c>
      <c r="G30" s="8">
        <v>131.58699999999999</v>
      </c>
      <c r="H30" s="13">
        <f>VLOOKUP(A30,[1]TDSheet!$A:$I,9,0)</f>
        <v>1</v>
      </c>
      <c r="M30" s="2">
        <f t="shared" si="2"/>
        <v>78.132599999999996</v>
      </c>
      <c r="N30" s="18">
        <f>9*M30-G30</f>
        <v>571.60640000000001</v>
      </c>
      <c r="O30" s="2">
        <f t="shared" si="3"/>
        <v>9</v>
      </c>
      <c r="P30" s="2">
        <f t="shared" si="4"/>
        <v>1.684149765910772</v>
      </c>
      <c r="Q30" s="2">
        <f>VLOOKUP(A30,[1]TDSheet!$A:$S,19,0)</f>
        <v>80.362400000000008</v>
      </c>
      <c r="R30" s="2">
        <f>VLOOKUP(A30,[1]TDSheet!$A:$T,20,0)</f>
        <v>77.772199999999998</v>
      </c>
      <c r="S30" s="2">
        <f>VLOOKUP(A30,[1]TDSheet!$A:$N,14,0)</f>
        <v>20.9788</v>
      </c>
      <c r="U30" s="2">
        <f t="shared" si="5"/>
        <v>571.60640000000001</v>
      </c>
    </row>
    <row r="31" spans="1:21" ht="11.1" customHeight="1" outlineLevel="2" x14ac:dyDescent="0.2">
      <c r="A31" s="7" t="s">
        <v>49</v>
      </c>
      <c r="B31" s="7" t="s">
        <v>20</v>
      </c>
      <c r="C31" s="15" t="str">
        <f>VLOOKUP(A31,[1]TDSheet!$A:$D,4,0)</f>
        <v>Окт</v>
      </c>
      <c r="D31" s="8">
        <v>289</v>
      </c>
      <c r="E31" s="8">
        <v>402</v>
      </c>
      <c r="F31" s="8">
        <v>229</v>
      </c>
      <c r="G31" s="8">
        <v>412</v>
      </c>
      <c r="H31" s="13">
        <f>VLOOKUP(A31,[1]TDSheet!$A:$I,9,0)</f>
        <v>0.4</v>
      </c>
      <c r="M31" s="2">
        <f t="shared" si="2"/>
        <v>45.8</v>
      </c>
      <c r="N31" s="18">
        <f t="shared" si="6"/>
        <v>137.59999999999991</v>
      </c>
      <c r="O31" s="2">
        <f t="shared" si="3"/>
        <v>11.999999999999998</v>
      </c>
      <c r="P31" s="2">
        <f t="shared" si="4"/>
        <v>8.9956331877729259</v>
      </c>
      <c r="Q31" s="2">
        <f>VLOOKUP(A31,[1]TDSheet!$A:$S,19,0)</f>
        <v>87</v>
      </c>
      <c r="R31" s="2">
        <f>VLOOKUP(A31,[1]TDSheet!$A:$T,20,0)</f>
        <v>34.4</v>
      </c>
      <c r="S31" s="2">
        <f>VLOOKUP(A31,[1]TDSheet!$A:$N,14,0)</f>
        <v>54.2</v>
      </c>
      <c r="U31" s="2">
        <f t="shared" si="5"/>
        <v>55.039999999999964</v>
      </c>
    </row>
    <row r="32" spans="1:21" ht="11.1" customHeight="1" outlineLevel="2" x14ac:dyDescent="0.2">
      <c r="A32" s="21" t="s">
        <v>50</v>
      </c>
      <c r="B32" s="7" t="s">
        <v>20</v>
      </c>
      <c r="C32" s="15" t="str">
        <f>VLOOKUP(A32,[1]TDSheet!$A:$D,4,0)</f>
        <v>Окт</v>
      </c>
      <c r="D32" s="8">
        <v>1227</v>
      </c>
      <c r="E32" s="8"/>
      <c r="F32" s="8">
        <v>1123</v>
      </c>
      <c r="G32" s="8">
        <v>-2</v>
      </c>
      <c r="H32" s="13">
        <f>VLOOKUP(A32,[1]TDSheet!$A:$I,9,0)</f>
        <v>0.4</v>
      </c>
      <c r="M32" s="2">
        <f t="shared" si="2"/>
        <v>224.6</v>
      </c>
      <c r="N32" s="22">
        <v>200</v>
      </c>
      <c r="O32" s="2">
        <f t="shared" si="3"/>
        <v>0.88156723063223508</v>
      </c>
      <c r="P32" s="2">
        <f t="shared" si="4"/>
        <v>-8.9047195013357075E-3</v>
      </c>
      <c r="Q32" s="2">
        <f>VLOOKUP(A32,[1]TDSheet!$A:$S,19,0)</f>
        <v>107.6</v>
      </c>
      <c r="R32" s="2">
        <f>VLOOKUP(A32,[1]TDSheet!$A:$T,20,0)</f>
        <v>80.599999999999994</v>
      </c>
      <c r="S32" s="2">
        <f>VLOOKUP(A32,[1]TDSheet!$A:$N,14,0)</f>
        <v>221.2</v>
      </c>
      <c r="U32" s="2">
        <f t="shared" si="5"/>
        <v>80</v>
      </c>
    </row>
    <row r="33" spans="1:21" ht="21.95" customHeight="1" outlineLevel="2" x14ac:dyDescent="0.2">
      <c r="A33" s="21" t="s">
        <v>51</v>
      </c>
      <c r="B33" s="7" t="s">
        <v>20</v>
      </c>
      <c r="C33" s="15" t="str">
        <f>VLOOKUP(A33,[1]TDSheet!$A:$D,4,0)</f>
        <v>Окт</v>
      </c>
      <c r="D33" s="8">
        <v>1108</v>
      </c>
      <c r="E33" s="8"/>
      <c r="F33" s="8">
        <v>399</v>
      </c>
      <c r="G33" s="8">
        <v>594</v>
      </c>
      <c r="H33" s="13">
        <f>VLOOKUP(A33,[1]TDSheet!$A:$I,9,0)</f>
        <v>0.4</v>
      </c>
      <c r="M33" s="2">
        <f t="shared" si="2"/>
        <v>79.8</v>
      </c>
      <c r="N33" s="22"/>
      <c r="O33" s="2">
        <f t="shared" si="3"/>
        <v>7.4436090225563909</v>
      </c>
      <c r="P33" s="2">
        <f t="shared" si="4"/>
        <v>7.4436090225563909</v>
      </c>
      <c r="Q33" s="2">
        <f>VLOOKUP(A33,[1]TDSheet!$A:$S,19,0)</f>
        <v>76.599999999999994</v>
      </c>
      <c r="R33" s="2">
        <f>VLOOKUP(A33,[1]TDSheet!$A:$T,20,0)</f>
        <v>71.8</v>
      </c>
      <c r="S33" s="2">
        <f>VLOOKUP(A33,[1]TDSheet!$A:$N,14,0)</f>
        <v>215</v>
      </c>
      <c r="U33" s="2">
        <f t="shared" si="5"/>
        <v>0</v>
      </c>
    </row>
    <row r="34" spans="1:21" ht="11.1" customHeight="1" outlineLevel="2" x14ac:dyDescent="0.2">
      <c r="A34" s="7" t="s">
        <v>52</v>
      </c>
      <c r="B34" s="7" t="s">
        <v>20</v>
      </c>
      <c r="C34" s="15" t="str">
        <f>VLOOKUP(A34,[1]TDSheet!$A:$D,4,0)</f>
        <v>Окт</v>
      </c>
      <c r="D34" s="8">
        <v>496</v>
      </c>
      <c r="E34" s="8"/>
      <c r="F34" s="8">
        <v>298</v>
      </c>
      <c r="G34" s="8">
        <v>117</v>
      </c>
      <c r="H34" s="13">
        <v>0.4</v>
      </c>
      <c r="M34" s="2">
        <f t="shared" si="2"/>
        <v>59.6</v>
      </c>
      <c r="N34" s="18">
        <f>9*M34-G34</f>
        <v>419.4</v>
      </c>
      <c r="O34" s="2">
        <f t="shared" si="3"/>
        <v>9</v>
      </c>
      <c r="P34" s="2">
        <f t="shared" si="4"/>
        <v>1.9630872483221475</v>
      </c>
      <c r="Q34" s="2">
        <f>VLOOKUP(A34,[1]TDSheet!$A:$S,19,0)</f>
        <v>39.4</v>
      </c>
      <c r="R34" s="2">
        <f>VLOOKUP(A34,[1]TDSheet!$A:$T,20,0)</f>
        <v>74.599999999999994</v>
      </c>
      <c r="S34" s="2">
        <f>VLOOKUP(A34,[1]TDSheet!$A:$N,14,0)</f>
        <v>63.4</v>
      </c>
      <c r="T34" s="17" t="str">
        <f>VLOOKUP(A34,[1]TDSheet!$A:$U,21,0)</f>
        <v>акция/нет в матрице</v>
      </c>
      <c r="U34" s="2">
        <f t="shared" si="5"/>
        <v>167.76</v>
      </c>
    </row>
    <row r="35" spans="1:21" ht="11.1" customHeight="1" outlineLevel="2" x14ac:dyDescent="0.2">
      <c r="A35" s="7" t="s">
        <v>13</v>
      </c>
      <c r="B35" s="7" t="s">
        <v>9</v>
      </c>
      <c r="C35" s="15" t="str">
        <f>VLOOKUP(A35,[1]TDSheet!$A:$D,4,0)</f>
        <v>Окт</v>
      </c>
      <c r="D35" s="8">
        <v>22.420999999999999</v>
      </c>
      <c r="E35" s="8"/>
      <c r="F35" s="8">
        <v>8.1159999999999997</v>
      </c>
      <c r="G35" s="8">
        <v>6.2169999999999996</v>
      </c>
      <c r="H35" s="13">
        <v>1</v>
      </c>
      <c r="M35" s="2">
        <f t="shared" si="2"/>
        <v>1.6232</v>
      </c>
      <c r="N35" s="18">
        <f>11*M35-G35</f>
        <v>11.638200000000001</v>
      </c>
      <c r="O35" s="2">
        <f t="shared" si="3"/>
        <v>11</v>
      </c>
      <c r="P35" s="2">
        <f t="shared" si="4"/>
        <v>3.8300887136520454</v>
      </c>
      <c r="Q35" s="2">
        <f>VLOOKUP(A35,[1]TDSheet!$A:$S,19,0)</f>
        <v>6.5133999999999999</v>
      </c>
      <c r="R35" s="2">
        <f>VLOOKUP(A35,[1]TDSheet!$A:$T,20,0)</f>
        <v>12.417</v>
      </c>
      <c r="S35" s="2">
        <f>VLOOKUP(A35,[1]TDSheet!$A:$N,14,0)</f>
        <v>8.6262000000000008</v>
      </c>
      <c r="T35" s="17" t="str">
        <f>VLOOKUP(A35,[1]TDSheet!$A:$U,21,0)</f>
        <v>акция/нет в матрице</v>
      </c>
      <c r="U35" s="2">
        <f t="shared" si="5"/>
        <v>11.638200000000001</v>
      </c>
    </row>
    <row r="36" spans="1:21" ht="11.1" customHeight="1" outlineLevel="2" x14ac:dyDescent="0.2">
      <c r="A36" s="7" t="s">
        <v>14</v>
      </c>
      <c r="B36" s="7" t="s">
        <v>9</v>
      </c>
      <c r="C36" s="15" t="str">
        <f>VLOOKUP(A36,[1]TDSheet!$A:$D,4,0)</f>
        <v>Окт</v>
      </c>
      <c r="D36" s="8">
        <v>26.048999999999999</v>
      </c>
      <c r="E36" s="8"/>
      <c r="F36" s="8">
        <v>16.504999999999999</v>
      </c>
      <c r="G36" s="8">
        <v>-0.09</v>
      </c>
      <c r="H36" s="13">
        <v>1</v>
      </c>
      <c r="M36" s="2">
        <f t="shared" si="2"/>
        <v>3.3009999999999997</v>
      </c>
      <c r="N36" s="18">
        <f>7*M36-G36</f>
        <v>23.196999999999999</v>
      </c>
      <c r="O36" s="2">
        <f t="shared" si="3"/>
        <v>7</v>
      </c>
      <c r="P36" s="2">
        <f t="shared" si="4"/>
        <v>-2.7264465313541351E-2</v>
      </c>
      <c r="Q36" s="2">
        <f>VLOOKUP(A36,[1]TDSheet!$A:$S,19,0)</f>
        <v>6.0213999999999999</v>
      </c>
      <c r="R36" s="2">
        <f>VLOOKUP(A36,[1]TDSheet!$A:$T,20,0)</f>
        <v>12.896799999999999</v>
      </c>
      <c r="S36" s="2">
        <f>VLOOKUP(A36,[1]TDSheet!$A:$N,14,0)</f>
        <v>6.3220000000000001</v>
      </c>
      <c r="T36" s="17" t="str">
        <f>VLOOKUP(A36,[1]TDSheet!$A:$U,21,0)</f>
        <v>акция/нет в матрице</v>
      </c>
      <c r="U36" s="2">
        <f t="shared" si="5"/>
        <v>23.196999999999999</v>
      </c>
    </row>
    <row r="37" spans="1:21" ht="21.95" customHeight="1" outlineLevel="2" x14ac:dyDescent="0.2">
      <c r="A37" s="7" t="s">
        <v>15</v>
      </c>
      <c r="B37" s="7" t="s">
        <v>9</v>
      </c>
      <c r="C37" s="15" t="str">
        <f>VLOOKUP(A37,[1]TDSheet!$A:$D,4,0)</f>
        <v>Окт</v>
      </c>
      <c r="D37" s="8">
        <v>215.333</v>
      </c>
      <c r="E37" s="8"/>
      <c r="F37" s="8">
        <v>76.218000000000004</v>
      </c>
      <c r="G37" s="8">
        <v>126.928</v>
      </c>
      <c r="H37" s="13">
        <v>1</v>
      </c>
      <c r="M37" s="2">
        <f t="shared" si="2"/>
        <v>15.243600000000001</v>
      </c>
      <c r="N37" s="18">
        <f t="shared" si="6"/>
        <v>55.995200000000011</v>
      </c>
      <c r="O37" s="2">
        <f t="shared" si="3"/>
        <v>12</v>
      </c>
      <c r="P37" s="2">
        <f t="shared" si="4"/>
        <v>8.3266420005772908</v>
      </c>
      <c r="Q37" s="2">
        <f>VLOOKUP(A37,[1]TDSheet!$A:$S,19,0)</f>
        <v>4.8868</v>
      </c>
      <c r="R37" s="2">
        <f>VLOOKUP(A37,[1]TDSheet!$A:$T,20,0)</f>
        <v>11.506600000000001</v>
      </c>
      <c r="S37" s="2">
        <f>VLOOKUP(A37,[1]TDSheet!$A:$N,14,0)</f>
        <v>7.0952000000000002</v>
      </c>
      <c r="T37" s="17" t="str">
        <f>VLOOKUP(A37,[1]TDSheet!$A:$U,21,0)</f>
        <v>акция/нет в матрице</v>
      </c>
      <c r="U37" s="2">
        <f t="shared" si="5"/>
        <v>55.995200000000011</v>
      </c>
    </row>
    <row r="38" spans="1:21" ht="21.95" customHeight="1" outlineLevel="2" x14ac:dyDescent="0.2">
      <c r="A38" s="7" t="s">
        <v>41</v>
      </c>
      <c r="B38" s="7" t="s">
        <v>9</v>
      </c>
      <c r="C38" s="7"/>
      <c r="D38" s="8">
        <v>161.46299999999999</v>
      </c>
      <c r="E38" s="8">
        <v>276.31400000000002</v>
      </c>
      <c r="F38" s="8">
        <v>206.35</v>
      </c>
      <c r="G38" s="8">
        <v>157.262</v>
      </c>
      <c r="H38" s="13">
        <f>VLOOKUP(A38,[1]TDSheet!$A:$I,9,0)</f>
        <v>1</v>
      </c>
      <c r="M38" s="2">
        <f t="shared" si="2"/>
        <v>41.269999999999996</v>
      </c>
      <c r="N38" s="18">
        <f>11*M38-G38</f>
        <v>296.70799999999997</v>
      </c>
      <c r="O38" s="2">
        <f t="shared" si="3"/>
        <v>11</v>
      </c>
      <c r="P38" s="2">
        <f t="shared" si="4"/>
        <v>3.8105645747516359</v>
      </c>
      <c r="Q38" s="2">
        <f>VLOOKUP(A38,[1]TDSheet!$A:$S,19,0)</f>
        <v>49.290399999999998</v>
      </c>
      <c r="R38" s="2">
        <f>VLOOKUP(A38,[1]TDSheet!$A:$T,20,0)</f>
        <v>46.095399999999998</v>
      </c>
      <c r="S38" s="2">
        <f>VLOOKUP(A38,[1]TDSheet!$A:$N,14,0)</f>
        <v>39.493600000000001</v>
      </c>
      <c r="U38" s="2">
        <f t="shared" si="5"/>
        <v>296.70799999999997</v>
      </c>
    </row>
    <row r="39" spans="1:21" ht="21.95" customHeight="1" outlineLevel="2" x14ac:dyDescent="0.2">
      <c r="A39" s="7" t="s">
        <v>53</v>
      </c>
      <c r="B39" s="7" t="s">
        <v>20</v>
      </c>
      <c r="C39" s="15" t="str">
        <f>VLOOKUP(A39,[1]TDSheet!$A:$D,4,0)</f>
        <v>Окт</v>
      </c>
      <c r="D39" s="8">
        <v>430</v>
      </c>
      <c r="E39" s="8">
        <v>372</v>
      </c>
      <c r="F39" s="8">
        <v>251</v>
      </c>
      <c r="G39" s="8">
        <v>485</v>
      </c>
      <c r="H39" s="13">
        <f>VLOOKUP(A39,[1]TDSheet!$A:$I,9,0)</f>
        <v>0.4</v>
      </c>
      <c r="M39" s="2">
        <f t="shared" si="2"/>
        <v>50.2</v>
      </c>
      <c r="N39" s="18">
        <f t="shared" si="6"/>
        <v>117.40000000000009</v>
      </c>
      <c r="O39" s="2">
        <f t="shared" si="3"/>
        <v>12.000000000000002</v>
      </c>
      <c r="P39" s="2">
        <f t="shared" si="4"/>
        <v>9.6613545816733062</v>
      </c>
      <c r="Q39" s="2">
        <f>VLOOKUP(A39,[1]TDSheet!$A:$S,19,0)</f>
        <v>69.599999999999994</v>
      </c>
      <c r="R39" s="2">
        <f>VLOOKUP(A39,[1]TDSheet!$A:$T,20,0)</f>
        <v>59.4</v>
      </c>
      <c r="S39" s="2">
        <f>VLOOKUP(A39,[1]TDSheet!$A:$N,14,0)</f>
        <v>61</v>
      </c>
      <c r="U39" s="2">
        <f t="shared" si="5"/>
        <v>46.960000000000036</v>
      </c>
    </row>
    <row r="40" spans="1:21" ht="21.95" customHeight="1" outlineLevel="2" x14ac:dyDescent="0.2">
      <c r="A40" s="21" t="s">
        <v>54</v>
      </c>
      <c r="B40" s="7" t="s">
        <v>20</v>
      </c>
      <c r="C40" s="7"/>
      <c r="D40" s="8"/>
      <c r="E40" s="8">
        <v>102</v>
      </c>
      <c r="F40" s="8"/>
      <c r="G40" s="8">
        <v>102</v>
      </c>
      <c r="H40" s="13">
        <v>0.42</v>
      </c>
      <c r="M40" s="2">
        <f t="shared" si="2"/>
        <v>0</v>
      </c>
      <c r="N40" s="18"/>
      <c r="O40" s="2" t="e">
        <f t="shared" si="3"/>
        <v>#DIV/0!</v>
      </c>
      <c r="P40" s="2" t="e">
        <f t="shared" si="4"/>
        <v>#DIV/0!</v>
      </c>
      <c r="Q40" s="2">
        <v>0</v>
      </c>
      <c r="R40" s="2">
        <v>0</v>
      </c>
      <c r="S40" s="2">
        <v>0</v>
      </c>
      <c r="T40" s="19" t="s">
        <v>74</v>
      </c>
      <c r="U40" s="2">
        <f t="shared" si="5"/>
        <v>0</v>
      </c>
    </row>
    <row r="41" spans="1:21" ht="11.1" customHeight="1" outlineLevel="2" x14ac:dyDescent="0.2">
      <c r="A41" s="21" t="s">
        <v>55</v>
      </c>
      <c r="B41" s="7" t="s">
        <v>20</v>
      </c>
      <c r="C41" s="15" t="str">
        <f>VLOOKUP(A41,[1]TDSheet!$A:$D,4,0)</f>
        <v>Окт</v>
      </c>
      <c r="D41" s="8">
        <v>87</v>
      </c>
      <c r="E41" s="8"/>
      <c r="F41" s="8">
        <v>47</v>
      </c>
      <c r="G41" s="8">
        <v>2</v>
      </c>
      <c r="H41" s="13">
        <v>0.4</v>
      </c>
      <c r="M41" s="2">
        <f t="shared" si="2"/>
        <v>9.4</v>
      </c>
      <c r="N41" s="22">
        <v>150</v>
      </c>
      <c r="O41" s="2">
        <f t="shared" si="3"/>
        <v>16.170212765957448</v>
      </c>
      <c r="P41" s="2">
        <f t="shared" si="4"/>
        <v>0.21276595744680851</v>
      </c>
      <c r="Q41" s="2">
        <f>VLOOKUP(A41,[1]TDSheet!$A:$S,19,0)</f>
        <v>43.8</v>
      </c>
      <c r="R41" s="2">
        <f>VLOOKUP(A41,[1]TDSheet!$A:$T,20,0)</f>
        <v>66.599999999999994</v>
      </c>
      <c r="S41" s="2">
        <f>VLOOKUP(A41,[1]TDSheet!$A:$N,14,0)</f>
        <v>36.200000000000003</v>
      </c>
      <c r="T41" s="17" t="str">
        <f>VLOOKUP(A41,[1]TDSheet!$A:$U,21,0)</f>
        <v>акция/нет в матрице</v>
      </c>
      <c r="U41" s="2">
        <f t="shared" si="5"/>
        <v>60</v>
      </c>
    </row>
    <row r="42" spans="1:21" ht="11.1" customHeight="1" outlineLevel="2" x14ac:dyDescent="0.2">
      <c r="A42" s="7" t="s">
        <v>16</v>
      </c>
      <c r="B42" s="7" t="s">
        <v>9</v>
      </c>
      <c r="C42" s="15" t="str">
        <f>VLOOKUP(A42,[1]TDSheet!$A:$D,4,0)</f>
        <v>Окт</v>
      </c>
      <c r="D42" s="8">
        <v>86.741</v>
      </c>
      <c r="E42" s="8"/>
      <c r="F42" s="8">
        <v>40.767000000000003</v>
      </c>
      <c r="G42" s="8">
        <v>39.247999999999998</v>
      </c>
      <c r="H42" s="13">
        <v>1</v>
      </c>
      <c r="M42" s="2">
        <f t="shared" si="2"/>
        <v>8.1534000000000013</v>
      </c>
      <c r="N42" s="18">
        <f t="shared" si="6"/>
        <v>58.592800000000018</v>
      </c>
      <c r="O42" s="2">
        <f t="shared" si="3"/>
        <v>12</v>
      </c>
      <c r="P42" s="2">
        <f t="shared" si="4"/>
        <v>4.8136973532514036</v>
      </c>
      <c r="Q42" s="2">
        <f>VLOOKUP(A42,[1]TDSheet!$A:$S,19,0)</f>
        <v>2.4568000000000003</v>
      </c>
      <c r="R42" s="2">
        <f>VLOOKUP(A42,[1]TDSheet!$A:$T,20,0)</f>
        <v>6.4876000000000005</v>
      </c>
      <c r="S42" s="2">
        <f>VLOOKUP(A42,[1]TDSheet!$A:$N,14,0)</f>
        <v>3.2372000000000001</v>
      </c>
      <c r="T42" s="17" t="str">
        <f>VLOOKUP(A42,[1]TDSheet!$A:$U,21,0)</f>
        <v>акция/нет в матрице</v>
      </c>
      <c r="U42" s="2">
        <f t="shared" si="5"/>
        <v>58.592800000000018</v>
      </c>
    </row>
    <row r="43" spans="1:21" ht="11.1" customHeight="1" outlineLevel="2" x14ac:dyDescent="0.2">
      <c r="A43" s="7" t="s">
        <v>17</v>
      </c>
      <c r="B43" s="7" t="s">
        <v>9</v>
      </c>
      <c r="C43" s="15" t="str">
        <f>VLOOKUP(A43,[1]TDSheet!$A:$D,4,0)</f>
        <v>Окт</v>
      </c>
      <c r="D43" s="8">
        <v>2.63</v>
      </c>
      <c r="E43" s="8"/>
      <c r="F43" s="8">
        <v>1.258</v>
      </c>
      <c r="G43" s="8"/>
      <c r="H43" s="13">
        <v>1</v>
      </c>
      <c r="M43" s="2">
        <f t="shared" si="2"/>
        <v>0.25159999999999999</v>
      </c>
      <c r="N43" s="23">
        <v>25</v>
      </c>
      <c r="O43" s="2">
        <f t="shared" si="3"/>
        <v>99.364069952305243</v>
      </c>
      <c r="P43" s="2">
        <f t="shared" si="4"/>
        <v>0</v>
      </c>
      <c r="Q43" s="2">
        <f>VLOOKUP(A43,[1]TDSheet!$A:$S,19,0)</f>
        <v>1.9456</v>
      </c>
      <c r="R43" s="2">
        <f>VLOOKUP(A43,[1]TDSheet!$A:$T,20,0)</f>
        <v>3.8305999999999996</v>
      </c>
      <c r="S43" s="2">
        <f>VLOOKUP(A43,[1]TDSheet!$A:$N,14,0)</f>
        <v>0.54880000000000007</v>
      </c>
      <c r="T43" s="17" t="str">
        <f>VLOOKUP(A43,[1]TDSheet!$A:$U,21,0)</f>
        <v>акция/нет в матрице</v>
      </c>
      <c r="U43" s="2">
        <f t="shared" si="5"/>
        <v>25</v>
      </c>
    </row>
    <row r="44" spans="1:21" ht="11.1" customHeight="1" outlineLevel="2" x14ac:dyDescent="0.2">
      <c r="A44" s="21" t="s">
        <v>56</v>
      </c>
      <c r="B44" s="7" t="s">
        <v>20</v>
      </c>
      <c r="C44" s="15" t="str">
        <f>VLOOKUP(A44,[1]TDSheet!$A:$D,4,0)</f>
        <v>Окт</v>
      </c>
      <c r="D44" s="8">
        <v>577</v>
      </c>
      <c r="E44" s="8"/>
      <c r="F44" s="8">
        <v>251</v>
      </c>
      <c r="G44" s="8">
        <v>259</v>
      </c>
      <c r="H44" s="13">
        <v>0.4</v>
      </c>
      <c r="M44" s="2">
        <f t="shared" si="2"/>
        <v>50.2</v>
      </c>
      <c r="N44" s="22"/>
      <c r="O44" s="2">
        <f t="shared" si="3"/>
        <v>5.1593625498007967</v>
      </c>
      <c r="P44" s="2">
        <f t="shared" si="4"/>
        <v>5.1593625498007967</v>
      </c>
      <c r="Q44" s="2">
        <f>VLOOKUP(A44,[1]TDSheet!$A:$S,19,0)</f>
        <v>22.8</v>
      </c>
      <c r="R44" s="2">
        <f>VLOOKUP(A44,[1]TDSheet!$A:$T,20,0)</f>
        <v>37.6</v>
      </c>
      <c r="S44" s="2">
        <f>VLOOKUP(A44,[1]TDSheet!$A:$N,14,0)</f>
        <v>185.6</v>
      </c>
      <c r="T44" s="17" t="str">
        <f>VLOOKUP(A44,[1]TDSheet!$A:$U,21,0)</f>
        <v>акция/нет в матрице</v>
      </c>
      <c r="U44" s="2">
        <f t="shared" si="5"/>
        <v>0</v>
      </c>
    </row>
    <row r="45" spans="1:21" ht="11.1" customHeight="1" outlineLevel="2" x14ac:dyDescent="0.2">
      <c r="A45" s="7" t="s">
        <v>57</v>
      </c>
      <c r="B45" s="7" t="s">
        <v>20</v>
      </c>
      <c r="C45" s="15" t="str">
        <f>VLOOKUP(A45,[1]TDSheet!$A:$D,4,0)</f>
        <v>Окт</v>
      </c>
      <c r="D45" s="8">
        <v>1334</v>
      </c>
      <c r="E45" s="8"/>
      <c r="F45" s="8">
        <v>528</v>
      </c>
      <c r="G45" s="8">
        <v>755</v>
      </c>
      <c r="H45" s="13">
        <v>0.4</v>
      </c>
      <c r="M45" s="2">
        <f t="shared" si="2"/>
        <v>105.6</v>
      </c>
      <c r="N45" s="18">
        <f t="shared" si="6"/>
        <v>512.19999999999982</v>
      </c>
      <c r="O45" s="2">
        <f t="shared" si="3"/>
        <v>11.999999999999998</v>
      </c>
      <c r="P45" s="2">
        <f t="shared" si="4"/>
        <v>7.1496212121212128</v>
      </c>
      <c r="Q45" s="2">
        <f>VLOOKUP(A45,[1]TDSheet!$A:$S,19,0)</f>
        <v>21.4</v>
      </c>
      <c r="R45" s="2">
        <f>VLOOKUP(A45,[1]TDSheet!$A:$T,20,0)</f>
        <v>31.8</v>
      </c>
      <c r="S45" s="2">
        <f>VLOOKUP(A45,[1]TDSheet!$A:$N,14,0)</f>
        <v>35.6</v>
      </c>
      <c r="T45" s="17" t="str">
        <f>VLOOKUP(A45,[1]TDSheet!$A:$U,21,0)</f>
        <v>акция/нет в матрице</v>
      </c>
      <c r="U45" s="2">
        <f t="shared" si="5"/>
        <v>204.87999999999994</v>
      </c>
    </row>
    <row r="46" spans="1:21" ht="11.1" customHeight="1" outlineLevel="2" x14ac:dyDescent="0.2">
      <c r="A46" s="7" t="s">
        <v>42</v>
      </c>
      <c r="B46" s="7" t="s">
        <v>9</v>
      </c>
      <c r="C46" s="7"/>
      <c r="D46" s="8">
        <v>152.44499999999999</v>
      </c>
      <c r="E46" s="8"/>
      <c r="F46" s="8">
        <v>68.183999999999997</v>
      </c>
      <c r="G46" s="8">
        <v>73.804000000000002</v>
      </c>
      <c r="H46" s="13">
        <f>VLOOKUP(A46,[1]TDSheet!$A:$I,9,0)</f>
        <v>0</v>
      </c>
      <c r="M46" s="2">
        <f t="shared" si="2"/>
        <v>13.636799999999999</v>
      </c>
      <c r="N46" s="18"/>
      <c r="O46" s="2">
        <f t="shared" si="3"/>
        <v>5.4121201454886778</v>
      </c>
      <c r="P46" s="2">
        <f t="shared" si="4"/>
        <v>5.4121201454886778</v>
      </c>
      <c r="Q46" s="2">
        <f>VLOOKUP(A46,[1]TDSheet!$A:$S,19,0)</f>
        <v>35.941199999999995</v>
      </c>
      <c r="R46" s="2">
        <f>VLOOKUP(A46,[1]TDSheet!$A:$T,20,0)</f>
        <v>14.006</v>
      </c>
      <c r="S46" s="2">
        <f>VLOOKUP(A46,[1]TDSheet!$A:$N,14,0)</f>
        <v>6.8554000000000004</v>
      </c>
      <c r="U46" s="2">
        <f t="shared" si="5"/>
        <v>0</v>
      </c>
    </row>
    <row r="47" spans="1:21" ht="11.1" customHeight="1" outlineLevel="2" x14ac:dyDescent="0.2">
      <c r="A47" s="21" t="s">
        <v>58</v>
      </c>
      <c r="B47" s="7" t="s">
        <v>20</v>
      </c>
      <c r="C47" s="15" t="str">
        <f>VLOOKUP(A47,[1]TDSheet!$A:$D,4,0)</f>
        <v>Окт</v>
      </c>
      <c r="D47" s="8">
        <v>715</v>
      </c>
      <c r="E47" s="8"/>
      <c r="F47" s="8">
        <v>187</v>
      </c>
      <c r="G47" s="8">
        <v>500</v>
      </c>
      <c r="H47" s="13">
        <v>0.4</v>
      </c>
      <c r="M47" s="2">
        <f t="shared" si="2"/>
        <v>37.4</v>
      </c>
      <c r="N47" s="18"/>
      <c r="O47" s="2">
        <f t="shared" si="3"/>
        <v>13.368983957219251</v>
      </c>
      <c r="P47" s="2">
        <f t="shared" si="4"/>
        <v>13.368983957219251</v>
      </c>
      <c r="Q47" s="2">
        <f>VLOOKUP(A47,[1]TDSheet!$A:$S,19,0)</f>
        <v>20.6</v>
      </c>
      <c r="R47" s="2">
        <f>VLOOKUP(A47,[1]TDSheet!$A:$T,20,0)</f>
        <v>29</v>
      </c>
      <c r="S47" s="2">
        <f>VLOOKUP(A47,[1]TDSheet!$A:$N,14,0)</f>
        <v>164</v>
      </c>
      <c r="T47" s="17" t="str">
        <f>VLOOKUP(A47,[1]TDSheet!$A:$U,21,0)</f>
        <v>акция/нет в матрице</v>
      </c>
      <c r="U47" s="2">
        <f t="shared" si="5"/>
        <v>0</v>
      </c>
    </row>
    <row r="48" spans="1:21" ht="11.1" customHeight="1" outlineLevel="2" x14ac:dyDescent="0.2">
      <c r="A48" s="7" t="s">
        <v>43</v>
      </c>
      <c r="B48" s="7" t="s">
        <v>9</v>
      </c>
      <c r="C48" s="7"/>
      <c r="D48" s="8">
        <v>1.879</v>
      </c>
      <c r="E48" s="8">
        <v>127.47199999999999</v>
      </c>
      <c r="F48" s="8">
        <v>108.312</v>
      </c>
      <c r="G48" s="8">
        <v>21.039000000000001</v>
      </c>
      <c r="H48" s="13">
        <f>VLOOKUP(A48,[1]TDSheet!$A:$I,9,0)</f>
        <v>1</v>
      </c>
      <c r="M48" s="2">
        <f t="shared" si="2"/>
        <v>21.662399999999998</v>
      </c>
      <c r="N48" s="18">
        <f>8*M48-G48</f>
        <v>152.2602</v>
      </c>
      <c r="O48" s="2">
        <f t="shared" si="3"/>
        <v>8</v>
      </c>
      <c r="P48" s="2">
        <f t="shared" si="4"/>
        <v>0.97122202526035917</v>
      </c>
      <c r="Q48" s="2">
        <f>VLOOKUP(A48,[1]TDSheet!$A:$S,19,0)</f>
        <v>0</v>
      </c>
      <c r="R48" s="2">
        <f>VLOOKUP(A48,[1]TDSheet!$A:$T,20,0)</f>
        <v>14.9618</v>
      </c>
      <c r="S48" s="2">
        <f>VLOOKUP(A48,[1]TDSheet!$A:$N,14,0)</f>
        <v>0.33160000000000001</v>
      </c>
      <c r="U48" s="2">
        <f t="shared" si="5"/>
        <v>152.2602</v>
      </c>
    </row>
    <row r="49" spans="1:21" ht="11.1" customHeight="1" outlineLevel="2" x14ac:dyDescent="0.2">
      <c r="A49" s="7" t="s">
        <v>44</v>
      </c>
      <c r="B49" s="7" t="s">
        <v>9</v>
      </c>
      <c r="C49" s="7"/>
      <c r="D49" s="8">
        <v>0.251</v>
      </c>
      <c r="E49" s="8">
        <v>152.12</v>
      </c>
      <c r="F49" s="8">
        <v>120.28700000000001</v>
      </c>
      <c r="G49" s="8">
        <v>32.084000000000003</v>
      </c>
      <c r="H49" s="13">
        <f>VLOOKUP(A49,[1]TDSheet!$A:$I,9,0)</f>
        <v>1</v>
      </c>
      <c r="M49" s="2">
        <f t="shared" si="2"/>
        <v>24.057400000000001</v>
      </c>
      <c r="N49" s="18">
        <f>8*M49-G49</f>
        <v>160.37520000000001</v>
      </c>
      <c r="O49" s="2">
        <f t="shared" si="3"/>
        <v>8</v>
      </c>
      <c r="P49" s="2">
        <f t="shared" si="4"/>
        <v>1.3336437021457015</v>
      </c>
      <c r="Q49" s="2">
        <f>VLOOKUP(A49,[1]TDSheet!$A:$S,19,0)</f>
        <v>0</v>
      </c>
      <c r="R49" s="2">
        <f>VLOOKUP(A49,[1]TDSheet!$A:$T,20,0)</f>
        <v>15.77</v>
      </c>
      <c r="S49" s="2">
        <f>VLOOKUP(A49,[1]TDSheet!$A:$N,14,0)</f>
        <v>0</v>
      </c>
      <c r="U49" s="2">
        <f t="shared" si="5"/>
        <v>160.37520000000001</v>
      </c>
    </row>
    <row r="50" spans="1:21" ht="21.95" customHeight="1" outlineLevel="2" x14ac:dyDescent="0.2">
      <c r="A50" s="7" t="s">
        <v>22</v>
      </c>
      <c r="B50" s="7" t="s">
        <v>20</v>
      </c>
      <c r="C50" s="7"/>
      <c r="D50" s="8"/>
      <c r="E50" s="8">
        <v>256</v>
      </c>
      <c r="F50" s="8"/>
      <c r="G50" s="8">
        <v>256</v>
      </c>
      <c r="H50" s="13">
        <v>0.4</v>
      </c>
      <c r="M50" s="2">
        <f t="shared" si="2"/>
        <v>0</v>
      </c>
      <c r="N50" s="18"/>
      <c r="O50" s="2" t="e">
        <f t="shared" si="3"/>
        <v>#DIV/0!</v>
      </c>
      <c r="P50" s="2" t="e">
        <f t="shared" si="4"/>
        <v>#DIV/0!</v>
      </c>
      <c r="Q50" s="2">
        <v>0</v>
      </c>
      <c r="R50" s="2">
        <v>0</v>
      </c>
      <c r="S50" s="2">
        <v>0</v>
      </c>
      <c r="U50" s="2">
        <f t="shared" si="5"/>
        <v>0</v>
      </c>
    </row>
    <row r="51" spans="1:21" ht="11.1" customHeight="1" outlineLevel="2" x14ac:dyDescent="0.2">
      <c r="A51" s="7" t="s">
        <v>23</v>
      </c>
      <c r="B51" s="7" t="s">
        <v>20</v>
      </c>
      <c r="C51" s="7"/>
      <c r="D51" s="8"/>
      <c r="E51" s="8">
        <v>200</v>
      </c>
      <c r="F51" s="8"/>
      <c r="G51" s="8">
        <v>200</v>
      </c>
      <c r="H51" s="13">
        <v>0.33</v>
      </c>
      <c r="M51" s="2">
        <f t="shared" si="2"/>
        <v>0</v>
      </c>
      <c r="N51" s="18"/>
      <c r="O51" s="2" t="e">
        <f t="shared" si="3"/>
        <v>#DIV/0!</v>
      </c>
      <c r="P51" s="2" t="e">
        <f t="shared" si="4"/>
        <v>#DIV/0!</v>
      </c>
      <c r="Q51" s="2">
        <v>0</v>
      </c>
      <c r="R51" s="2">
        <v>0</v>
      </c>
      <c r="S51" s="2">
        <v>0</v>
      </c>
      <c r="U51" s="2">
        <f t="shared" si="5"/>
        <v>0</v>
      </c>
    </row>
    <row r="52" spans="1:21" ht="11.1" customHeight="1" outlineLevel="2" x14ac:dyDescent="0.2">
      <c r="A52" s="7" t="s">
        <v>59</v>
      </c>
      <c r="B52" s="7" t="s">
        <v>20</v>
      </c>
      <c r="C52" s="7"/>
      <c r="D52" s="8"/>
      <c r="E52" s="8">
        <v>98</v>
      </c>
      <c r="F52" s="8">
        <v>75</v>
      </c>
      <c r="G52" s="8">
        <v>-17</v>
      </c>
      <c r="H52" s="13">
        <f>VLOOKUP(A52,[1]TDSheet!$A:$I,9,0)</f>
        <v>0</v>
      </c>
      <c r="M52" s="2">
        <f t="shared" si="2"/>
        <v>15</v>
      </c>
      <c r="N52" s="18"/>
      <c r="O52" s="2">
        <f t="shared" si="3"/>
        <v>-1.1333333333333333</v>
      </c>
      <c r="P52" s="2">
        <f t="shared" si="4"/>
        <v>-1.1333333333333333</v>
      </c>
      <c r="Q52" s="2">
        <f>VLOOKUP(A52,[1]TDSheet!$A:$S,19,0)</f>
        <v>31.4</v>
      </c>
      <c r="R52" s="2">
        <f>VLOOKUP(A52,[1]TDSheet!$A:$T,20,0)</f>
        <v>44.2</v>
      </c>
      <c r="S52" s="2">
        <f>VLOOKUP(A52,[1]TDSheet!$A:$N,14,0)</f>
        <v>36.799999999999997</v>
      </c>
      <c r="U52" s="2">
        <f t="shared" si="5"/>
        <v>0</v>
      </c>
    </row>
    <row r="53" spans="1:21" ht="11.1" customHeight="1" outlineLevel="2" x14ac:dyDescent="0.2">
      <c r="A53" s="7" t="s">
        <v>45</v>
      </c>
      <c r="B53" s="7" t="s">
        <v>9</v>
      </c>
      <c r="C53" s="7"/>
      <c r="D53" s="8">
        <v>3.9849999999999999</v>
      </c>
      <c r="E53" s="8">
        <v>56.182000000000002</v>
      </c>
      <c r="F53" s="8">
        <v>20.933</v>
      </c>
      <c r="G53" s="8">
        <v>32.185000000000002</v>
      </c>
      <c r="H53" s="13">
        <f>VLOOKUP(A53,[1]TDSheet!$A:$I,9,0)</f>
        <v>0</v>
      </c>
      <c r="M53" s="2">
        <f t="shared" si="2"/>
        <v>4.1866000000000003</v>
      </c>
      <c r="N53" s="18"/>
      <c r="O53" s="2">
        <f t="shared" si="3"/>
        <v>7.6876224143696552</v>
      </c>
      <c r="P53" s="2">
        <f t="shared" si="4"/>
        <v>7.6876224143696552</v>
      </c>
      <c r="Q53" s="2">
        <f>VLOOKUP(A53,[1]TDSheet!$A:$S,19,0)</f>
        <v>6.3567999999999998</v>
      </c>
      <c r="R53" s="2">
        <f>VLOOKUP(A53,[1]TDSheet!$A:$T,20,0)</f>
        <v>11.090199999999999</v>
      </c>
      <c r="S53" s="2">
        <f>VLOOKUP(A53,[1]TDSheet!$A:$N,14,0)</f>
        <v>6.8584000000000005</v>
      </c>
      <c r="U53" s="2">
        <f t="shared" si="5"/>
        <v>0</v>
      </c>
    </row>
    <row r="54" spans="1:21" ht="11.1" customHeight="1" outlineLevel="2" x14ac:dyDescent="0.2">
      <c r="A54" s="7" t="s">
        <v>46</v>
      </c>
      <c r="B54" s="7" t="s">
        <v>9</v>
      </c>
      <c r="C54" s="7"/>
      <c r="D54" s="8"/>
      <c r="E54" s="8">
        <v>77.216999999999999</v>
      </c>
      <c r="F54" s="8">
        <v>25.405999999999999</v>
      </c>
      <c r="G54" s="8">
        <v>51.811</v>
      </c>
      <c r="H54" s="13">
        <v>0</v>
      </c>
      <c r="M54" s="2">
        <f t="shared" si="2"/>
        <v>5.0811999999999999</v>
      </c>
      <c r="N54" s="18"/>
      <c r="O54" s="2">
        <f t="shared" si="3"/>
        <v>10.196607100684878</v>
      </c>
      <c r="P54" s="2">
        <f t="shared" si="4"/>
        <v>10.196607100684878</v>
      </c>
      <c r="Q54" s="2">
        <v>0</v>
      </c>
      <c r="R54" s="2">
        <v>0</v>
      </c>
      <c r="S54" s="2">
        <v>0</v>
      </c>
      <c r="U54" s="2">
        <f t="shared" si="5"/>
        <v>0</v>
      </c>
    </row>
    <row r="55" spans="1:21" ht="11.1" customHeight="1" outlineLevel="2" x14ac:dyDescent="0.2">
      <c r="A55" s="7" t="s">
        <v>18</v>
      </c>
      <c r="B55" s="7" t="s">
        <v>9</v>
      </c>
      <c r="C55" s="7"/>
      <c r="D55" s="8">
        <v>27.178999999999998</v>
      </c>
      <c r="E55" s="8"/>
      <c r="F55" s="8">
        <v>10.9</v>
      </c>
      <c r="G55" s="8">
        <v>10.824999999999999</v>
      </c>
      <c r="H55" s="13">
        <f>VLOOKUP(A55,[1]TDSheet!$A:$I,9,0)</f>
        <v>0</v>
      </c>
      <c r="M55" s="2">
        <f t="shared" si="2"/>
        <v>2.1800000000000002</v>
      </c>
      <c r="N55" s="18"/>
      <c r="O55" s="2">
        <f t="shared" si="3"/>
        <v>4.9655963302752291</v>
      </c>
      <c r="P55" s="2">
        <f t="shared" si="4"/>
        <v>4.9655963302752291</v>
      </c>
      <c r="Q55" s="2">
        <f>VLOOKUP(A55,[1]TDSheet!$A:$S,19,0)</f>
        <v>2.9914000000000001</v>
      </c>
      <c r="R55" s="2">
        <f>VLOOKUP(A55,[1]TDSheet!$A:$T,20,0)</f>
        <v>6.8482000000000003</v>
      </c>
      <c r="S55" s="2">
        <f>VLOOKUP(A55,[1]TDSheet!$A:$N,14,0)</f>
        <v>4.6231999999999998</v>
      </c>
      <c r="U55" s="2">
        <f t="shared" si="5"/>
        <v>0</v>
      </c>
    </row>
  </sheetData>
  <autoFilter ref="A3:U55" xr:uid="{58B6B414-352A-4C79-88F0-D58645F27B01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364C-D830-40DE-95D2-9C719163A77E}">
  <dimension ref="A1:F51"/>
  <sheetViews>
    <sheetView topLeftCell="A2" workbookViewId="0">
      <selection activeCell="A2" sqref="A2:F51"/>
    </sheetView>
  </sheetViews>
  <sheetFormatPr defaultRowHeight="11.25" x14ac:dyDescent="0.2"/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C2">
        <v>50.874000000000002</v>
      </c>
      <c r="E2">
        <v>21.597999999999999</v>
      </c>
      <c r="F2">
        <v>29.276</v>
      </c>
    </row>
    <row r="3" spans="1:6" x14ac:dyDescent="0.2">
      <c r="A3" t="s">
        <v>10</v>
      </c>
      <c r="B3" t="s">
        <v>9</v>
      </c>
      <c r="C3">
        <v>31.129000000000001</v>
      </c>
      <c r="E3">
        <v>23.12</v>
      </c>
      <c r="F3">
        <v>8.0090000000000003</v>
      </c>
    </row>
    <row r="4" spans="1:6" x14ac:dyDescent="0.2">
      <c r="A4" t="s">
        <v>11</v>
      </c>
      <c r="B4" t="s">
        <v>9</v>
      </c>
      <c r="C4">
        <v>39.814</v>
      </c>
      <c r="D4">
        <v>77.704999999999998</v>
      </c>
      <c r="E4">
        <v>47.085000000000001</v>
      </c>
      <c r="F4">
        <v>70.433999999999997</v>
      </c>
    </row>
    <row r="5" spans="1:6" x14ac:dyDescent="0.2">
      <c r="A5" t="s">
        <v>12</v>
      </c>
      <c r="B5" t="s">
        <v>9</v>
      </c>
      <c r="C5">
        <v>19.777000000000001</v>
      </c>
      <c r="D5">
        <v>106.548</v>
      </c>
      <c r="E5">
        <v>92.116</v>
      </c>
      <c r="F5">
        <v>34.209000000000003</v>
      </c>
    </row>
    <row r="6" spans="1:6" x14ac:dyDescent="0.2">
      <c r="A6" t="s">
        <v>19</v>
      </c>
      <c r="B6" t="s">
        <v>20</v>
      </c>
      <c r="C6">
        <v>148</v>
      </c>
      <c r="D6">
        <v>204</v>
      </c>
      <c r="E6">
        <v>239</v>
      </c>
      <c r="F6">
        <v>113</v>
      </c>
    </row>
    <row r="7" spans="1:6" x14ac:dyDescent="0.2">
      <c r="A7" t="s">
        <v>21</v>
      </c>
      <c r="B7" t="s">
        <v>20</v>
      </c>
      <c r="C7">
        <v>123</v>
      </c>
      <c r="D7">
        <v>240</v>
      </c>
      <c r="E7">
        <v>265</v>
      </c>
      <c r="F7">
        <v>98</v>
      </c>
    </row>
    <row r="8" spans="1:6" x14ac:dyDescent="0.2">
      <c r="A8" t="s">
        <v>47</v>
      </c>
      <c r="B8" t="s">
        <v>20</v>
      </c>
      <c r="C8">
        <v>27</v>
      </c>
      <c r="E8">
        <v>1</v>
      </c>
      <c r="F8">
        <v>26</v>
      </c>
    </row>
    <row r="9" spans="1:6" x14ac:dyDescent="0.2">
      <c r="A9" t="s">
        <v>48</v>
      </c>
      <c r="B9" t="s">
        <v>20</v>
      </c>
      <c r="C9">
        <v>97</v>
      </c>
      <c r="E9">
        <v>97</v>
      </c>
    </row>
    <row r="10" spans="1:6" x14ac:dyDescent="0.2">
      <c r="A10" t="s">
        <v>24</v>
      </c>
      <c r="B10" t="s">
        <v>9</v>
      </c>
      <c r="C10">
        <v>663.57100000000003</v>
      </c>
      <c r="E10">
        <v>122.28</v>
      </c>
      <c r="F10">
        <v>541.29100000000005</v>
      </c>
    </row>
    <row r="11" spans="1:6" x14ac:dyDescent="0.2">
      <c r="A11" t="s">
        <v>25</v>
      </c>
      <c r="B11" t="s">
        <v>9</v>
      </c>
      <c r="C11">
        <v>1989.9870000000001</v>
      </c>
      <c r="D11">
        <v>2299.7049999999999</v>
      </c>
      <c r="E11">
        <v>2232.8829999999998</v>
      </c>
      <c r="F11">
        <v>2056.8090000000002</v>
      </c>
    </row>
    <row r="12" spans="1:6" x14ac:dyDescent="0.2">
      <c r="A12" t="s">
        <v>26</v>
      </c>
      <c r="B12" t="s">
        <v>9</v>
      </c>
      <c r="C12">
        <v>406.50099999999998</v>
      </c>
      <c r="E12">
        <v>109.148</v>
      </c>
      <c r="F12">
        <v>297.35300000000001</v>
      </c>
    </row>
    <row r="13" spans="1:6" x14ac:dyDescent="0.2">
      <c r="A13" t="s">
        <v>27</v>
      </c>
      <c r="B13" t="s">
        <v>9</v>
      </c>
      <c r="C13">
        <v>1303.193</v>
      </c>
      <c r="D13">
        <v>1990.06</v>
      </c>
      <c r="E13">
        <v>1708.346</v>
      </c>
      <c r="F13">
        <v>1584.9069999999999</v>
      </c>
    </row>
    <row r="14" spans="1:6" x14ac:dyDescent="0.2">
      <c r="A14" t="s">
        <v>28</v>
      </c>
      <c r="B14" t="s">
        <v>9</v>
      </c>
      <c r="C14">
        <v>679.76199999999994</v>
      </c>
      <c r="E14">
        <v>180.648</v>
      </c>
      <c r="F14">
        <v>499.11399999999998</v>
      </c>
    </row>
    <row r="15" spans="1:6" x14ac:dyDescent="0.2">
      <c r="A15" t="s">
        <v>29</v>
      </c>
      <c r="B15" t="s">
        <v>9</v>
      </c>
      <c r="C15">
        <v>446.74400000000003</v>
      </c>
      <c r="E15">
        <v>152.03399999999999</v>
      </c>
      <c r="F15">
        <v>294.70999999999998</v>
      </c>
    </row>
    <row r="16" spans="1:6" x14ac:dyDescent="0.2">
      <c r="A16" t="s">
        <v>30</v>
      </c>
      <c r="B16" t="s">
        <v>9</v>
      </c>
      <c r="C16">
        <v>1335.6579999999999</v>
      </c>
      <c r="D16">
        <v>1525.3050000000001</v>
      </c>
      <c r="E16">
        <v>1516.4659999999999</v>
      </c>
      <c r="F16">
        <v>1344.4970000000001</v>
      </c>
    </row>
    <row r="17" spans="1:6" x14ac:dyDescent="0.2">
      <c r="A17" t="s">
        <v>31</v>
      </c>
      <c r="B17" t="s">
        <v>9</v>
      </c>
      <c r="C17">
        <v>1708.1890000000001</v>
      </c>
      <c r="D17">
        <v>1344.92</v>
      </c>
      <c r="E17">
        <v>1452.674</v>
      </c>
      <c r="F17">
        <v>1600.4349999999999</v>
      </c>
    </row>
    <row r="18" spans="1:6" x14ac:dyDescent="0.2">
      <c r="A18" t="s">
        <v>32</v>
      </c>
      <c r="B18" t="s">
        <v>9</v>
      </c>
      <c r="C18">
        <v>967.40899999999999</v>
      </c>
      <c r="E18">
        <v>199.25</v>
      </c>
      <c r="F18">
        <v>768.15899999999999</v>
      </c>
    </row>
    <row r="19" spans="1:6" x14ac:dyDescent="0.2">
      <c r="A19" t="s">
        <v>33</v>
      </c>
      <c r="B19" t="s">
        <v>9</v>
      </c>
      <c r="C19">
        <v>654.51800000000003</v>
      </c>
      <c r="E19">
        <v>102.16800000000001</v>
      </c>
      <c r="F19">
        <v>552.35</v>
      </c>
    </row>
    <row r="20" spans="1:6" x14ac:dyDescent="0.2">
      <c r="A20" t="s">
        <v>34</v>
      </c>
      <c r="B20" t="s">
        <v>9</v>
      </c>
      <c r="C20">
        <v>144.423</v>
      </c>
      <c r="E20">
        <v>76.206999999999994</v>
      </c>
      <c r="F20">
        <v>68.215999999999994</v>
      </c>
    </row>
    <row r="21" spans="1:6" x14ac:dyDescent="0.2">
      <c r="A21" t="s">
        <v>35</v>
      </c>
      <c r="B21" t="s">
        <v>9</v>
      </c>
      <c r="C21">
        <v>185.14400000000001</v>
      </c>
      <c r="D21">
        <v>140.767</v>
      </c>
      <c r="E21">
        <v>240.38399999999999</v>
      </c>
      <c r="F21">
        <v>85.527000000000001</v>
      </c>
    </row>
    <row r="22" spans="1:6" x14ac:dyDescent="0.2">
      <c r="A22" t="s">
        <v>36</v>
      </c>
      <c r="B22" t="s">
        <v>9</v>
      </c>
      <c r="C22">
        <v>177.26</v>
      </c>
      <c r="D22">
        <v>173.84100000000001</v>
      </c>
      <c r="E22">
        <v>251.80600000000001</v>
      </c>
      <c r="F22">
        <v>99.295000000000002</v>
      </c>
    </row>
    <row r="23" spans="1:6" x14ac:dyDescent="0.2">
      <c r="A23" t="s">
        <v>37</v>
      </c>
      <c r="B23" t="s">
        <v>9</v>
      </c>
      <c r="C23">
        <v>38.018000000000001</v>
      </c>
      <c r="D23">
        <v>338.86399999999998</v>
      </c>
      <c r="E23">
        <v>217.78700000000001</v>
      </c>
      <c r="F23">
        <v>159.095</v>
      </c>
    </row>
    <row r="24" spans="1:6" x14ac:dyDescent="0.2">
      <c r="A24" t="s">
        <v>38</v>
      </c>
      <c r="B24" t="s">
        <v>9</v>
      </c>
      <c r="C24">
        <v>13.365</v>
      </c>
      <c r="D24">
        <v>128.92699999999999</v>
      </c>
      <c r="E24">
        <v>106.018</v>
      </c>
      <c r="F24">
        <v>36.274000000000001</v>
      </c>
    </row>
    <row r="25" spans="1:6" x14ac:dyDescent="0.2">
      <c r="A25" t="s">
        <v>39</v>
      </c>
      <c r="B25" t="s">
        <v>9</v>
      </c>
      <c r="C25">
        <v>127.68300000000001</v>
      </c>
      <c r="D25">
        <v>1297.1199999999999</v>
      </c>
      <c r="E25">
        <v>694.13800000000003</v>
      </c>
      <c r="F25">
        <v>730.66499999999996</v>
      </c>
    </row>
    <row r="26" spans="1:6" x14ac:dyDescent="0.2">
      <c r="A26" t="s">
        <v>40</v>
      </c>
      <c r="B26" t="s">
        <v>9</v>
      </c>
      <c r="D26">
        <v>536.52200000000005</v>
      </c>
      <c r="E26">
        <v>404.935</v>
      </c>
      <c r="F26">
        <v>131.58699999999999</v>
      </c>
    </row>
    <row r="27" spans="1:6" x14ac:dyDescent="0.2">
      <c r="A27" t="s">
        <v>49</v>
      </c>
      <c r="B27" t="s">
        <v>20</v>
      </c>
      <c r="C27">
        <v>289</v>
      </c>
      <c r="D27">
        <v>402</v>
      </c>
      <c r="E27">
        <v>279</v>
      </c>
      <c r="F27">
        <v>412</v>
      </c>
    </row>
    <row r="28" spans="1:6" x14ac:dyDescent="0.2">
      <c r="A28" t="s">
        <v>50</v>
      </c>
      <c r="B28" t="s">
        <v>20</v>
      </c>
      <c r="C28">
        <v>1227</v>
      </c>
      <c r="E28">
        <v>1229</v>
      </c>
      <c r="F28">
        <v>-2</v>
      </c>
    </row>
    <row r="29" spans="1:6" x14ac:dyDescent="0.2">
      <c r="A29" t="s">
        <v>51</v>
      </c>
      <c r="B29" t="s">
        <v>20</v>
      </c>
      <c r="C29">
        <v>1108</v>
      </c>
      <c r="E29">
        <v>514</v>
      </c>
      <c r="F29">
        <v>594</v>
      </c>
    </row>
    <row r="30" spans="1:6" x14ac:dyDescent="0.2">
      <c r="A30" t="s">
        <v>52</v>
      </c>
      <c r="B30" t="s">
        <v>20</v>
      </c>
      <c r="C30">
        <v>496</v>
      </c>
      <c r="E30">
        <v>379</v>
      </c>
      <c r="F30">
        <v>117</v>
      </c>
    </row>
    <row r="31" spans="1:6" x14ac:dyDescent="0.2">
      <c r="A31" t="s">
        <v>13</v>
      </c>
      <c r="B31" t="s">
        <v>9</v>
      </c>
      <c r="C31">
        <v>22.420999999999999</v>
      </c>
      <c r="E31">
        <v>16.204000000000001</v>
      </c>
      <c r="F31">
        <v>6.2169999999999996</v>
      </c>
    </row>
    <row r="32" spans="1:6" x14ac:dyDescent="0.2">
      <c r="A32" t="s">
        <v>14</v>
      </c>
      <c r="B32" t="s">
        <v>9</v>
      </c>
      <c r="C32">
        <v>26.048999999999999</v>
      </c>
      <c r="E32">
        <v>26.138999999999999</v>
      </c>
      <c r="F32">
        <v>-0.09</v>
      </c>
    </row>
    <row r="33" spans="1:6" x14ac:dyDescent="0.2">
      <c r="A33" t="s">
        <v>15</v>
      </c>
      <c r="B33" t="s">
        <v>9</v>
      </c>
      <c r="C33">
        <v>215.333</v>
      </c>
      <c r="E33">
        <v>88.405000000000001</v>
      </c>
      <c r="F33">
        <v>126.928</v>
      </c>
    </row>
    <row r="34" spans="1:6" x14ac:dyDescent="0.2">
      <c r="A34" t="s">
        <v>41</v>
      </c>
      <c r="B34" t="s">
        <v>9</v>
      </c>
      <c r="C34">
        <v>161.46299999999999</v>
      </c>
      <c r="D34">
        <v>276.31400000000002</v>
      </c>
      <c r="E34">
        <v>280.51499999999999</v>
      </c>
      <c r="F34">
        <v>157.262</v>
      </c>
    </row>
    <row r="35" spans="1:6" x14ac:dyDescent="0.2">
      <c r="A35" t="s">
        <v>53</v>
      </c>
      <c r="B35" t="s">
        <v>20</v>
      </c>
      <c r="C35">
        <v>430</v>
      </c>
      <c r="D35">
        <v>372</v>
      </c>
      <c r="E35">
        <v>317</v>
      </c>
      <c r="F35">
        <v>485</v>
      </c>
    </row>
    <row r="36" spans="1:6" x14ac:dyDescent="0.2">
      <c r="A36" t="s">
        <v>54</v>
      </c>
      <c r="B36" t="s">
        <v>20</v>
      </c>
      <c r="D36">
        <v>102</v>
      </c>
      <c r="F36">
        <v>102</v>
      </c>
    </row>
    <row r="37" spans="1:6" x14ac:dyDescent="0.2">
      <c r="A37" t="s">
        <v>55</v>
      </c>
      <c r="B37" t="s">
        <v>20</v>
      </c>
      <c r="C37">
        <v>87</v>
      </c>
      <c r="E37">
        <v>85</v>
      </c>
      <c r="F37">
        <v>2</v>
      </c>
    </row>
    <row r="38" spans="1:6" x14ac:dyDescent="0.2">
      <c r="A38" t="s">
        <v>16</v>
      </c>
      <c r="B38" t="s">
        <v>9</v>
      </c>
      <c r="C38">
        <v>86.741</v>
      </c>
      <c r="E38">
        <v>47.493000000000002</v>
      </c>
      <c r="F38">
        <v>39.247999999999998</v>
      </c>
    </row>
    <row r="39" spans="1:6" x14ac:dyDescent="0.2">
      <c r="A39" t="s">
        <v>17</v>
      </c>
      <c r="B39" t="s">
        <v>9</v>
      </c>
      <c r="C39">
        <v>2.63</v>
      </c>
      <c r="E39">
        <v>2.63</v>
      </c>
    </row>
    <row r="40" spans="1:6" x14ac:dyDescent="0.2">
      <c r="A40" t="s">
        <v>56</v>
      </c>
      <c r="B40" t="s">
        <v>20</v>
      </c>
      <c r="C40">
        <v>577</v>
      </c>
      <c r="E40">
        <v>318</v>
      </c>
      <c r="F40">
        <v>259</v>
      </c>
    </row>
    <row r="41" spans="1:6" x14ac:dyDescent="0.2">
      <c r="A41" t="s">
        <v>57</v>
      </c>
      <c r="B41" t="s">
        <v>20</v>
      </c>
      <c r="C41">
        <v>1334</v>
      </c>
      <c r="E41">
        <v>579</v>
      </c>
      <c r="F41">
        <v>755</v>
      </c>
    </row>
    <row r="42" spans="1:6" x14ac:dyDescent="0.2">
      <c r="A42" t="s">
        <v>42</v>
      </c>
      <c r="B42" t="s">
        <v>9</v>
      </c>
      <c r="C42">
        <v>152.44499999999999</v>
      </c>
      <c r="E42">
        <v>78.641000000000005</v>
      </c>
      <c r="F42">
        <v>73.804000000000002</v>
      </c>
    </row>
    <row r="43" spans="1:6" x14ac:dyDescent="0.2">
      <c r="A43" t="s">
        <v>58</v>
      </c>
      <c r="B43" t="s">
        <v>20</v>
      </c>
      <c r="C43">
        <v>715</v>
      </c>
      <c r="E43">
        <v>215</v>
      </c>
      <c r="F43">
        <v>500</v>
      </c>
    </row>
    <row r="44" spans="1:6" x14ac:dyDescent="0.2">
      <c r="A44" t="s">
        <v>43</v>
      </c>
      <c r="B44" t="s">
        <v>9</v>
      </c>
      <c r="C44">
        <v>1.879</v>
      </c>
      <c r="D44">
        <v>127.47199999999999</v>
      </c>
      <c r="E44">
        <v>108.312</v>
      </c>
      <c r="F44">
        <v>21.039000000000001</v>
      </c>
    </row>
    <row r="45" spans="1:6" x14ac:dyDescent="0.2">
      <c r="A45" t="s">
        <v>44</v>
      </c>
      <c r="B45" t="s">
        <v>9</v>
      </c>
      <c r="C45">
        <v>0.251</v>
      </c>
      <c r="D45">
        <v>152.12</v>
      </c>
      <c r="E45">
        <v>120.28700000000001</v>
      </c>
      <c r="F45">
        <v>32.084000000000003</v>
      </c>
    </row>
    <row r="46" spans="1:6" x14ac:dyDescent="0.2">
      <c r="A46" t="s">
        <v>22</v>
      </c>
      <c r="B46" t="s">
        <v>20</v>
      </c>
      <c r="D46">
        <v>256</v>
      </c>
      <c r="F46">
        <v>256</v>
      </c>
    </row>
    <row r="47" spans="1:6" x14ac:dyDescent="0.2">
      <c r="A47" t="s">
        <v>23</v>
      </c>
      <c r="B47" t="s">
        <v>20</v>
      </c>
      <c r="D47">
        <v>200</v>
      </c>
      <c r="F47">
        <v>200</v>
      </c>
    </row>
    <row r="48" spans="1:6" x14ac:dyDescent="0.2">
      <c r="A48" t="s">
        <v>59</v>
      </c>
      <c r="B48" t="s">
        <v>20</v>
      </c>
      <c r="D48">
        <v>98</v>
      </c>
      <c r="E48">
        <v>115</v>
      </c>
      <c r="F48">
        <v>-17</v>
      </c>
    </row>
    <row r="49" spans="1:6" x14ac:dyDescent="0.2">
      <c r="A49" t="s">
        <v>45</v>
      </c>
      <c r="B49" t="s">
        <v>9</v>
      </c>
      <c r="C49">
        <v>3.9849999999999999</v>
      </c>
      <c r="D49">
        <v>56.182000000000002</v>
      </c>
      <c r="E49">
        <v>27.981999999999999</v>
      </c>
      <c r="F49">
        <v>32.185000000000002</v>
      </c>
    </row>
    <row r="50" spans="1:6" x14ac:dyDescent="0.2">
      <c r="A50" t="s">
        <v>46</v>
      </c>
      <c r="B50" t="s">
        <v>9</v>
      </c>
      <c r="D50">
        <v>77.216999999999999</v>
      </c>
      <c r="E50">
        <v>25.405999999999999</v>
      </c>
      <c r="F50">
        <v>51.811</v>
      </c>
    </row>
    <row r="51" spans="1:6" x14ac:dyDescent="0.2">
      <c r="A51" t="s">
        <v>18</v>
      </c>
      <c r="B51" t="s">
        <v>9</v>
      </c>
      <c r="C51">
        <v>27.178999999999998</v>
      </c>
      <c r="E51">
        <v>16.353999999999999</v>
      </c>
      <c r="F51">
        <v>10.824999999999999</v>
      </c>
    </row>
  </sheetData>
  <autoFilter ref="A1:F51" xr:uid="{26F36F53-1F00-4F47-8423-B5759E75B10A}">
    <sortState xmlns:xlrd2="http://schemas.microsoft.com/office/spreadsheetml/2017/richdata2" ref="A2:F51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2023-10-12T08:10:23Z</dcterms:modified>
</cp:coreProperties>
</file>