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11,10,23 филиалы КИ\"/>
    </mc:Choice>
  </mc:AlternateContent>
  <xr:revisionPtr revIDLastSave="0" documentId="13_ncr:1_{8BADBE65-E817-46B4-867A-2F631EEE24AA}" xr6:coauthVersionLast="45" xr6:coauthVersionMax="45" xr10:uidLastSave="{00000000-0000-0000-0000-000000000000}"/>
  <bookViews>
    <workbookView xWindow="-120" yWindow="-120" windowWidth="29040" windowHeight="15840" tabRatio="300" xr2:uid="{00000000-000D-0000-FFFF-FFFF00000000}"/>
  </bookViews>
  <sheets>
    <sheet name="TDSheet" sheetId="1" r:id="rId1"/>
    <sheet name="Гермес" sheetId="3" r:id="rId2"/>
  </sheets>
  <externalReferences>
    <externalReference r:id="rId3"/>
  </externalReferences>
  <definedNames>
    <definedName name="_xlnm._FilterDatabase" localSheetId="0" hidden="1">TDSheet!$A$3:$AC$129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43" i="1" l="1"/>
  <c r="R47" i="1"/>
  <c r="R40" i="1"/>
  <c r="R46" i="1"/>
  <c r="N39" i="1" l="1"/>
  <c r="N94" i="1" l="1"/>
  <c r="AB14" i="1" l="1"/>
  <c r="AB22" i="1"/>
  <c r="AB44" i="1"/>
  <c r="AB76" i="1"/>
  <c r="AB81" i="1"/>
  <c r="AB87" i="1"/>
  <c r="AB94" i="1"/>
  <c r="AB95" i="1"/>
  <c r="AB96" i="1"/>
  <c r="AB97" i="1"/>
  <c r="AB105" i="1"/>
  <c r="AB106" i="1"/>
  <c r="AB107" i="1"/>
  <c r="AB110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A14" i="1" l="1"/>
  <c r="AA22" i="1"/>
  <c r="AA44" i="1"/>
  <c r="AA76" i="1"/>
  <c r="AA81" i="1"/>
  <c r="AA87" i="1"/>
  <c r="AA95" i="1"/>
  <c r="AA96" i="1"/>
  <c r="AA105" i="1"/>
  <c r="AA106" i="1"/>
  <c r="AA107" i="1"/>
  <c r="AA110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Z44" i="1"/>
  <c r="Z76" i="1"/>
  <c r="Z87" i="1"/>
  <c r="Z94" i="1"/>
  <c r="Z95" i="1"/>
  <c r="Z96" i="1"/>
  <c r="Z97" i="1"/>
  <c r="Z6" i="1"/>
  <c r="Q7" i="1"/>
  <c r="Q8" i="1"/>
  <c r="Q9" i="1"/>
  <c r="Q10" i="1"/>
  <c r="Q11" i="1"/>
  <c r="Q12" i="1"/>
  <c r="Q13" i="1"/>
  <c r="R13" i="1" s="1"/>
  <c r="Q14" i="1"/>
  <c r="Q15" i="1"/>
  <c r="Q16" i="1"/>
  <c r="Q17" i="1"/>
  <c r="R17" i="1" s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6" i="1"/>
  <c r="Y7" i="1"/>
  <c r="Y8" i="1"/>
  <c r="Y9" i="1"/>
  <c r="Y10" i="1"/>
  <c r="Y11" i="1"/>
  <c r="Y12" i="1"/>
  <c r="Y13" i="1"/>
  <c r="Y15" i="1"/>
  <c r="Y16" i="1"/>
  <c r="Y17" i="1"/>
  <c r="Y18" i="1"/>
  <c r="Y19" i="1"/>
  <c r="Y20" i="1"/>
  <c r="Y21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8" i="1"/>
  <c r="Y109" i="1"/>
  <c r="Y111" i="1"/>
  <c r="Y6" i="1"/>
  <c r="X70" i="1"/>
  <c r="X84" i="1"/>
  <c r="X98" i="1"/>
  <c r="X99" i="1"/>
  <c r="X100" i="1"/>
  <c r="X101" i="1"/>
  <c r="X102" i="1"/>
  <c r="W70" i="1"/>
  <c r="W84" i="1"/>
  <c r="W98" i="1"/>
  <c r="W99" i="1"/>
  <c r="W100" i="1"/>
  <c r="W101" i="1"/>
  <c r="W102" i="1"/>
  <c r="X7" i="1"/>
  <c r="X8" i="1"/>
  <c r="X9" i="1"/>
  <c r="X10" i="1"/>
  <c r="X11" i="1"/>
  <c r="X12" i="1"/>
  <c r="X13" i="1"/>
  <c r="X15" i="1"/>
  <c r="X16" i="1"/>
  <c r="X17" i="1"/>
  <c r="X18" i="1"/>
  <c r="X19" i="1"/>
  <c r="X20" i="1"/>
  <c r="X21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103" i="1"/>
  <c r="X104" i="1"/>
  <c r="X108" i="1"/>
  <c r="X109" i="1"/>
  <c r="X111" i="1"/>
  <c r="W7" i="1"/>
  <c r="W8" i="1"/>
  <c r="W9" i="1"/>
  <c r="W10" i="1"/>
  <c r="W11" i="1"/>
  <c r="W12" i="1"/>
  <c r="W13" i="1"/>
  <c r="W15" i="1"/>
  <c r="W16" i="1"/>
  <c r="W17" i="1"/>
  <c r="W18" i="1"/>
  <c r="W19" i="1"/>
  <c r="W20" i="1"/>
  <c r="W21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103" i="1"/>
  <c r="W104" i="1"/>
  <c r="W108" i="1"/>
  <c r="W109" i="1"/>
  <c r="W111" i="1"/>
  <c r="W6" i="1"/>
  <c r="F5" i="1"/>
  <c r="G5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2" i="1"/>
  <c r="V32" i="1" s="1"/>
  <c r="H33" i="1"/>
  <c r="U33" i="1" s="1"/>
  <c r="H34" i="1"/>
  <c r="H35" i="1"/>
  <c r="H36" i="1"/>
  <c r="U36" i="1" s="1"/>
  <c r="H37" i="1"/>
  <c r="H38" i="1"/>
  <c r="V38" i="1" s="1"/>
  <c r="H39" i="1"/>
  <c r="V39" i="1" s="1"/>
  <c r="H40" i="1"/>
  <c r="V40" i="1" s="1"/>
  <c r="H41" i="1"/>
  <c r="V41" i="1" s="1"/>
  <c r="H42" i="1"/>
  <c r="H43" i="1"/>
  <c r="H46" i="1"/>
  <c r="V46" i="1" s="1"/>
  <c r="H47" i="1"/>
  <c r="V47" i="1" s="1"/>
  <c r="H48" i="1"/>
  <c r="V48" i="1" s="1"/>
  <c r="H49" i="1"/>
  <c r="H50" i="1"/>
  <c r="V50" i="1" s="1"/>
  <c r="H51" i="1"/>
  <c r="H52" i="1"/>
  <c r="V52" i="1" s="1"/>
  <c r="H53" i="1"/>
  <c r="H54" i="1"/>
  <c r="H55" i="1"/>
  <c r="V55" i="1" s="1"/>
  <c r="H56" i="1"/>
  <c r="V56" i="1" s="1"/>
  <c r="H57" i="1"/>
  <c r="U57" i="1" s="1"/>
  <c r="H58" i="1"/>
  <c r="V58" i="1" s="1"/>
  <c r="H59" i="1"/>
  <c r="H60" i="1"/>
  <c r="U60" i="1" s="1"/>
  <c r="H61" i="1"/>
  <c r="V61" i="1" s="1"/>
  <c r="H62" i="1"/>
  <c r="H63" i="1"/>
  <c r="V63" i="1" s="1"/>
  <c r="H64" i="1"/>
  <c r="V64" i="1" s="1"/>
  <c r="H65" i="1"/>
  <c r="H66" i="1"/>
  <c r="V66" i="1" s="1"/>
  <c r="H67" i="1"/>
  <c r="V67" i="1" s="1"/>
  <c r="H68" i="1"/>
  <c r="V68" i="1" s="1"/>
  <c r="H69" i="1"/>
  <c r="V69" i="1" s="1"/>
  <c r="H70" i="1"/>
  <c r="V70" i="1" s="1"/>
  <c r="H71" i="1"/>
  <c r="V71" i="1" s="1"/>
  <c r="H72" i="1"/>
  <c r="V72" i="1" s="1"/>
  <c r="H74" i="1"/>
  <c r="V74" i="1" s="1"/>
  <c r="H75" i="1"/>
  <c r="V75" i="1" s="1"/>
  <c r="H76" i="1"/>
  <c r="U76" i="1" s="1"/>
  <c r="H77" i="1"/>
  <c r="V77" i="1" s="1"/>
  <c r="H78" i="1"/>
  <c r="V78" i="1" s="1"/>
  <c r="H79" i="1"/>
  <c r="V79" i="1" s="1"/>
  <c r="H80" i="1"/>
  <c r="U80" i="1" s="1"/>
  <c r="H81" i="1"/>
  <c r="U81" i="1" s="1"/>
  <c r="H82" i="1"/>
  <c r="V82" i="1" s="1"/>
  <c r="H83" i="1"/>
  <c r="V83" i="1" s="1"/>
  <c r="H84" i="1"/>
  <c r="U84" i="1" s="1"/>
  <c r="H85" i="1"/>
  <c r="U85" i="1" s="1"/>
  <c r="H86" i="1"/>
  <c r="V86" i="1" s="1"/>
  <c r="H87" i="1"/>
  <c r="V87" i="1" s="1"/>
  <c r="H88" i="1"/>
  <c r="U88" i="1" s="1"/>
  <c r="H89" i="1"/>
  <c r="U89" i="1" s="1"/>
  <c r="H90" i="1"/>
  <c r="H91" i="1"/>
  <c r="V91" i="1" s="1"/>
  <c r="H92" i="1"/>
  <c r="V92" i="1" s="1"/>
  <c r="H93" i="1"/>
  <c r="V93" i="1" s="1"/>
  <c r="H94" i="1"/>
  <c r="V94" i="1" s="1"/>
  <c r="H95" i="1"/>
  <c r="V95" i="1" s="1"/>
  <c r="H96" i="1"/>
  <c r="V96" i="1" s="1"/>
  <c r="H97" i="1"/>
  <c r="H98" i="1"/>
  <c r="H99" i="1"/>
  <c r="V99" i="1" s="1"/>
  <c r="H100" i="1"/>
  <c r="U100" i="1" s="1"/>
  <c r="H101" i="1"/>
  <c r="U101" i="1" s="1"/>
  <c r="H102" i="1"/>
  <c r="V102" i="1" s="1"/>
  <c r="H103" i="1"/>
  <c r="V103" i="1" s="1"/>
  <c r="H104" i="1"/>
  <c r="V104" i="1" s="1"/>
  <c r="H105" i="1"/>
  <c r="U105" i="1" s="1"/>
  <c r="H106" i="1"/>
  <c r="H107" i="1"/>
  <c r="V107" i="1" s="1"/>
  <c r="H108" i="1"/>
  <c r="H31" i="1" s="1"/>
  <c r="V31" i="1" s="1"/>
  <c r="H109" i="1"/>
  <c r="V109" i="1" s="1"/>
  <c r="H110" i="1"/>
  <c r="H111" i="1"/>
  <c r="H112" i="1"/>
  <c r="U112" i="1" s="1"/>
  <c r="H113" i="1"/>
  <c r="U113" i="1" s="1"/>
  <c r="H114" i="1"/>
  <c r="H115" i="1"/>
  <c r="V115" i="1" s="1"/>
  <c r="H116" i="1"/>
  <c r="U116" i="1" s="1"/>
  <c r="H117" i="1"/>
  <c r="U117" i="1" s="1"/>
  <c r="H118" i="1"/>
  <c r="U118" i="1" s="1"/>
  <c r="H119" i="1"/>
  <c r="V119" i="1" s="1"/>
  <c r="H120" i="1"/>
  <c r="U120" i="1" s="1"/>
  <c r="H121" i="1"/>
  <c r="U121" i="1" s="1"/>
  <c r="H122" i="1"/>
  <c r="U122" i="1" s="1"/>
  <c r="H123" i="1"/>
  <c r="V123" i="1" s="1"/>
  <c r="H124" i="1"/>
  <c r="U124" i="1" s="1"/>
  <c r="H125" i="1"/>
  <c r="U125" i="1" s="1"/>
  <c r="H126" i="1"/>
  <c r="U126" i="1" s="1"/>
  <c r="H127" i="1"/>
  <c r="V127" i="1" s="1"/>
  <c r="H128" i="1"/>
  <c r="U128" i="1" s="1"/>
  <c r="H129" i="1"/>
  <c r="U129" i="1" s="1"/>
  <c r="H6" i="1"/>
  <c r="V6" i="1" s="1"/>
  <c r="R58" i="1" l="1"/>
  <c r="R56" i="1"/>
  <c r="R52" i="1"/>
  <c r="R50" i="1"/>
  <c r="R91" i="1"/>
  <c r="R77" i="1"/>
  <c r="R67" i="1"/>
  <c r="R63" i="1"/>
  <c r="R61" i="1"/>
  <c r="R53" i="1"/>
  <c r="R39" i="1"/>
  <c r="R72" i="1"/>
  <c r="R26" i="1"/>
  <c r="R16" i="1"/>
  <c r="R51" i="1"/>
  <c r="R68" i="1"/>
  <c r="R66" i="1"/>
  <c r="R75" i="1"/>
  <c r="R69" i="1"/>
  <c r="R55" i="1"/>
  <c r="R104" i="1"/>
  <c r="R92" i="1"/>
  <c r="R103" i="1"/>
  <c r="R93" i="1"/>
  <c r="R49" i="1"/>
  <c r="R97" i="1"/>
  <c r="R64" i="1"/>
  <c r="U25" i="1"/>
  <c r="V23" i="1"/>
  <c r="V15" i="1"/>
  <c r="U9" i="1"/>
  <c r="V7" i="1"/>
  <c r="U24" i="1"/>
  <c r="V20" i="1"/>
  <c r="U12" i="1"/>
  <c r="U96" i="1"/>
  <c r="U78" i="1"/>
  <c r="V12" i="1"/>
  <c r="U34" i="1"/>
  <c r="V34" i="1"/>
  <c r="U29" i="1"/>
  <c r="V29" i="1"/>
  <c r="V27" i="1"/>
  <c r="U27" i="1"/>
  <c r="U21" i="1"/>
  <c r="V21" i="1"/>
  <c r="V19" i="1"/>
  <c r="U19" i="1"/>
  <c r="V13" i="1"/>
  <c r="V11" i="1"/>
  <c r="U82" i="1"/>
  <c r="U70" i="1"/>
  <c r="U6" i="1"/>
  <c r="V129" i="1"/>
  <c r="V128" i="1"/>
  <c r="U127" i="1"/>
  <c r="V125" i="1"/>
  <c r="V124" i="1"/>
  <c r="U123" i="1"/>
  <c r="V121" i="1"/>
  <c r="V120" i="1"/>
  <c r="U119" i="1"/>
  <c r="V117" i="1"/>
  <c r="U115" i="1"/>
  <c r="V112" i="1"/>
  <c r="U107" i="1"/>
  <c r="V101" i="1"/>
  <c r="U99" i="1"/>
  <c r="V88" i="1"/>
  <c r="V85" i="1"/>
  <c r="U83" i="1"/>
  <c r="V80" i="1"/>
  <c r="V57" i="1"/>
  <c r="V36" i="1"/>
  <c r="V25" i="1"/>
  <c r="U15" i="1"/>
  <c r="V9" i="1"/>
  <c r="U108" i="1"/>
  <c r="U86" i="1"/>
  <c r="U38" i="1"/>
  <c r="H73" i="1"/>
  <c r="V111" i="1"/>
  <c r="H44" i="1"/>
  <c r="V44" i="1" s="1"/>
  <c r="U109" i="1"/>
  <c r="U62" i="1"/>
  <c r="V62" i="1"/>
  <c r="U54" i="1"/>
  <c r="V54" i="1"/>
  <c r="U42" i="1"/>
  <c r="V42" i="1"/>
  <c r="U114" i="1"/>
  <c r="V114" i="1"/>
  <c r="H45" i="1"/>
  <c r="R45" i="1" s="1"/>
  <c r="U110" i="1"/>
  <c r="V110" i="1"/>
  <c r="U106" i="1"/>
  <c r="V106" i="1"/>
  <c r="U98" i="1"/>
  <c r="V98" i="1"/>
  <c r="U90" i="1"/>
  <c r="V90" i="1"/>
  <c r="V59" i="1"/>
  <c r="U59" i="1"/>
  <c r="V53" i="1"/>
  <c r="V51" i="1"/>
  <c r="V43" i="1"/>
  <c r="V37" i="1"/>
  <c r="V35" i="1"/>
  <c r="U35" i="1"/>
  <c r="V30" i="1"/>
  <c r="U30" i="1"/>
  <c r="U28" i="1"/>
  <c r="V26" i="1"/>
  <c r="V24" i="1"/>
  <c r="V22" i="1"/>
  <c r="U22" i="1"/>
  <c r="U20" i="1"/>
  <c r="V18" i="1"/>
  <c r="V16" i="1"/>
  <c r="U14" i="1"/>
  <c r="V14" i="1"/>
  <c r="U10" i="1"/>
  <c r="V10" i="1"/>
  <c r="V8" i="1"/>
  <c r="U95" i="1"/>
  <c r="U71" i="1"/>
  <c r="U37" i="1"/>
  <c r="U11" i="1"/>
  <c r="V126" i="1"/>
  <c r="V122" i="1"/>
  <c r="V118" i="1"/>
  <c r="V116" i="1"/>
  <c r="V113" i="1"/>
  <c r="U111" i="1"/>
  <c r="V108" i="1"/>
  <c r="V105" i="1"/>
  <c r="V100" i="1"/>
  <c r="V97" i="1"/>
  <c r="V89" i="1"/>
  <c r="U87" i="1"/>
  <c r="V84" i="1"/>
  <c r="V81" i="1"/>
  <c r="U79" i="1"/>
  <c r="V76" i="1"/>
  <c r="V65" i="1"/>
  <c r="V60" i="1"/>
  <c r="V49" i="1"/>
  <c r="V33" i="1"/>
  <c r="V28" i="1"/>
  <c r="U23" i="1"/>
  <c r="V17" i="1"/>
  <c r="U102" i="1"/>
  <c r="U32" i="1"/>
  <c r="U18" i="1"/>
  <c r="U8" i="1"/>
  <c r="X6" i="1"/>
  <c r="X5" i="1" s="1"/>
  <c r="I59" i="1"/>
  <c r="I7" i="1"/>
  <c r="AB7" i="1" s="1"/>
  <c r="I8" i="1"/>
  <c r="I9" i="1"/>
  <c r="I10" i="1"/>
  <c r="I11" i="1"/>
  <c r="I12" i="1"/>
  <c r="I13" i="1"/>
  <c r="AB13" i="1" s="1"/>
  <c r="I15" i="1"/>
  <c r="I16" i="1"/>
  <c r="AB16" i="1" s="1"/>
  <c r="I17" i="1"/>
  <c r="AB17" i="1" s="1"/>
  <c r="I18" i="1"/>
  <c r="I19" i="1"/>
  <c r="I20" i="1"/>
  <c r="I21" i="1"/>
  <c r="I23" i="1"/>
  <c r="I24" i="1"/>
  <c r="I25" i="1"/>
  <c r="I26" i="1"/>
  <c r="AB26" i="1" s="1"/>
  <c r="I27" i="1"/>
  <c r="I28" i="1"/>
  <c r="I29" i="1"/>
  <c r="I30" i="1"/>
  <c r="I31" i="1"/>
  <c r="AB31" i="1" s="1"/>
  <c r="I32" i="1"/>
  <c r="I33" i="1"/>
  <c r="I34" i="1"/>
  <c r="I35" i="1"/>
  <c r="I36" i="1"/>
  <c r="I37" i="1"/>
  <c r="I38" i="1"/>
  <c r="I39" i="1"/>
  <c r="AB39" i="1" s="1"/>
  <c r="I40" i="1"/>
  <c r="AB40" i="1" s="1"/>
  <c r="I41" i="1"/>
  <c r="AB41" i="1" s="1"/>
  <c r="I42" i="1"/>
  <c r="I43" i="1"/>
  <c r="AB43" i="1" s="1"/>
  <c r="I45" i="1"/>
  <c r="AB45" i="1" s="1"/>
  <c r="I46" i="1"/>
  <c r="AB46" i="1" s="1"/>
  <c r="I47" i="1"/>
  <c r="AB47" i="1" s="1"/>
  <c r="I48" i="1"/>
  <c r="AB48" i="1" s="1"/>
  <c r="I49" i="1"/>
  <c r="AB49" i="1" s="1"/>
  <c r="I50" i="1"/>
  <c r="AB50" i="1" s="1"/>
  <c r="I51" i="1"/>
  <c r="AB51" i="1" s="1"/>
  <c r="I52" i="1"/>
  <c r="AB52" i="1" s="1"/>
  <c r="I53" i="1"/>
  <c r="AB53" i="1" s="1"/>
  <c r="I54" i="1"/>
  <c r="I55" i="1"/>
  <c r="AB55" i="1" s="1"/>
  <c r="I56" i="1"/>
  <c r="AB56" i="1" s="1"/>
  <c r="I57" i="1"/>
  <c r="I58" i="1"/>
  <c r="AB58" i="1" s="1"/>
  <c r="I60" i="1"/>
  <c r="I61" i="1"/>
  <c r="AB61" i="1" s="1"/>
  <c r="I62" i="1"/>
  <c r="I63" i="1"/>
  <c r="AB63" i="1" s="1"/>
  <c r="I64" i="1"/>
  <c r="AB64" i="1" s="1"/>
  <c r="I65" i="1"/>
  <c r="AB65" i="1" s="1"/>
  <c r="I66" i="1"/>
  <c r="AB66" i="1" s="1"/>
  <c r="I67" i="1"/>
  <c r="AB67" i="1" s="1"/>
  <c r="I68" i="1"/>
  <c r="AB68" i="1" s="1"/>
  <c r="I69" i="1"/>
  <c r="AB69" i="1" s="1"/>
  <c r="I70" i="1"/>
  <c r="I71" i="1"/>
  <c r="I72" i="1"/>
  <c r="AB72" i="1" s="1"/>
  <c r="I73" i="1"/>
  <c r="I74" i="1"/>
  <c r="AB74" i="1" s="1"/>
  <c r="I75" i="1"/>
  <c r="AB75" i="1" s="1"/>
  <c r="I77" i="1"/>
  <c r="AB77" i="1" s="1"/>
  <c r="I78" i="1"/>
  <c r="I79" i="1"/>
  <c r="I80" i="1"/>
  <c r="I82" i="1"/>
  <c r="I83" i="1"/>
  <c r="I84" i="1"/>
  <c r="I85" i="1"/>
  <c r="I86" i="1"/>
  <c r="I88" i="1"/>
  <c r="I89" i="1"/>
  <c r="I90" i="1"/>
  <c r="I91" i="1"/>
  <c r="AB91" i="1" s="1"/>
  <c r="I92" i="1"/>
  <c r="AB92" i="1" s="1"/>
  <c r="I93" i="1"/>
  <c r="AB93" i="1" s="1"/>
  <c r="I98" i="1"/>
  <c r="I99" i="1"/>
  <c r="I100" i="1"/>
  <c r="I101" i="1"/>
  <c r="I102" i="1"/>
  <c r="I103" i="1"/>
  <c r="AB103" i="1" s="1"/>
  <c r="I104" i="1"/>
  <c r="AB104" i="1" s="1"/>
  <c r="I108" i="1"/>
  <c r="I109" i="1"/>
  <c r="I111" i="1"/>
  <c r="I6" i="1"/>
  <c r="C7" i="1"/>
  <c r="C39" i="1"/>
  <c r="C42" i="1"/>
  <c r="C44" i="1"/>
  <c r="C45" i="1"/>
  <c r="C48" i="1"/>
  <c r="C49" i="1"/>
  <c r="C51" i="1"/>
  <c r="C64" i="1"/>
  <c r="C68" i="1"/>
  <c r="C69" i="1"/>
  <c r="C71" i="1"/>
  <c r="C72" i="1"/>
  <c r="C73" i="1"/>
  <c r="C76" i="1"/>
  <c r="C87" i="1"/>
  <c r="C94" i="1"/>
  <c r="C95" i="1"/>
  <c r="C96" i="1"/>
  <c r="C97" i="1"/>
  <c r="AC5" i="1"/>
  <c r="Y5" i="1"/>
  <c r="W5" i="1"/>
  <c r="T5" i="1"/>
  <c r="S5" i="1"/>
  <c r="Q5" i="1"/>
  <c r="P5" i="1"/>
  <c r="O5" i="1"/>
  <c r="N5" i="1"/>
  <c r="M5" i="1"/>
  <c r="L5" i="1"/>
  <c r="K5" i="1"/>
  <c r="J5" i="1"/>
  <c r="AA6" i="1" l="1"/>
  <c r="AB6" i="1"/>
  <c r="AA109" i="1"/>
  <c r="AB109" i="1"/>
  <c r="AA102" i="1"/>
  <c r="AB102" i="1"/>
  <c r="AA100" i="1"/>
  <c r="AB100" i="1"/>
  <c r="AA98" i="1"/>
  <c r="AB98" i="1"/>
  <c r="AA90" i="1"/>
  <c r="AB90" i="1"/>
  <c r="AA88" i="1"/>
  <c r="AB88" i="1"/>
  <c r="AA85" i="1"/>
  <c r="AB85" i="1"/>
  <c r="AA83" i="1"/>
  <c r="AB83" i="1"/>
  <c r="AA80" i="1"/>
  <c r="AB80" i="1"/>
  <c r="AA78" i="1"/>
  <c r="AB78" i="1"/>
  <c r="AA73" i="1"/>
  <c r="AB73" i="1"/>
  <c r="AA71" i="1"/>
  <c r="AB71" i="1"/>
  <c r="AA54" i="1"/>
  <c r="AB54" i="1"/>
  <c r="AA37" i="1"/>
  <c r="AB37" i="1"/>
  <c r="AA35" i="1"/>
  <c r="AB35" i="1"/>
  <c r="AA33" i="1"/>
  <c r="AB33" i="1"/>
  <c r="AA29" i="1"/>
  <c r="AB29" i="1"/>
  <c r="AA27" i="1"/>
  <c r="AB27" i="1"/>
  <c r="AA25" i="1"/>
  <c r="AB25" i="1"/>
  <c r="AA23" i="1"/>
  <c r="AB23" i="1"/>
  <c r="AA20" i="1"/>
  <c r="AB20" i="1"/>
  <c r="AA18" i="1"/>
  <c r="AB18" i="1"/>
  <c r="AA11" i="1"/>
  <c r="AB11" i="1"/>
  <c r="AA9" i="1"/>
  <c r="AB9" i="1"/>
  <c r="AA111" i="1"/>
  <c r="AB111" i="1"/>
  <c r="AA108" i="1"/>
  <c r="AB108" i="1"/>
  <c r="AA101" i="1"/>
  <c r="AB101" i="1"/>
  <c r="AA99" i="1"/>
  <c r="AB99" i="1"/>
  <c r="AA89" i="1"/>
  <c r="AB89" i="1"/>
  <c r="AA86" i="1"/>
  <c r="AB86" i="1"/>
  <c r="AA84" i="1"/>
  <c r="AB84" i="1"/>
  <c r="AA82" i="1"/>
  <c r="AB82" i="1"/>
  <c r="AA79" i="1"/>
  <c r="AB79" i="1"/>
  <c r="AA70" i="1"/>
  <c r="AB70" i="1"/>
  <c r="AA62" i="1"/>
  <c r="AB62" i="1"/>
  <c r="AA60" i="1"/>
  <c r="AB60" i="1"/>
  <c r="AA57" i="1"/>
  <c r="AB57" i="1"/>
  <c r="AA42" i="1"/>
  <c r="AB42" i="1"/>
  <c r="AA38" i="1"/>
  <c r="AB38" i="1"/>
  <c r="AA36" i="1"/>
  <c r="AB36" i="1"/>
  <c r="AA34" i="1"/>
  <c r="AB34" i="1"/>
  <c r="AA32" i="1"/>
  <c r="AB32" i="1"/>
  <c r="AA30" i="1"/>
  <c r="AB30" i="1"/>
  <c r="AA28" i="1"/>
  <c r="AB28" i="1"/>
  <c r="AA24" i="1"/>
  <c r="AB24" i="1"/>
  <c r="AA21" i="1"/>
  <c r="AB21" i="1"/>
  <c r="AA19" i="1"/>
  <c r="AB19" i="1"/>
  <c r="AA15" i="1"/>
  <c r="AB15" i="1"/>
  <c r="AA12" i="1"/>
  <c r="AB12" i="1"/>
  <c r="AA10" i="1"/>
  <c r="AB10" i="1"/>
  <c r="AA8" i="1"/>
  <c r="AB8" i="1"/>
  <c r="AA59" i="1"/>
  <c r="AB59" i="1"/>
  <c r="U16" i="1"/>
  <c r="U92" i="1"/>
  <c r="U65" i="1"/>
  <c r="U39" i="1"/>
  <c r="U74" i="1"/>
  <c r="U31" i="1"/>
  <c r="U48" i="1"/>
  <c r="U55" i="1"/>
  <c r="U69" i="1"/>
  <c r="U46" i="1"/>
  <c r="U68" i="1"/>
  <c r="AA39" i="1"/>
  <c r="AA45" i="1"/>
  <c r="AA74" i="1"/>
  <c r="AA103" i="1"/>
  <c r="AA66" i="1"/>
  <c r="AA93" i="1"/>
  <c r="U93" i="1"/>
  <c r="U103" i="1"/>
  <c r="AA68" i="1"/>
  <c r="U41" i="1"/>
  <c r="AA41" i="1"/>
  <c r="U63" i="1"/>
  <c r="AA63" i="1"/>
  <c r="U77" i="1"/>
  <c r="AA77" i="1"/>
  <c r="U13" i="1"/>
  <c r="AA13" i="1"/>
  <c r="U47" i="1"/>
  <c r="AA47" i="1"/>
  <c r="U52" i="1"/>
  <c r="AA52" i="1"/>
  <c r="U58" i="1"/>
  <c r="AA58" i="1"/>
  <c r="U72" i="1"/>
  <c r="AA72" i="1"/>
  <c r="U94" i="1"/>
  <c r="AA94" i="1"/>
  <c r="U51" i="1"/>
  <c r="AA51" i="1"/>
  <c r="U26" i="1"/>
  <c r="AA26" i="1"/>
  <c r="U64" i="1"/>
  <c r="AA64" i="1"/>
  <c r="AA31" i="1"/>
  <c r="AA92" i="1"/>
  <c r="AA7" i="1"/>
  <c r="AA65" i="1"/>
  <c r="AA75" i="1"/>
  <c r="U7" i="1"/>
  <c r="U17" i="1"/>
  <c r="AA17" i="1"/>
  <c r="U53" i="1"/>
  <c r="AA53" i="1"/>
  <c r="U67" i="1"/>
  <c r="AA67" i="1"/>
  <c r="U75" i="1"/>
  <c r="U91" i="1"/>
  <c r="AA91" i="1"/>
  <c r="U50" i="1"/>
  <c r="AA50" i="1"/>
  <c r="U56" i="1"/>
  <c r="AA56" i="1"/>
  <c r="U66" i="1"/>
  <c r="U43" i="1"/>
  <c r="AA43" i="1"/>
  <c r="U61" i="1"/>
  <c r="AA61" i="1"/>
  <c r="AA16" i="1"/>
  <c r="U40" i="1"/>
  <c r="AA40" i="1"/>
  <c r="U97" i="1"/>
  <c r="AA97" i="1"/>
  <c r="AA48" i="1"/>
  <c r="U104" i="1"/>
  <c r="AA104" i="1"/>
  <c r="U49" i="1"/>
  <c r="AA49" i="1"/>
  <c r="AA55" i="1"/>
  <c r="AA69" i="1"/>
  <c r="AA46" i="1"/>
  <c r="H5" i="1"/>
  <c r="R5" i="1"/>
  <c r="U44" i="1"/>
  <c r="U73" i="1"/>
  <c r="V73" i="1"/>
  <c r="U45" i="1"/>
  <c r="V45" i="1"/>
  <c r="AB5" i="1" l="1"/>
  <c r="AA5" i="1"/>
</calcChain>
</file>

<file path=xl/sharedStrings.xml><?xml version="1.0" encoding="utf-8"?>
<sst xmlns="http://schemas.openxmlformats.org/spreadsheetml/2006/main" count="333" uniqueCount="166">
  <si>
    <t>Период: 04.10.2023 - 11.10.2023</t>
  </si>
  <si>
    <t>Номенклатура</t>
  </si>
  <si>
    <t>Ед. изм.</t>
  </si>
  <si>
    <t>Количество</t>
  </si>
  <si>
    <t>Начальный остаток</t>
  </si>
  <si>
    <t>Приход</t>
  </si>
  <si>
    <t>Расход</t>
  </si>
  <si>
    <t>003   Колбаса Вязанка с индейкой, вектор ВЕС, ПОКОМ</t>
  </si>
  <si>
    <t>кг</t>
  </si>
  <si>
    <t>005  Колбаса Докторская ГОСТ, Вязанка вектор,ВЕС. ПОКОМ</t>
  </si>
  <si>
    <t>012  Колбаса Сервелат Столичный, Вязанка фиброуз в/у, ПОКОМ</t>
  </si>
  <si>
    <t>016  Сосиски Вязанка Молочные, Вязанка вискофан  ВЕС.ПОКОМ</t>
  </si>
  <si>
    <t>017  Сосиски Вязанка Сливочные, Вязанка амицел ВЕС.ПОКОМ</t>
  </si>
  <si>
    <t>312  Ветчина Филейская ТМ Вязанка ТС Столичная ВЕС  ПОКОМ</t>
  </si>
  <si>
    <t>313 Колбаса вареная Молокуша ТМ Вязанка в оболочке полиамид. ВЕС  ПОКОМ</t>
  </si>
  <si>
    <t>314 Колбаса вареная Филейская ТМ Вязанка ТС Классическая в оболочке полиамид.  ПОКОМ</t>
  </si>
  <si>
    <t>363 Сардельки Филейские Вязанка ТМ Вязанка в обол NDX  ПОКОМ</t>
  </si>
  <si>
    <t>369 Колбаса Сливушка ТМ Вязанка в оболочке полиамид вес.  ПОКОМ</t>
  </si>
  <si>
    <t>370 Ветчина Сливушка с индейкой ТМ Вязанка в оболочке полиамид.</t>
  </si>
  <si>
    <t>БОНУС_314 Колбаса вареная Филейская ТМ Вязанка ТС Классическая в оболочке полиамид.  ПОКОМ</t>
  </si>
  <si>
    <t>У_003   Колбаса Вязанка с индейкой, вектор ВЕС, ПОКОМ</t>
  </si>
  <si>
    <t>У_005  Колбаса Докторская ГОСТ, Вязанка вектор,ВЕС. ПОКОМ</t>
  </si>
  <si>
    <t>У_012  Колбаса Сервелат Столичный, Вязанка фиброуз в/у, ПОКОМ</t>
  </si>
  <si>
    <t>шт</t>
  </si>
  <si>
    <t>У_312  Ветчина Филейская ТМ Вязанка ТС Столичная ВЕС  ПОКОМ</t>
  </si>
  <si>
    <t>У_314 Колбаса вареная Филейская ТМ Вязанка ТС Классическая в оболочке полиамид.  ПОКОМ</t>
  </si>
  <si>
    <t>У_369 Колбаса Сливушка ТМ Вязанка в оболочке полиамид вес.  ПОКОМ</t>
  </si>
  <si>
    <t>У_370 Ветчина Сливушка с индейкой ТМ Вязанка в оболочке полиамид.</t>
  </si>
  <si>
    <t>020  Ветчина Столичная Вязанка, вектор 0.5кг, ПОКОМ</t>
  </si>
  <si>
    <t>022  Колбаса Вязанка со шпиком, вектор 0,5кг, ПОКОМ</t>
  </si>
  <si>
    <t>023  Колбаса Докторская ГОСТ, Вязанка вектор, 0,4 кг, ПОКОМ</t>
  </si>
  <si>
    <t>027  Колбаса Сервелат Столичный, Вязанка фиброуз в/у, 0.35кг, ПОКОМ</t>
  </si>
  <si>
    <t>029  Сосиски Венские, Вязанка NDX МГС, 0.5кг, ПОКОМ</t>
  </si>
  <si>
    <t>030  Сосиски Вязанка Молочные, Вязанка вискофан МГС, 0.45кг, ПОКОМ</t>
  </si>
  <si>
    <t>032  Сосиски Вязанка Сливочные, Вязанка амицел МГС, 0.45кг, ПОКОМ</t>
  </si>
  <si>
    <t>036  Колбаса Сервелат Запекуша с сочным окороком, Вязанка 0,35кг,  ПОКОМ</t>
  </si>
  <si>
    <t>276  Колбаса Сливушка ТМ Вязанка в оболочке полиамид 0,45 кг  ПОКОМ</t>
  </si>
  <si>
    <t>340 Ветчина Запекуша с сочным окороком ТМ Стародворские колбасы ТС Вязанка в обо 0,42 кг. ПОКОМ</t>
  </si>
  <si>
    <t>344 Колбаса Салями Финская ТМ Стародворски колбасы ТС Вязанка в оболочке фиброуз в вак 0,35 кг ПОКОМ</t>
  </si>
  <si>
    <t>350 Сосиски Молокуши миникушай ТМ Вязанка в оболочке амицел в модифиц газовой среде 0,45 кг  Поком</t>
  </si>
  <si>
    <t>373 Ветчины «Филейская» Фикс.вес 0,45 Вектор ТМ «Вязанка»  Поком</t>
  </si>
  <si>
    <t>389 Колбаса вареная Мусульманская Халяль ТМ Вязанка Халяль оболочка вектор 0,4 кг АК.  Поком</t>
  </si>
  <si>
    <t>390 Сосиски Восточные Халяль ТМ Вязанка в оболочке полиамид в вакуумной упаковке 0,33 кг  Поком</t>
  </si>
  <si>
    <t>У_020  Ветчина Столичная Вязанка, вектор 0.5кг, ПОКОМ</t>
  </si>
  <si>
    <t>У_022  Колбаса Вязанка со шпиком, вектор 0,5кг, ПОКОМ</t>
  </si>
  <si>
    <t>200  Ветчина Дугушка ТМ Стародворье, вектор в/у    ПОКОМ</t>
  </si>
  <si>
    <t>201  Ветчина Нежная ТМ Особый рецепт, (2,5кг), ПОКОМ</t>
  </si>
  <si>
    <t>215  Колбаса Докторская ГОСТ Дугушка, ВЕС, ТМ Стародворье ПОКОМ</t>
  </si>
  <si>
    <t>217  Колбаса Докторская Дугушка, ВЕС, НЕ ГОСТ, ТМ Стародворье ПОКОМ</t>
  </si>
  <si>
    <t>219  Колбаса Докторская Особая ТМ Особый рецепт, ВЕС  ПОКОМ</t>
  </si>
  <si>
    <t>225  Колбаса Дугушка со шпиком, ВЕС, ТМ Стародворье  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</si>
  <si>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</si>
  <si>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</si>
  <si>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235  Колбаса Особая ТМ Особый рецепт, ВЕС, ТМ Стародворье ПОКОМ</t>
  </si>
  <si>
    <t>236  Колбаса Рубленая ЗАПЕЧ. Дугушка ТМ Стародворье, вектор, в/к    ПОКОМ</t>
  </si>
  <si>
    <t>239  Колбаса Салями запеч Дугушка, оболочка вектор, ВЕС, ТМ Стародворье  ПОКОМ</t>
  </si>
  <si>
    <t>240  Колбаса Салями охотничья, ВЕС. ПОКОМ</t>
  </si>
  <si>
    <t>242  Колбаса Сервелат ЗАПЕЧ.Дугушка ТМ Стародворье, вектор, в/к     ПОКОМ</t>
  </si>
  <si>
    <t>243  Колбаса Сервелат Зернистый, ВЕС.  ПОКОМ</t>
  </si>
  <si>
    <t>244  Колбаса Сервелат Кремлевский, ВЕС. ПОКОМ</t>
  </si>
  <si>
    <t>247  Сардельки Нежные, ВЕС.  ПОКОМ</t>
  </si>
  <si>
    <t>248  Сардельки Сочные ТМ Особый рецепт,   ПОКОМ</t>
  </si>
  <si>
    <t>250  Сардельки стародворские с говядиной в обол. NDX, ВЕС. ПОКОМ</t>
  </si>
  <si>
    <t>253  Сосиски Ганноверские   ПОКОМ</t>
  </si>
  <si>
    <t>255  Сосиски Молочные для завтрака ТМ Особый рецепт, п/а МГС, ВЕС, ТМ Стародворье  ПОКОМ</t>
  </si>
  <si>
    <t>265  Колбаса Балыкбургская, ВЕС, ТМ Баварушка  ПОКОМ</t>
  </si>
  <si>
    <t>266  Колбаса Филейбургская с сочным окороком, ВЕС, ТМ Баварушка  ПОКОМ</t>
  </si>
  <si>
    <t>267  Колбаса Салями Филейбургская зернистая, оболочка фиброуз, ВЕС, ТМ Баварушка  ПОКОМ</t>
  </si>
  <si>
    <t>272  Колбаса Сервелат Филедворский, фиброуз, в/у 0,35 кг срез,  ПОКОМ</t>
  </si>
  <si>
    <t>283  Сосиски Сочинки, ВЕС, ТМ Стародворье ПОКОМ</t>
  </si>
  <si>
    <t>315 Колбаса Нежная ТМ Зареченские ТС Зареченские продукты в оболочкНТУ.  изделие вар  ПОКОМ</t>
  </si>
  <si>
    <t>318 Сосиски Датские ТМ Зареченские колбасы ТС Зареченские п полиамид в модифициров  ПОКОМ</t>
  </si>
  <si>
    <t>358 Колбаса Сервелат Мясорубский ТМ Стародворье с мелкорубленным окороком в вак упак  ПОКОМ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</si>
  <si>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</si>
  <si>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</si>
  <si>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БОНУС_225  Колбаса Дугушка со шпиком, ВЕС, ТМ Стародворье   ПОКОМ</t>
  </si>
  <si>
    <t>БОНУС_229  Колбаса Молочная Дугушка, в/у, ВЕС, ТМ Стародворье   ПОКОМ</t>
  </si>
  <si>
    <t>У_255  Сосиски Молочные для завтрака ТМ Особый рецепт, п/а МГС, ВЕС, ТМ Стародворье  ПОКОМ</t>
  </si>
  <si>
    <t>У_265  Колбаса Балыкбургская, ВЕС, ТМ Баварушка  ПОКОМ</t>
  </si>
  <si>
    <t>У_266  Колбаса Филейбургская с сочным окороком, ВЕС, ТМ Баварушка  ПОКОМ</t>
  </si>
  <si>
    <t>У_315 Колбаса Нежная ТМ Зареченские ТС Зареченские продукты в оболочкНТУ.  изделие вар  ПОКОМ</t>
  </si>
  <si>
    <t>043  Ветчина Нежная ТМ Особый рецепт, п/а, 0,4кг    ПОКОМ</t>
  </si>
  <si>
    <t>047  Кол Баварская, белков.обол. в термоусад. пакете 0.17 кг, ТМ Стародворье  ПОКОМ</t>
  </si>
  <si>
    <t>054  Колбаса вареная Филейбургская с филе сочного окорока, 0,45 кг, БАВАРУШКА ПОКОМ</t>
  </si>
  <si>
    <t>055  Колбаса вареная Филейбургская, 0,45 кг, БАВАРУШКА ПОКОМ</t>
  </si>
  <si>
    <t>058  Колбаса Докторская Особая ТМ Особый рецепт,  0,5кг, ПОКОМ</t>
  </si>
  <si>
    <t>059  Колбаса Докторская по-стародворски  0.5 кг, ПОКОМ</t>
  </si>
  <si>
    <t>060  Колбаса Докторская стародворская  0,5 кг,ПОКОМ</t>
  </si>
  <si>
    <t>062  Колбаса Кракушка пряная с сальцем, 0.3кг в/у п/к, БАВАРУШКА ПОКОМ</t>
  </si>
  <si>
    <t>064  Колбаса Молочная Дугушка, вектор 0,4 кг, ТМ Стародворье  ПОКОМ</t>
  </si>
  <si>
    <t>084  Колбаски Баварские копченые, NDX в МГС 0,28 кг, ТМ Стародворье  ПОКОМ</t>
  </si>
  <si>
    <t>091  Сардельки Баварские, МГС 0.38кг, ТМ Стародворье  ПОКОМ</t>
  </si>
  <si>
    <t>092  Сосиски Баварские с сыром,  0.42кг,ПОКОМ</t>
  </si>
  <si>
    <t>096  Сосиски Баварские,  0.42кг,ПОКОМ</t>
  </si>
  <si>
    <t>100  Сосиски Баварушки, 0.6кг, БАВАРУШКА ПОКОМ</t>
  </si>
  <si>
    <t>102  Сосиски Ганноверские, амилюкс МГС, 0.6кг, ТМ Стародворье    ПОКОМ</t>
  </si>
  <si>
    <t>108  Сосиски С сыром,  0.42кг,ядрена копоть ПОКОМ</t>
  </si>
  <si>
    <t>114  Сосиски Филейбургские с филе сочного окорока, 0,55 кг, БАВАРУШКА ПОКОМ</t>
  </si>
  <si>
    <t>115  Колбаса Салями Филейбургская зернистая, в/у 0,35 кг срез, БАВАРУШКА ПОКОМ</t>
  </si>
  <si>
    <t>117  Колбаса Сервелат Филейбургский с ароматными пряностями, в/у 0,35 кг срез, БАВАРУШКА ПОКОМ</t>
  </si>
  <si>
    <t>118  Колбаса Сервелат Филейбургский с филе сочного окорока, в/у 0,35 кг срез, БАВАРУШКА ПОКОМ</t>
  </si>
  <si>
    <t>273  Сосиски Сочинки с сочной грудинкой, МГС 0.4кг,   ПОКОМ</t>
  </si>
  <si>
    <t>296  Колбаса Мясорубская с рубленой грудинкой 0,35кг срез ТМ Стародворье  ПОКОМ</t>
  </si>
  <si>
    <t>301  Сосиски Сочинки по-баварски с сыром,  0.4кг, ТМ Стародворье  ПОКОМ</t>
  </si>
  <si>
    <t>302  Сосиски Сочинки по-баварски,  0.4кг, ТМ Стародворье  ПОКОМ</t>
  </si>
  <si>
    <t>309  Сосиски Сочинки с сыром 0,4 кг ТМ Стародворье  ПОКОМ</t>
  </si>
  <si>
    <t>320  Сосиски Сочинки с сочным окороком 0,4 кг ТМ Стародворье  ПОКОМ</t>
  </si>
  <si>
    <t>325 Колбаса Сервелат Мясорубский ТМ Стародворье с мелкорубленным окороком 0,35 кг  ПОКОМ</t>
  </si>
  <si>
    <t>342 Колбаса вареная Филейбургская ТМ Баварушка ТС Баварушка в оболочке вектор 0,45 кг  ПОКОМ</t>
  </si>
  <si>
    <t>343 Колбаса Докторская оригинальная ТМ Особый рецепт в оболочке полиамид 0,4 кг.  ПОКОМ</t>
  </si>
  <si>
    <t>346 Колбаса Сервелат Филейбургский с копченой грудинкой ТМ Баварушка в оболов/у 0,35 кг срез  ПОКОМ</t>
  </si>
  <si>
    <t>347 Паштет печеночный со сливочным маслом ТМ Стародворье ламистер 0,1 кг. Консервы   ПОКОМ</t>
  </si>
  <si>
    <t>348 Сосиски Баварские с сыром ТМ Стародворье в оболочке айпил в мод газовой среде 0,42 кг.  ПОКОМ</t>
  </si>
  <si>
    <t>351 Сосиски Филейбургские с грудкой ТМ Баварушка в оболо амицел в моди газовой среде 0,33 кг  Поком</t>
  </si>
  <si>
    <t>352  Сардельки Сочинки с сыром 0,4 кг ТМ Стародворье   ПОКОМ</t>
  </si>
  <si>
    <t>355 Сос Молочные для завтрака ОР полиамид мгс 0,4 кг НД СК  ПОКОМ</t>
  </si>
  <si>
    <t>360 Колбаса варено-копченая  Сервелат Левантский ТМ Особый Рецепт  0,35 кг  ПОКОМ</t>
  </si>
  <si>
    <t>361 Колбаса Салями Филейбургская зернистая ТМ Баварушка в оболочке  в вак 0.28кг ПОКОМ</t>
  </si>
  <si>
    <t>364 Колбаса Сервелат Филейбургский с копченой грудинкой ТМ Баварушка  в/у 0,28 кг  ПОКОМ</t>
  </si>
  <si>
    <t>371  Сосиски Сочинки Молочные 0,4 кг ТМ Стародворье  ПОКОМ</t>
  </si>
  <si>
    <t>372  Сосиски Сочинки Сливочные 0,4 кг ТМ Стародворье  ПОКОМ</t>
  </si>
  <si>
    <t>374  Сосиски Сочинки с сыром ф/в 0,3 кг п/а ТМ "Стародворье"  Поком</t>
  </si>
  <si>
    <t>375  Сосиски Сочинки по-баварски Бавария Фикс.вес 0,84 П/а мгс Стародворье</t>
  </si>
  <si>
    <t>376  Сардельки Сочинки с сочным окороком ТМ Стародворье полиамид мгс ф/в 0,4 кг СК3</t>
  </si>
  <si>
    <t>377  Сосиски Сочинки по-баварски с сыром ТМ Стародворье полиамид мгс ф/в 0,84 кг СК3</t>
  </si>
  <si>
    <t>388 Колбаски Филейбургские ТМ Баварушка с филе сочного окорока копченые в оболоч 0,28 кг ПОКОМ</t>
  </si>
  <si>
    <t>БОНУС_096  Сосиски Баварские,  0.42кг,ПОКОМ</t>
  </si>
  <si>
    <t>У_060  Колбаса Докторская стародворская  0,5 кг,ПОКОМ</t>
  </si>
  <si>
    <t>У_096  Сосиски Баварские,  0.42кг,ПОКОМ</t>
  </si>
  <si>
    <t>У_301  Сосиски Сочинки по-баварски с сыром,  0.4кг, ТМ Стародворье  ПОКОМ</t>
  </si>
  <si>
    <t>У_325 Колбаса Сервелат Мясорубский ТМ Стародворье с мелкорубленным окороком 0,35 кг  ПОКОМ</t>
  </si>
  <si>
    <t>У_372  Сосиски Сочинки Сливочные 0,4 кг ТМ Стародворье  ПОКОМ</t>
  </si>
  <si>
    <t>крат</t>
  </si>
  <si>
    <t>заяв</t>
  </si>
  <si>
    <t>раз</t>
  </si>
  <si>
    <t>без опта</t>
  </si>
  <si>
    <t>опт</t>
  </si>
  <si>
    <t>заказ</t>
  </si>
  <si>
    <t>ср</t>
  </si>
  <si>
    <t>заказ 1</t>
  </si>
  <si>
    <t>заказ 2</t>
  </si>
  <si>
    <t>заказ филиала</t>
  </si>
  <si>
    <t>запас</t>
  </si>
  <si>
    <t>запас без заказа</t>
  </si>
  <si>
    <t>ср 21,09</t>
  </si>
  <si>
    <t>ср 28,09</t>
  </si>
  <si>
    <t>коментарий</t>
  </si>
  <si>
    <t>вес</t>
  </si>
  <si>
    <t>Гермес</t>
  </si>
  <si>
    <t>ср 04,10</t>
  </si>
  <si>
    <t>АКЦИЯ</t>
  </si>
  <si>
    <t>257  Сосиски Молочные оригинальные ТМ Особый рецепт, ВЕС.   ПОКОМ</t>
  </si>
  <si>
    <t>Европоддон (невозвратный)</t>
  </si>
  <si>
    <t>остаток + Гермес</t>
  </si>
  <si>
    <t>остаток без Гермеса</t>
  </si>
  <si>
    <t>Перемещение из Мелитополя</t>
  </si>
  <si>
    <t>14,12,</t>
  </si>
  <si>
    <t>16,12,</t>
  </si>
  <si>
    <t>ИЗ БЕРДЯНСКА +300</t>
  </si>
  <si>
    <t>ЗАКАЗАТЬ</t>
  </si>
  <si>
    <t>ИЗ БЕРДЯНСКА 700</t>
  </si>
  <si>
    <t>ИЗ БЕРДЯНСКА 500</t>
  </si>
  <si>
    <t>ИЗ МАРИУПОЛЯ 350</t>
  </si>
  <si>
    <t>ИЗ МАРИУПОЛЯ 50</t>
  </si>
  <si>
    <t>ИЗ БЕРДЯНСКА 300</t>
  </si>
  <si>
    <t>ИЗ МАРИУПОЛЯ 220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</si>
</sst>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9" x14ac:knownFonts="1">
    <font>
      <sz val="8"/>
      <name val="Arial"/>
    </font>
    <font>
      <sz val="10"/>
      <name val="Arial"/>
      <family val="2"/>
      <charset val="204"/>
    </font>
    <font>
      <sz val="8"/>
      <name val="Arial"/>
      <family val="2"/>
      <charset val="204"/>
    </font>
    <font>
      <b/>
      <sz val="8"/>
      <name val="Arial"/>
      <family val="2"/>
      <charset val="204"/>
    </font>
    <font>
      <sz val="8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b/>
      <sz val="8"/>
      <color rgb="FFFF0000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4ECC5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164" fontId="0" fillId="0" borderId="0" xfId="0" applyNumberFormat="1" applyAlignment="1">
      <alignment horizontal="left"/>
    </xf>
    <xf numFmtId="164" fontId="0" fillId="0" borderId="0" xfId="0" applyNumberFormat="1"/>
    <xf numFmtId="164" fontId="1" fillId="0" borderId="0" xfId="0" applyNumberFormat="1" applyFont="1" applyAlignment="1">
      <alignment horizontal="left" vertical="top"/>
    </xf>
    <xf numFmtId="164" fontId="2" fillId="3" borderId="1" xfId="0" applyNumberFormat="1" applyFont="1" applyFill="1" applyBorder="1" applyAlignment="1">
      <alignment horizontal="right" vertical="top"/>
    </xf>
    <xf numFmtId="164" fontId="0" fillId="0" borderId="1" xfId="0" applyNumberFormat="1" applyBorder="1" applyAlignment="1">
      <alignment horizontal="right" vertical="top"/>
    </xf>
    <xf numFmtId="164" fontId="1" fillId="2" borderId="1" xfId="0" applyNumberFormat="1" applyFont="1" applyFill="1" applyBorder="1" applyAlignment="1">
      <alignment horizontal="left" vertical="top"/>
    </xf>
    <xf numFmtId="164" fontId="0" fillId="0" borderId="0" xfId="0" applyNumberFormat="1" applyAlignment="1"/>
    <xf numFmtId="164" fontId="2" fillId="3" borderId="1" xfId="0" applyNumberFormat="1" applyFont="1" applyFill="1" applyBorder="1" applyAlignment="1">
      <alignment horizontal="left" vertical="top"/>
    </xf>
    <xf numFmtId="164" fontId="0" fillId="0" borderId="1" xfId="0" applyNumberFormat="1" applyBorder="1" applyAlignment="1">
      <alignment horizontal="left" vertical="top"/>
    </xf>
    <xf numFmtId="2" fontId="0" fillId="0" borderId="0" xfId="0" applyNumberFormat="1"/>
    <xf numFmtId="164" fontId="3" fillId="0" borderId="0" xfId="0" applyNumberFormat="1" applyFont="1"/>
    <xf numFmtId="164" fontId="4" fillId="0" borderId="0" xfId="0" applyNumberFormat="1" applyFont="1"/>
    <xf numFmtId="164" fontId="0" fillId="0" borderId="0" xfId="0" applyNumberFormat="1" applyAlignment="1">
      <alignment wrapText="1"/>
    </xf>
    <xf numFmtId="164" fontId="4" fillId="0" borderId="0" xfId="0" applyNumberFormat="1" applyFont="1" applyAlignment="1">
      <alignment wrapText="1"/>
    </xf>
    <xf numFmtId="164" fontId="5" fillId="4" borderId="2" xfId="0" applyNumberFormat="1" applyFont="1" applyFill="1" applyBorder="1" applyAlignment="1">
      <alignment horizontal="right" vertical="top"/>
    </xf>
    <xf numFmtId="164" fontId="0" fillId="5" borderId="0" xfId="0" applyNumberFormat="1" applyFill="1"/>
    <xf numFmtId="164" fontId="6" fillId="6" borderId="1" xfId="0" applyNumberFormat="1" applyFont="1" applyFill="1" applyBorder="1" applyAlignment="1">
      <alignment horizontal="left" vertical="top"/>
    </xf>
    <xf numFmtId="164" fontId="0" fillId="7" borderId="1" xfId="0" applyNumberFormat="1" applyFill="1" applyBorder="1" applyAlignment="1">
      <alignment horizontal="left" vertical="top"/>
    </xf>
    <xf numFmtId="2" fontId="0" fillId="0" borderId="0" xfId="0" applyNumberFormat="1" applyAlignment="1"/>
    <xf numFmtId="164" fontId="3" fillId="0" borderId="0" xfId="0" applyNumberFormat="1" applyFont="1" applyAlignment="1">
      <alignment horizontal="left"/>
    </xf>
    <xf numFmtId="164" fontId="7" fillId="2" borderId="0" xfId="0" applyNumberFormat="1" applyFont="1" applyFill="1" applyBorder="1" applyAlignment="1">
      <alignment horizontal="left" vertical="top"/>
    </xf>
    <xf numFmtId="164" fontId="3" fillId="0" borderId="0" xfId="0" applyNumberFormat="1" applyFont="1" applyBorder="1" applyAlignment="1">
      <alignment horizontal="right" vertical="top"/>
    </xf>
    <xf numFmtId="164" fontId="0" fillId="0" borderId="3" xfId="0" applyNumberFormat="1" applyBorder="1" applyAlignment="1"/>
    <xf numFmtId="164" fontId="4" fillId="0" borderId="1" xfId="0" applyNumberFormat="1" applyFont="1" applyBorder="1" applyAlignment="1">
      <alignment horizontal="left" vertical="top"/>
    </xf>
    <xf numFmtId="164" fontId="8" fillId="8" borderId="0" xfId="0" applyNumberFormat="1" applyFont="1" applyFill="1" applyBorder="1" applyAlignment="1">
      <alignment horizontal="right" vertical="top"/>
    </xf>
    <xf numFmtId="164" fontId="0" fillId="8" borderId="0" xfId="0" applyNumberFormat="1" applyFill="1" applyAlignment="1"/>
    <xf numFmtId="164" fontId="0" fillId="9" borderId="0" xfId="0" applyNumberFormat="1" applyFill="1" applyAlignment="1"/>
    <xf numFmtId="164" fontId="0" fillId="10" borderId="0" xfId="0" applyNumberFormat="1" applyFill="1" applyAlignment="1"/>
    <xf numFmtId="164" fontId="0" fillId="8" borderId="3" xfId="0" applyNumberFormat="1" applyFill="1" applyBorder="1" applyAlignment="1"/>
    <xf numFmtId="164" fontId="0" fillId="11" borderId="0" xfId="0" applyNumberFormat="1" applyFill="1" applyAlignment="1"/>
    <xf numFmtId="164" fontId="0" fillId="12" borderId="0" xfId="0" applyNumberFormat="1" applyFill="1" applyAlignment="1"/>
    <xf numFmtId="164" fontId="0" fillId="12" borderId="3" xfId="0" applyNumberFormat="1" applyFill="1" applyBorder="1" applyAlignment="1"/>
    <xf numFmtId="164" fontId="0" fillId="13" borderId="0" xfId="0" applyNumberFormat="1" applyFill="1" applyAlignment="1"/>
    <xf numFmtId="164" fontId="0" fillId="5" borderId="3" xfId="0" applyNumberFormat="1" applyFill="1" applyBorder="1" applyAlignment="1"/>
    <xf numFmtId="164" fontId="0" fillId="14" borderId="0" xfId="0" applyNumberFormat="1" applyFill="1" applyAlignment="1"/>
    <xf numFmtId="164" fontId="3" fillId="14" borderId="0" xfId="0" applyNumberFormat="1" applyFont="1" applyFill="1" applyBorder="1" applyAlignment="1">
      <alignment horizontal="right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&#1055;&#1054;&#1050;&#1054;&#1052;/pokom_data/&#1079;&#1072;&#1082;&#1072;&#1079;&#1099;/&#1089;&#1090;&#1072;&#1090;&#1080;&#1089;&#1090;&#1080;&#1082;&#1072;%20&#1092;&#1080;&#1083;&#1080;&#1072;&#1083;&#1099;/2023/10,23/04,10,23%20&#1050;&#1048;/&#1076;&#1074;%2004,10,23%20&#1076;&#1085;&#1088;&#1089;&#1095;%20&#1086;&#1090;%20&#1092;&#1080;&#1083;&#1080;&#1072;&#1083;&#1072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27.09.2023 - 04.10.2023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АКЦИЯ</v>
          </cell>
          <cell r="D3" t="str">
            <v>АКЦИЯ</v>
          </cell>
          <cell r="E3" t="str">
            <v>Количество</v>
          </cell>
          <cell r="I3" t="str">
            <v>крат</v>
          </cell>
          <cell r="J3" t="str">
            <v>заяв</v>
          </cell>
          <cell r="K3" t="str">
            <v>раз</v>
          </cell>
          <cell r="L3" t="str">
            <v>без опта</v>
          </cell>
          <cell r="M3" t="str">
            <v>опт</v>
          </cell>
          <cell r="N3" t="str">
            <v>заказ</v>
          </cell>
          <cell r="O3" t="str">
            <v>заказ</v>
          </cell>
          <cell r="P3" t="str">
            <v>заказ</v>
          </cell>
          <cell r="Q3" t="str">
            <v>ср</v>
          </cell>
          <cell r="R3" t="str">
            <v>заказ 1</v>
          </cell>
          <cell r="S3" t="str">
            <v>заказ 2</v>
          </cell>
          <cell r="T3" t="str">
            <v>заказ филиала</v>
          </cell>
          <cell r="U3" t="str">
            <v>запас</v>
          </cell>
          <cell r="V3" t="str">
            <v>запас без заказа</v>
          </cell>
          <cell r="W3" t="str">
            <v>ср 14,09</v>
          </cell>
          <cell r="X3" t="str">
            <v>ср 21,09</v>
          </cell>
          <cell r="Y3" t="str">
            <v>ср 28,09</v>
          </cell>
          <cell r="Z3" t="str">
            <v>коментарий</v>
          </cell>
        </row>
        <row r="4">
          <cell r="A4" t="str">
            <v>Номенклатура</v>
          </cell>
          <cell r="B4" t="str">
            <v>Ед. изм.</v>
          </cell>
          <cell r="C4" t="str">
            <v>АКЦИЯ</v>
          </cell>
          <cell r="D4" t="str">
            <v>АКЦИЯ</v>
          </cell>
          <cell r="E4" t="str">
            <v>Начальный остаток</v>
          </cell>
          <cell r="F4" t="str">
            <v>Приход</v>
          </cell>
          <cell r="G4" t="str">
            <v>Расход</v>
          </cell>
          <cell r="H4" t="str">
            <v>Конечный остаток</v>
          </cell>
          <cell r="M4" t="str">
            <v>Гермес</v>
          </cell>
          <cell r="N4" t="str">
            <v>в дороге</v>
          </cell>
          <cell r="O4" t="str">
            <v>отв.хранение</v>
          </cell>
        </row>
        <row r="5">
          <cell r="G5">
            <v>24771.898000000005</v>
          </cell>
          <cell r="H5">
            <v>22861.789000000004</v>
          </cell>
          <cell r="J5">
            <v>0</v>
          </cell>
          <cell r="K5">
            <v>0</v>
          </cell>
          <cell r="L5">
            <v>20814.792000000005</v>
          </cell>
          <cell r="M5">
            <v>3957.1059999999998</v>
          </cell>
          <cell r="N5">
            <v>18870</v>
          </cell>
          <cell r="O5">
            <v>10134</v>
          </cell>
          <cell r="P5">
            <v>0</v>
          </cell>
          <cell r="Q5">
            <v>4162.9583999999995</v>
          </cell>
          <cell r="R5">
            <v>12657.981</v>
          </cell>
          <cell r="S5">
            <v>0</v>
          </cell>
          <cell r="T5">
            <v>11463.7</v>
          </cell>
          <cell r="W5">
            <v>6217.6236000000017</v>
          </cell>
          <cell r="X5">
            <v>5520.1425999999992</v>
          </cell>
          <cell r="Y5">
            <v>6442.9098000000004</v>
          </cell>
        </row>
        <row r="6">
          <cell r="A6" t="str">
            <v>003   Колбаса Вязанка с индейкой, вектор ВЕС, ПОКОМ</v>
          </cell>
          <cell r="B6" t="str">
            <v>кг</v>
          </cell>
          <cell r="C6" t="str">
            <v>Сент</v>
          </cell>
          <cell r="E6">
            <v>783.13499999999999</v>
          </cell>
          <cell r="G6">
            <v>67.281000000000006</v>
          </cell>
          <cell r="H6">
            <v>705.00099999999998</v>
          </cell>
          <cell r="I6">
            <v>0</v>
          </cell>
          <cell r="L6">
            <v>67.281000000000006</v>
          </cell>
          <cell r="N6">
            <v>0</v>
          </cell>
          <cell r="Q6">
            <v>13.456200000000001</v>
          </cell>
          <cell r="U6">
            <v>52.392280138523503</v>
          </cell>
          <cell r="V6">
            <v>52.392280138523503</v>
          </cell>
          <cell r="W6">
            <v>28.473000000000003</v>
          </cell>
          <cell r="X6">
            <v>33.944400000000002</v>
          </cell>
          <cell r="Y6">
            <v>35.879399999999997</v>
          </cell>
          <cell r="Z6" t="str">
            <v>убран из бланка заказа</v>
          </cell>
        </row>
        <row r="7">
          <cell r="A7" t="str">
            <v>005  Колбаса Докторская ГОСТ, Вязанка вектор,ВЕС. ПОКОМ</v>
          </cell>
          <cell r="B7" t="str">
            <v>кг</v>
          </cell>
          <cell r="C7" t="str">
            <v>Сент</v>
          </cell>
          <cell r="D7" t="str">
            <v>Окт</v>
          </cell>
          <cell r="E7">
            <v>826.05899999999997</v>
          </cell>
          <cell r="G7">
            <v>225.911</v>
          </cell>
          <cell r="H7">
            <v>554.38599999999997</v>
          </cell>
          <cell r="I7">
            <v>1</v>
          </cell>
          <cell r="L7">
            <v>225.911</v>
          </cell>
          <cell r="N7">
            <v>0</v>
          </cell>
          <cell r="Q7">
            <v>45.182200000000002</v>
          </cell>
          <cell r="U7">
            <v>12.270008985839555</v>
          </cell>
          <cell r="V7">
            <v>12.270008985839555</v>
          </cell>
          <cell r="W7">
            <v>70.895200000000003</v>
          </cell>
          <cell r="X7">
            <v>48.861800000000002</v>
          </cell>
          <cell r="Y7">
            <v>78.255399999999995</v>
          </cell>
        </row>
        <row r="8">
          <cell r="A8" t="str">
            <v>012  Колбаса Сервелат Столичный, Вязанка фиброуз в/у, ПОКОМ</v>
          </cell>
          <cell r="B8" t="str">
            <v>кг</v>
          </cell>
          <cell r="E8">
            <v>225.45699999999999</v>
          </cell>
          <cell r="G8">
            <v>0.85</v>
          </cell>
          <cell r="H8">
            <v>214.203</v>
          </cell>
          <cell r="I8">
            <v>0</v>
          </cell>
          <cell r="L8">
            <v>0.85</v>
          </cell>
          <cell r="N8">
            <v>0</v>
          </cell>
          <cell r="Q8">
            <v>0.16999999999999998</v>
          </cell>
          <cell r="U8">
            <v>1260.0176470588237</v>
          </cell>
          <cell r="V8">
            <v>1260.0176470588237</v>
          </cell>
          <cell r="W8">
            <v>0</v>
          </cell>
          <cell r="X8">
            <v>0</v>
          </cell>
          <cell r="Y8">
            <v>0</v>
          </cell>
        </row>
        <row r="9">
          <cell r="A9" t="str">
            <v>016  Сосиски Вязанка Молочные, Вязанка вискофан  ВЕС.ПОКОМ</v>
          </cell>
          <cell r="B9" t="str">
            <v>кг</v>
          </cell>
          <cell r="E9">
            <v>360.59100000000001</v>
          </cell>
          <cell r="G9">
            <v>219.39</v>
          </cell>
          <cell r="H9">
            <v>4.7990000000000004</v>
          </cell>
          <cell r="I9">
            <v>1</v>
          </cell>
          <cell r="L9">
            <v>219.39</v>
          </cell>
          <cell r="N9">
            <v>135</v>
          </cell>
          <cell r="O9">
            <v>148</v>
          </cell>
          <cell r="Q9">
            <v>43.878</v>
          </cell>
          <cell r="R9">
            <v>238.73700000000008</v>
          </cell>
          <cell r="T9">
            <v>239</v>
          </cell>
          <cell r="U9">
            <v>12.000000000000002</v>
          </cell>
          <cell r="V9">
            <v>6.5590728839053734</v>
          </cell>
          <cell r="W9">
            <v>59.504600000000003</v>
          </cell>
          <cell r="X9">
            <v>57.122</v>
          </cell>
          <cell r="Y9">
            <v>49.535199999999996</v>
          </cell>
        </row>
        <row r="10">
          <cell r="A10" t="str">
            <v>017  Сосиски Вязанка Сливочные, Вязанка амицел ВЕС.ПОКОМ</v>
          </cell>
          <cell r="B10" t="str">
            <v>кг</v>
          </cell>
          <cell r="E10">
            <v>592.27599999999995</v>
          </cell>
          <cell r="G10">
            <v>480.86500000000001</v>
          </cell>
          <cell r="I10">
            <v>1</v>
          </cell>
          <cell r="L10">
            <v>480.86500000000001</v>
          </cell>
          <cell r="N10">
            <v>1070</v>
          </cell>
          <cell r="O10">
            <v>455</v>
          </cell>
          <cell r="Q10">
            <v>96.173000000000002</v>
          </cell>
          <cell r="U10">
            <v>15.856841317209611</v>
          </cell>
          <cell r="V10">
            <v>15.856841317209611</v>
          </cell>
          <cell r="W10">
            <v>131.9864</v>
          </cell>
          <cell r="X10">
            <v>133.59459999999999</v>
          </cell>
          <cell r="Y10">
            <v>163.167</v>
          </cell>
        </row>
        <row r="11">
          <cell r="A11" t="str">
            <v>018  Сосиски Рубленые, Вязанка вискофан  ВЕС.ПОКОМ</v>
          </cell>
          <cell r="B11" t="str">
            <v>кг</v>
          </cell>
          <cell r="E11">
            <v>56.491999999999997</v>
          </cell>
          <cell r="I11">
            <v>0</v>
          </cell>
          <cell r="L11">
            <v>0</v>
          </cell>
          <cell r="N11">
            <v>0</v>
          </cell>
          <cell r="Q11">
            <v>0</v>
          </cell>
          <cell r="U11" t="e">
            <v>#DIV/0!</v>
          </cell>
          <cell r="V11" t="e">
            <v>#DIV/0!</v>
          </cell>
          <cell r="W11">
            <v>0</v>
          </cell>
          <cell r="X11">
            <v>0</v>
          </cell>
          <cell r="Y11">
            <v>2.2869999999999999</v>
          </cell>
        </row>
        <row r="12">
          <cell r="A12" t="str">
            <v>020  Ветчина Столичная Вязанка, вектор 0.5кг, ПОКОМ</v>
          </cell>
          <cell r="B12" t="str">
            <v>шт</v>
          </cell>
          <cell r="E12">
            <v>58</v>
          </cell>
          <cell r="G12">
            <v>20</v>
          </cell>
          <cell r="H12">
            <v>33</v>
          </cell>
          <cell r="I12">
            <v>0</v>
          </cell>
          <cell r="L12">
            <v>20</v>
          </cell>
          <cell r="N12">
            <v>0</v>
          </cell>
          <cell r="Q12">
            <v>4</v>
          </cell>
          <cell r="U12">
            <v>8.25</v>
          </cell>
          <cell r="V12">
            <v>8.25</v>
          </cell>
          <cell r="W12">
            <v>0</v>
          </cell>
          <cell r="X12">
            <v>0</v>
          </cell>
          <cell r="Y12">
            <v>2.4</v>
          </cell>
        </row>
        <row r="13">
          <cell r="A13" t="str">
            <v>022  Колбаса Вязанка со шпиком, вектор 0,5кг, ПОКОМ</v>
          </cell>
          <cell r="B13" t="str">
            <v>шт</v>
          </cell>
          <cell r="E13">
            <v>42</v>
          </cell>
          <cell r="G13">
            <v>13</v>
          </cell>
          <cell r="H13">
            <v>27</v>
          </cell>
          <cell r="I13">
            <v>0</v>
          </cell>
          <cell r="L13">
            <v>13</v>
          </cell>
          <cell r="N13">
            <v>0</v>
          </cell>
          <cell r="Q13">
            <v>2.6</v>
          </cell>
          <cell r="U13">
            <v>10.384615384615385</v>
          </cell>
          <cell r="V13">
            <v>10.384615384615385</v>
          </cell>
          <cell r="W13">
            <v>0</v>
          </cell>
          <cell r="X13">
            <v>0</v>
          </cell>
          <cell r="Y13">
            <v>0.8</v>
          </cell>
        </row>
        <row r="14">
          <cell r="A14" t="str">
            <v>023  Колбаса Докторская ГОСТ, Вязанка вектор, 0,4 кг, ПОКОМ</v>
          </cell>
          <cell r="B14" t="str">
            <v>шт</v>
          </cell>
          <cell r="E14">
            <v>63</v>
          </cell>
          <cell r="F14">
            <v>10</v>
          </cell>
          <cell r="G14">
            <v>40</v>
          </cell>
          <cell r="H14">
            <v>30</v>
          </cell>
          <cell r="I14">
            <v>0.4</v>
          </cell>
          <cell r="L14">
            <v>40</v>
          </cell>
          <cell r="N14">
            <v>40</v>
          </cell>
          <cell r="Q14">
            <v>8</v>
          </cell>
          <cell r="R14">
            <v>26</v>
          </cell>
          <cell r="T14">
            <v>26</v>
          </cell>
          <cell r="U14">
            <v>12</v>
          </cell>
          <cell r="V14">
            <v>8.75</v>
          </cell>
          <cell r="W14">
            <v>14.4</v>
          </cell>
          <cell r="X14">
            <v>10.8</v>
          </cell>
          <cell r="Y14">
            <v>10.199999999999999</v>
          </cell>
        </row>
        <row r="15">
          <cell r="A15" t="str">
            <v>029  Сосиски Венские, Вязанка NDX МГС, 0.5кг, ПОКОМ</v>
          </cell>
          <cell r="B15" t="str">
            <v>шт</v>
          </cell>
          <cell r="E15">
            <v>499</v>
          </cell>
          <cell r="F15">
            <v>60</v>
          </cell>
          <cell r="G15">
            <v>60</v>
          </cell>
          <cell r="I15">
            <v>0</v>
          </cell>
          <cell r="L15">
            <v>0</v>
          </cell>
          <cell r="M15">
            <v>60</v>
          </cell>
          <cell r="N15">
            <v>0</v>
          </cell>
          <cell r="Q15">
            <v>0</v>
          </cell>
          <cell r="U15" t="e">
            <v>#DIV/0!</v>
          </cell>
          <cell r="V15" t="e">
            <v>#DIV/0!</v>
          </cell>
          <cell r="W15">
            <v>0</v>
          </cell>
          <cell r="X15">
            <v>0</v>
          </cell>
          <cell r="Y15">
            <v>-0.4</v>
          </cell>
        </row>
        <row r="16">
          <cell r="A16" t="str">
            <v>030  Сосиски Вязанка Молочные, Вязанка вискофан МГС, 0.45кг, ПОКОМ</v>
          </cell>
          <cell r="B16" t="str">
            <v>шт</v>
          </cell>
          <cell r="E16">
            <v>63</v>
          </cell>
          <cell r="F16">
            <v>3</v>
          </cell>
          <cell r="I16">
            <v>0.45</v>
          </cell>
          <cell r="L16">
            <v>0</v>
          </cell>
          <cell r="N16">
            <v>375</v>
          </cell>
          <cell r="Q16">
            <v>0</v>
          </cell>
          <cell r="U16" t="e">
            <v>#DIV/0!</v>
          </cell>
          <cell r="V16" t="e">
            <v>#DIV/0!</v>
          </cell>
          <cell r="W16">
            <v>84.6</v>
          </cell>
          <cell r="X16">
            <v>54.4</v>
          </cell>
          <cell r="Y16">
            <v>62.118399999999994</v>
          </cell>
        </row>
        <row r="17">
          <cell r="A17" t="str">
            <v>032  Сосиски Вязанка Сливочные, Вязанка амицел МГС, 0.45кг, ПОКОМ</v>
          </cell>
          <cell r="B17" t="str">
            <v>шт</v>
          </cell>
          <cell r="E17">
            <v>595</v>
          </cell>
          <cell r="F17">
            <v>10</v>
          </cell>
          <cell r="G17">
            <v>505</v>
          </cell>
          <cell r="I17">
            <v>0.45</v>
          </cell>
          <cell r="L17">
            <v>505</v>
          </cell>
          <cell r="N17">
            <v>645</v>
          </cell>
          <cell r="Q17">
            <v>101</v>
          </cell>
          <cell r="R17">
            <v>567</v>
          </cell>
          <cell r="T17">
            <v>299.7</v>
          </cell>
          <cell r="U17">
            <v>12</v>
          </cell>
          <cell r="V17">
            <v>6.3861386138613865</v>
          </cell>
          <cell r="W17">
            <v>117.81679999999999</v>
          </cell>
          <cell r="X17">
            <v>63.2</v>
          </cell>
          <cell r="Y17">
            <v>116.7538</v>
          </cell>
        </row>
        <row r="18">
          <cell r="A18" t="str">
            <v>036  Колбаса Сервелат Запекуша с сочным окороком, Вязанка 0,35кг,  ПОКОМ</v>
          </cell>
          <cell r="B18" t="str">
            <v>шт</v>
          </cell>
          <cell r="E18">
            <v>141</v>
          </cell>
          <cell r="G18">
            <v>4</v>
          </cell>
          <cell r="H18">
            <v>134</v>
          </cell>
          <cell r="I18">
            <v>0.35</v>
          </cell>
          <cell r="L18">
            <v>4</v>
          </cell>
          <cell r="N18">
            <v>0</v>
          </cell>
          <cell r="Q18">
            <v>0.8</v>
          </cell>
          <cell r="U18">
            <v>167.5</v>
          </cell>
          <cell r="V18">
            <v>167.5</v>
          </cell>
          <cell r="W18">
            <v>13.4</v>
          </cell>
          <cell r="X18">
            <v>0</v>
          </cell>
          <cell r="Y18">
            <v>2.4</v>
          </cell>
        </row>
        <row r="19">
          <cell r="A19" t="str">
            <v>043  Ветчина Нежная ТМ Особый рецепт, п/а, 0,4кг    ПОКОМ</v>
          </cell>
          <cell r="B19" t="str">
            <v>шт</v>
          </cell>
          <cell r="E19">
            <v>491</v>
          </cell>
          <cell r="F19">
            <v>10</v>
          </cell>
          <cell r="G19">
            <v>26</v>
          </cell>
          <cell r="H19">
            <v>204</v>
          </cell>
          <cell r="I19">
            <v>0</v>
          </cell>
          <cell r="L19">
            <v>16</v>
          </cell>
          <cell r="M19">
            <v>10</v>
          </cell>
          <cell r="N19">
            <v>0</v>
          </cell>
          <cell r="Q19">
            <v>3.2</v>
          </cell>
          <cell r="U19">
            <v>63.75</v>
          </cell>
          <cell r="V19">
            <v>63.75</v>
          </cell>
          <cell r="W19">
            <v>0</v>
          </cell>
          <cell r="X19">
            <v>0.4</v>
          </cell>
          <cell r="Y19">
            <v>2</v>
          </cell>
        </row>
        <row r="20">
          <cell r="A20" t="str">
            <v>047  Кол Баварская, белков.обол. в термоусад. пакете 0.17 кг, ТМ Стародворье  ПОКОМ</v>
          </cell>
          <cell r="B20" t="str">
            <v>шт</v>
          </cell>
          <cell r="E20">
            <v>120</v>
          </cell>
          <cell r="F20">
            <v>45</v>
          </cell>
          <cell r="G20">
            <v>45</v>
          </cell>
          <cell r="I20">
            <v>0</v>
          </cell>
          <cell r="L20">
            <v>0</v>
          </cell>
          <cell r="M20">
            <v>45</v>
          </cell>
          <cell r="N20">
            <v>0</v>
          </cell>
          <cell r="Q20">
            <v>0</v>
          </cell>
          <cell r="U20" t="e">
            <v>#DIV/0!</v>
          </cell>
          <cell r="V20" t="e">
            <v>#DIV/0!</v>
          </cell>
          <cell r="W20">
            <v>0</v>
          </cell>
          <cell r="X20">
            <v>0</v>
          </cell>
          <cell r="Y20">
            <v>0</v>
          </cell>
        </row>
        <row r="21">
          <cell r="A21" t="str">
            <v>054  Колбаса вареная Филейбургская с филе сочного окорока, 0,45 кг, БАВАРУШКА ПОКОМ</v>
          </cell>
          <cell r="B21" t="str">
            <v>шт</v>
          </cell>
          <cell r="F21">
            <v>18</v>
          </cell>
          <cell r="G21">
            <v>18</v>
          </cell>
          <cell r="I21">
            <v>0</v>
          </cell>
          <cell r="L21">
            <v>0</v>
          </cell>
          <cell r="M21">
            <v>18</v>
          </cell>
          <cell r="N21">
            <v>0</v>
          </cell>
          <cell r="Q21">
            <v>0</v>
          </cell>
          <cell r="U21" t="e">
            <v>#DIV/0!</v>
          </cell>
          <cell r="V21" t="e">
            <v>#DIV/0!</v>
          </cell>
          <cell r="W21">
            <v>0</v>
          </cell>
          <cell r="X21">
            <v>0</v>
          </cell>
          <cell r="Y21">
            <v>0</v>
          </cell>
        </row>
        <row r="22">
          <cell r="A22" t="str">
            <v>058  Колбаса Докторская Особая ТМ Особый рецепт,  0,5кг, ПОКОМ</v>
          </cell>
          <cell r="B22" t="str">
            <v>шт</v>
          </cell>
          <cell r="E22">
            <v>42</v>
          </cell>
          <cell r="G22">
            <v>32</v>
          </cell>
          <cell r="H22">
            <v>10</v>
          </cell>
          <cell r="I22">
            <v>0.5</v>
          </cell>
          <cell r="L22">
            <v>32</v>
          </cell>
          <cell r="N22">
            <v>0</v>
          </cell>
          <cell r="O22">
            <v>170</v>
          </cell>
          <cell r="Q22">
            <v>6.4</v>
          </cell>
          <cell r="U22">
            <v>28.125</v>
          </cell>
          <cell r="V22">
            <v>28.125</v>
          </cell>
          <cell r="W22">
            <v>15</v>
          </cell>
          <cell r="X22">
            <v>22.2</v>
          </cell>
          <cell r="Y22">
            <v>17.600000000000001</v>
          </cell>
        </row>
        <row r="23">
          <cell r="A23" t="str">
            <v>059  Колбаса Докторская по-стародворски  0.5 кг, ПОКОМ</v>
          </cell>
          <cell r="B23" t="str">
            <v>шт</v>
          </cell>
          <cell r="E23">
            <v>189</v>
          </cell>
          <cell r="F23">
            <v>60</v>
          </cell>
          <cell r="G23">
            <v>62</v>
          </cell>
          <cell r="H23">
            <v>31</v>
          </cell>
          <cell r="I23">
            <v>0</v>
          </cell>
          <cell r="L23">
            <v>2</v>
          </cell>
          <cell r="M23">
            <v>60</v>
          </cell>
          <cell r="N23">
            <v>0</v>
          </cell>
          <cell r="Q23">
            <v>0.4</v>
          </cell>
          <cell r="U23">
            <v>77.5</v>
          </cell>
          <cell r="V23">
            <v>77.5</v>
          </cell>
          <cell r="W23">
            <v>0</v>
          </cell>
          <cell r="X23">
            <v>0</v>
          </cell>
          <cell r="Y23">
            <v>1.4</v>
          </cell>
        </row>
        <row r="24">
          <cell r="A24" t="str">
            <v>060  Колбаса Докторская стародворская  0,5 кг,ПОКОМ</v>
          </cell>
          <cell r="B24" t="str">
            <v>шт</v>
          </cell>
          <cell r="E24">
            <v>281</v>
          </cell>
          <cell r="F24">
            <v>20</v>
          </cell>
          <cell r="G24">
            <v>32</v>
          </cell>
          <cell r="H24">
            <v>96</v>
          </cell>
          <cell r="I24">
            <v>0</v>
          </cell>
          <cell r="L24">
            <v>12</v>
          </cell>
          <cell r="M24">
            <v>20</v>
          </cell>
          <cell r="N24">
            <v>0</v>
          </cell>
          <cell r="Q24">
            <v>2.4</v>
          </cell>
          <cell r="U24">
            <v>40</v>
          </cell>
          <cell r="V24">
            <v>40</v>
          </cell>
          <cell r="W24">
            <v>0</v>
          </cell>
          <cell r="X24">
            <v>0</v>
          </cell>
          <cell r="Y24">
            <v>0.8</v>
          </cell>
        </row>
        <row r="25">
          <cell r="A25" t="str">
            <v>062  Колбаса Кракушка пряная с сальцем, 0.3кг в/у п/к, БАВАРУШКА ПОКОМ</v>
          </cell>
          <cell r="B25" t="str">
            <v>шт</v>
          </cell>
          <cell r="E25">
            <v>57</v>
          </cell>
          <cell r="F25">
            <v>66</v>
          </cell>
          <cell r="G25">
            <v>98</v>
          </cell>
          <cell r="H25">
            <v>17</v>
          </cell>
          <cell r="I25">
            <v>0.3</v>
          </cell>
          <cell r="L25">
            <v>32</v>
          </cell>
          <cell r="M25">
            <v>66</v>
          </cell>
          <cell r="N25">
            <v>40</v>
          </cell>
          <cell r="Q25">
            <v>6.4</v>
          </cell>
          <cell r="R25">
            <v>19.800000000000011</v>
          </cell>
          <cell r="T25">
            <v>10</v>
          </cell>
          <cell r="U25">
            <v>12.000000000000002</v>
          </cell>
          <cell r="V25">
            <v>8.90625</v>
          </cell>
          <cell r="W25">
            <v>0</v>
          </cell>
          <cell r="X25">
            <v>0</v>
          </cell>
          <cell r="Y25">
            <v>6</v>
          </cell>
        </row>
        <row r="26">
          <cell r="A26" t="str">
            <v>064  Колбаса Молочная Дугушка, вектор 0,4 кг, ТМ Стародворье  ПОКОМ</v>
          </cell>
          <cell r="B26" t="str">
            <v>шт</v>
          </cell>
          <cell r="E26">
            <v>240</v>
          </cell>
          <cell r="F26">
            <v>120</v>
          </cell>
          <cell r="G26">
            <v>120</v>
          </cell>
          <cell r="I26">
            <v>0</v>
          </cell>
          <cell r="L26">
            <v>0</v>
          </cell>
          <cell r="M26">
            <v>120</v>
          </cell>
          <cell r="N26">
            <v>0</v>
          </cell>
          <cell r="Q26">
            <v>0</v>
          </cell>
          <cell r="U26" t="e">
            <v>#DIV/0!</v>
          </cell>
          <cell r="V26" t="e">
            <v>#DIV/0!</v>
          </cell>
          <cell r="W26">
            <v>0</v>
          </cell>
          <cell r="X26">
            <v>0</v>
          </cell>
          <cell r="Y26">
            <v>0</v>
          </cell>
        </row>
        <row r="27">
          <cell r="A27" t="str">
            <v>084  Колбаски Баварские копченые, NDX в МГС 0,28 кг, ТМ Стародворье  ПОКОМ</v>
          </cell>
          <cell r="B27" t="str">
            <v>шт</v>
          </cell>
          <cell r="E27">
            <v>22</v>
          </cell>
          <cell r="G27">
            <v>5</v>
          </cell>
          <cell r="H27">
            <v>5</v>
          </cell>
          <cell r="I27">
            <v>0.28000000000000003</v>
          </cell>
          <cell r="L27">
            <v>5</v>
          </cell>
          <cell r="N27">
            <v>60</v>
          </cell>
          <cell r="Q27">
            <v>1</v>
          </cell>
          <cell r="U27">
            <v>65</v>
          </cell>
          <cell r="V27">
            <v>65</v>
          </cell>
          <cell r="W27">
            <v>16.399999999999999</v>
          </cell>
          <cell r="X27">
            <v>17.2</v>
          </cell>
          <cell r="Y27">
            <v>9.6</v>
          </cell>
        </row>
        <row r="28">
          <cell r="A28" t="str">
            <v>091  Сардельки Баварские, МГС 0.38кг, ТМ Стародворье  ПОКОМ</v>
          </cell>
          <cell r="B28" t="str">
            <v>шт</v>
          </cell>
          <cell r="F28">
            <v>66</v>
          </cell>
          <cell r="G28">
            <v>66</v>
          </cell>
          <cell r="I28">
            <v>0</v>
          </cell>
          <cell r="L28">
            <v>0</v>
          </cell>
          <cell r="M28">
            <v>66</v>
          </cell>
          <cell r="N28">
            <v>0</v>
          </cell>
          <cell r="Q28">
            <v>0</v>
          </cell>
          <cell r="U28" t="e">
            <v>#DIV/0!</v>
          </cell>
          <cell r="V28" t="e">
            <v>#DIV/0!</v>
          </cell>
          <cell r="W28">
            <v>0</v>
          </cell>
          <cell r="X28">
            <v>0</v>
          </cell>
          <cell r="Y28">
            <v>0</v>
          </cell>
        </row>
        <row r="29">
          <cell r="A29" t="str">
            <v>092  Сосиски Баварские с сыром,  0.42кг,ПОКОМ</v>
          </cell>
          <cell r="B29" t="str">
            <v>шт</v>
          </cell>
          <cell r="E29">
            <v>378</v>
          </cell>
          <cell r="G29">
            <v>38</v>
          </cell>
          <cell r="H29">
            <v>5</v>
          </cell>
          <cell r="I29">
            <v>0.42</v>
          </cell>
          <cell r="L29">
            <v>38</v>
          </cell>
          <cell r="N29">
            <v>20</v>
          </cell>
          <cell r="Q29">
            <v>7.6</v>
          </cell>
          <cell r="R29">
            <v>66.199999999999989</v>
          </cell>
          <cell r="T29">
            <v>40</v>
          </cell>
          <cell r="U29">
            <v>11.999999999999998</v>
          </cell>
          <cell r="V29">
            <v>3.2894736842105265</v>
          </cell>
          <cell r="W29">
            <v>0</v>
          </cell>
          <cell r="X29">
            <v>0</v>
          </cell>
          <cell r="Y29">
            <v>5</v>
          </cell>
        </row>
        <row r="30">
          <cell r="A30" t="str">
            <v>096  Сосиски Баварские,  0.42кг,ПОКОМ</v>
          </cell>
          <cell r="B30" t="str">
            <v>шт</v>
          </cell>
          <cell r="C30" t="str">
            <v>Сент</v>
          </cell>
          <cell r="E30">
            <v>565</v>
          </cell>
          <cell r="F30">
            <v>2016</v>
          </cell>
          <cell r="G30">
            <v>2209</v>
          </cell>
          <cell r="H30">
            <v>1160</v>
          </cell>
          <cell r="I30">
            <v>0.42</v>
          </cell>
          <cell r="L30">
            <v>193</v>
          </cell>
          <cell r="M30">
            <v>2016</v>
          </cell>
          <cell r="N30">
            <v>0</v>
          </cell>
          <cell r="Q30">
            <v>38.6</v>
          </cell>
          <cell r="U30">
            <v>30.051813471502591</v>
          </cell>
          <cell r="V30">
            <v>30.051813471502591</v>
          </cell>
          <cell r="W30">
            <v>1.2</v>
          </cell>
          <cell r="X30">
            <v>11.6</v>
          </cell>
          <cell r="Y30">
            <v>38.799999999999997</v>
          </cell>
        </row>
        <row r="31">
          <cell r="A31" t="str">
            <v>100  Сосиски Баварушки, 0.6кг, БАВАРУШКА ПОКОМ</v>
          </cell>
          <cell r="B31" t="str">
            <v>шт</v>
          </cell>
          <cell r="E31">
            <v>236</v>
          </cell>
          <cell r="F31">
            <v>32</v>
          </cell>
          <cell r="G31">
            <v>32</v>
          </cell>
          <cell r="I31">
            <v>0</v>
          </cell>
          <cell r="L31">
            <v>0</v>
          </cell>
          <cell r="M31">
            <v>32</v>
          </cell>
          <cell r="N31">
            <v>0</v>
          </cell>
          <cell r="Q31">
            <v>0</v>
          </cell>
          <cell r="U31" t="e">
            <v>#DIV/0!</v>
          </cell>
          <cell r="V31" t="e">
            <v>#DIV/0!</v>
          </cell>
          <cell r="W31">
            <v>0</v>
          </cell>
          <cell r="X31">
            <v>0</v>
          </cell>
          <cell r="Y31">
            <v>0</v>
          </cell>
        </row>
        <row r="32">
          <cell r="A32" t="str">
            <v>102  Сосиски Ганноверские, амилюкс МГС, 0.6кг, ТМ Стародворье    ПОКОМ</v>
          </cell>
          <cell r="B32" t="str">
            <v>шт</v>
          </cell>
          <cell r="E32">
            <v>30</v>
          </cell>
          <cell r="H32">
            <v>18</v>
          </cell>
          <cell r="I32">
            <v>0</v>
          </cell>
          <cell r="L32">
            <v>0</v>
          </cell>
          <cell r="N32">
            <v>0</v>
          </cell>
          <cell r="Q32">
            <v>0</v>
          </cell>
          <cell r="U32" t="e">
            <v>#DIV/0!</v>
          </cell>
          <cell r="V32" t="e">
            <v>#DIV/0!</v>
          </cell>
          <cell r="W32">
            <v>0</v>
          </cell>
          <cell r="X32">
            <v>0</v>
          </cell>
          <cell r="Y32">
            <v>0</v>
          </cell>
        </row>
        <row r="33">
          <cell r="A33" t="str">
            <v>108  Сосиски С сыром,  0.42кг,ядрена копоть ПОКОМ</v>
          </cell>
          <cell r="B33" t="str">
            <v>шт</v>
          </cell>
          <cell r="E33">
            <v>330</v>
          </cell>
          <cell r="F33">
            <v>12</v>
          </cell>
          <cell r="G33">
            <v>12</v>
          </cell>
          <cell r="I33">
            <v>0</v>
          </cell>
          <cell r="L33">
            <v>0</v>
          </cell>
          <cell r="M33">
            <v>12</v>
          </cell>
          <cell r="N33">
            <v>0</v>
          </cell>
          <cell r="Q33">
            <v>0</v>
          </cell>
          <cell r="U33" t="e">
            <v>#DIV/0!</v>
          </cell>
          <cell r="V33" t="e">
            <v>#DIV/0!</v>
          </cell>
          <cell r="W33">
            <v>0</v>
          </cell>
          <cell r="X33">
            <v>0</v>
          </cell>
          <cell r="Y33">
            <v>0</v>
          </cell>
        </row>
        <row r="34">
          <cell r="A34" t="str">
            <v>114  Сосиски Филейбургские с филе сочного окорока, 0,55 кг, БАВАРУШКА ПОКОМ</v>
          </cell>
          <cell r="B34" t="str">
            <v>шт</v>
          </cell>
          <cell r="E34">
            <v>202</v>
          </cell>
          <cell r="F34">
            <v>12</v>
          </cell>
          <cell r="G34">
            <v>12</v>
          </cell>
          <cell r="I34">
            <v>0</v>
          </cell>
          <cell r="L34">
            <v>0</v>
          </cell>
          <cell r="M34">
            <v>12</v>
          </cell>
          <cell r="N34">
            <v>0</v>
          </cell>
          <cell r="Q34">
            <v>0</v>
          </cell>
          <cell r="U34" t="e">
            <v>#DIV/0!</v>
          </cell>
          <cell r="V34" t="e">
            <v>#DIV/0!</v>
          </cell>
          <cell r="W34">
            <v>0</v>
          </cell>
          <cell r="X34">
            <v>0</v>
          </cell>
          <cell r="Y34">
            <v>0.2</v>
          </cell>
        </row>
        <row r="35">
          <cell r="A35" t="str">
            <v>115  Колбаса Салями Филейбургская зернистая, в/у 0,35 кг срез, БАВАРУШКА ПОКОМ</v>
          </cell>
          <cell r="B35" t="str">
            <v>шт</v>
          </cell>
          <cell r="E35">
            <v>79</v>
          </cell>
          <cell r="F35">
            <v>18</v>
          </cell>
          <cell r="G35">
            <v>30</v>
          </cell>
          <cell r="H35">
            <v>62</v>
          </cell>
          <cell r="I35">
            <v>0.35</v>
          </cell>
          <cell r="L35">
            <v>12</v>
          </cell>
          <cell r="M35">
            <v>18</v>
          </cell>
          <cell r="N35">
            <v>0</v>
          </cell>
          <cell r="O35">
            <v>52</v>
          </cell>
          <cell r="Q35">
            <v>2.4</v>
          </cell>
          <cell r="U35">
            <v>47.5</v>
          </cell>
          <cell r="V35">
            <v>47.5</v>
          </cell>
          <cell r="W35">
            <v>0</v>
          </cell>
          <cell r="X35">
            <v>0</v>
          </cell>
          <cell r="Y35">
            <v>2.6</v>
          </cell>
        </row>
        <row r="36">
          <cell r="A36" t="str">
            <v>117  Колбаса Сервелат Филейбургский с ароматными пряностями, в/у 0,35 кг срез, БАВАРУШКА ПОКОМ</v>
          </cell>
          <cell r="B36" t="str">
            <v>шт</v>
          </cell>
          <cell r="E36">
            <v>101</v>
          </cell>
          <cell r="F36">
            <v>78</v>
          </cell>
          <cell r="G36">
            <v>92</v>
          </cell>
          <cell r="H36">
            <v>12</v>
          </cell>
          <cell r="I36">
            <v>0</v>
          </cell>
          <cell r="L36">
            <v>14</v>
          </cell>
          <cell r="M36">
            <v>78</v>
          </cell>
          <cell r="N36">
            <v>0</v>
          </cell>
          <cell r="Q36">
            <v>2.8</v>
          </cell>
          <cell r="U36">
            <v>4.2857142857142856</v>
          </cell>
          <cell r="V36">
            <v>4.2857142857142856</v>
          </cell>
          <cell r="W36">
            <v>0</v>
          </cell>
          <cell r="X36">
            <v>0</v>
          </cell>
          <cell r="Y36">
            <v>1.4</v>
          </cell>
        </row>
        <row r="37">
          <cell r="A37" t="str">
            <v>118  Колбаса Сервелат Филейбургский с филе сочного окорока, в/у 0,35 кг срез, БАВАРУШКА ПОКОМ</v>
          </cell>
          <cell r="B37" t="str">
            <v>шт</v>
          </cell>
          <cell r="E37">
            <v>146</v>
          </cell>
          <cell r="F37">
            <v>60</v>
          </cell>
          <cell r="G37">
            <v>75</v>
          </cell>
          <cell r="I37">
            <v>0</v>
          </cell>
          <cell r="L37">
            <v>15</v>
          </cell>
          <cell r="M37">
            <v>60</v>
          </cell>
          <cell r="N37">
            <v>0</v>
          </cell>
          <cell r="Q37">
            <v>3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3</v>
          </cell>
        </row>
        <row r="38">
          <cell r="A38" t="str">
            <v>200  Ветчина Дугушка ТМ Стародворье, вектор в/у    ПОКОМ</v>
          </cell>
          <cell r="B38" t="str">
            <v>кг</v>
          </cell>
          <cell r="C38" t="str">
            <v>Сент</v>
          </cell>
          <cell r="D38" t="str">
            <v>Окт</v>
          </cell>
          <cell r="E38">
            <v>1526.99</v>
          </cell>
          <cell r="F38">
            <v>659.78800000000001</v>
          </cell>
          <cell r="G38">
            <v>924.51099999999997</v>
          </cell>
          <cell r="H38">
            <v>1077.51</v>
          </cell>
          <cell r="I38">
            <v>1</v>
          </cell>
          <cell r="L38">
            <v>924.51099999999997</v>
          </cell>
          <cell r="N38">
            <v>0</v>
          </cell>
          <cell r="Q38">
            <v>184.90219999999999</v>
          </cell>
          <cell r="R38">
            <v>771.51199999999994</v>
          </cell>
          <cell r="T38">
            <v>772</v>
          </cell>
          <cell r="U38">
            <v>10</v>
          </cell>
          <cell r="V38">
            <v>5.8274590567337761</v>
          </cell>
          <cell r="W38">
            <v>255.67660000000001</v>
          </cell>
          <cell r="X38">
            <v>227.2748</v>
          </cell>
          <cell r="Y38">
            <v>278.9196</v>
          </cell>
        </row>
        <row r="39">
          <cell r="A39" t="str">
            <v>201  Ветчина Нежная ТМ Особый рецепт, (2,5кг), ПОКОМ</v>
          </cell>
          <cell r="B39" t="str">
            <v>кг</v>
          </cell>
          <cell r="E39">
            <v>628.91600000000005</v>
          </cell>
          <cell r="F39">
            <v>1454.75</v>
          </cell>
          <cell r="G39">
            <v>1257.646</v>
          </cell>
          <cell r="H39">
            <v>301.8</v>
          </cell>
          <cell r="I39">
            <v>1</v>
          </cell>
          <cell r="L39">
            <v>1257.646</v>
          </cell>
          <cell r="N39">
            <v>3300</v>
          </cell>
          <cell r="O39">
            <v>2513</v>
          </cell>
          <cell r="Q39">
            <v>251.5292</v>
          </cell>
          <cell r="U39">
            <v>24.310497548594757</v>
          </cell>
          <cell r="V39">
            <v>24.310497548594757</v>
          </cell>
          <cell r="W39">
            <v>511.36260000000004</v>
          </cell>
          <cell r="X39">
            <v>547.43380000000002</v>
          </cell>
          <cell r="Y39">
            <v>630.96620000000007</v>
          </cell>
        </row>
        <row r="40">
          <cell r="A40" t="str">
            <v>215  Колбаса Докторская ГОСТ Дугушка, ВЕС, ТМ Стародворье ПОКОМ</v>
          </cell>
          <cell r="B40" t="str">
            <v>кг</v>
          </cell>
          <cell r="E40">
            <v>111.503</v>
          </cell>
          <cell r="G40">
            <v>17.527999999999999</v>
          </cell>
          <cell r="H40">
            <v>82.83</v>
          </cell>
          <cell r="I40">
            <v>1</v>
          </cell>
          <cell r="L40">
            <v>17.527999999999999</v>
          </cell>
          <cell r="N40">
            <v>0</v>
          </cell>
          <cell r="Q40">
            <v>3.5055999999999998</v>
          </cell>
          <cell r="U40">
            <v>23.627909630305798</v>
          </cell>
          <cell r="V40">
            <v>23.627909630305798</v>
          </cell>
          <cell r="W40">
            <v>7.0396000000000001</v>
          </cell>
          <cell r="X40">
            <v>7.3924000000000003</v>
          </cell>
          <cell r="Y40">
            <v>4.2214</v>
          </cell>
        </row>
        <row r="41">
          <cell r="A41" t="str">
            <v>217  Колбаса Докторская Дугушка, ВЕС, НЕ ГОСТ, ТМ Стародворье ПОКОМ</v>
          </cell>
          <cell r="B41" t="str">
            <v>кг</v>
          </cell>
          <cell r="C41" t="str">
            <v>Сент</v>
          </cell>
          <cell r="D41" t="str">
            <v>Окт</v>
          </cell>
          <cell r="E41">
            <v>545.57100000000003</v>
          </cell>
          <cell r="F41">
            <v>4305.55</v>
          </cell>
          <cell r="G41">
            <v>871.14800000000002</v>
          </cell>
          <cell r="H41">
            <v>3159.5070000000001</v>
          </cell>
          <cell r="I41">
            <v>1</v>
          </cell>
          <cell r="L41">
            <v>871.14800000000002</v>
          </cell>
          <cell r="N41">
            <v>0</v>
          </cell>
          <cell r="Q41">
            <v>174.2296</v>
          </cell>
          <cell r="U41">
            <v>18.134157456597499</v>
          </cell>
          <cell r="V41">
            <v>18.134157456597499</v>
          </cell>
          <cell r="W41">
            <v>301.11340000000001</v>
          </cell>
          <cell r="X41">
            <v>220.47199999999998</v>
          </cell>
          <cell r="Y41">
            <v>344.6198</v>
          </cell>
        </row>
        <row r="42">
          <cell r="A42" t="str">
            <v>219  Колбаса Докторская Особая ТМ Особый рецепт, ВЕС  ПОКОМ</v>
          </cell>
          <cell r="B42" t="str">
            <v>кг</v>
          </cell>
          <cell r="E42">
            <v>1510.241</v>
          </cell>
          <cell r="G42">
            <v>1000.527</v>
          </cell>
          <cell r="H42">
            <v>7.82</v>
          </cell>
          <cell r="I42">
            <v>1</v>
          </cell>
          <cell r="L42">
            <v>1000.527</v>
          </cell>
          <cell r="N42">
            <v>5700</v>
          </cell>
          <cell r="O42">
            <v>2910</v>
          </cell>
          <cell r="Q42">
            <v>200.1054</v>
          </cell>
          <cell r="U42">
            <v>43.066404005089318</v>
          </cell>
          <cell r="V42">
            <v>43.066404005089318</v>
          </cell>
          <cell r="W42">
            <v>724.05640000000005</v>
          </cell>
          <cell r="X42">
            <v>944.88139999999999</v>
          </cell>
          <cell r="Y42">
            <v>1013.4631999999999</v>
          </cell>
        </row>
        <row r="43">
          <cell r="A43" t="str">
            <v>225  Колбаса Дугушка со шпиком, ВЕС, ТМ Стародворье   ПОКОМ</v>
          </cell>
          <cell r="B43" t="str">
            <v>кг</v>
          </cell>
          <cell r="C43" t="str">
            <v>Сент</v>
          </cell>
          <cell r="D43" t="str">
            <v>Окт</v>
          </cell>
          <cell r="E43">
            <v>420.90499999999997</v>
          </cell>
          <cell r="F43">
            <v>459.33199999999999</v>
          </cell>
          <cell r="G43">
            <v>150.01900000000001</v>
          </cell>
          <cell r="H43">
            <v>582.44299999999998</v>
          </cell>
          <cell r="I43">
            <v>0</v>
          </cell>
          <cell r="L43">
            <v>150.01900000000001</v>
          </cell>
          <cell r="N43">
            <v>0</v>
          </cell>
          <cell r="Q43">
            <v>30.003800000000002</v>
          </cell>
          <cell r="U43">
            <v>19.41230777434858</v>
          </cell>
          <cell r="V43">
            <v>19.41230777434858</v>
          </cell>
          <cell r="W43">
            <v>45.951799999999999</v>
          </cell>
          <cell r="X43">
            <v>13.3362</v>
          </cell>
          <cell r="Y43">
            <v>69.379800000000003</v>
          </cell>
          <cell r="Z43" t="str">
            <v>акция/вывод</v>
          </cell>
        </row>
        <row r="44">
          <cell r="A44" t="str">
            <v>229  Колбаса Молочная Дугушка, в/у, ВЕС, ТМ Стародворье   ПОКОМ</v>
          </cell>
          <cell r="B44" t="str">
            <v>кг</v>
          </cell>
          <cell r="C44" t="str">
            <v>Сент</v>
          </cell>
          <cell r="D44" t="str">
            <v>Окт</v>
          </cell>
          <cell r="E44">
            <v>2708.11</v>
          </cell>
          <cell r="G44">
            <v>1124.5809999999999</v>
          </cell>
          <cell r="H44">
            <v>1354.269</v>
          </cell>
          <cell r="I44">
            <v>1</v>
          </cell>
          <cell r="L44">
            <v>1124.5809999999999</v>
          </cell>
          <cell r="N44">
            <v>0</v>
          </cell>
          <cell r="Q44">
            <v>224.91619999999998</v>
          </cell>
          <cell r="R44">
            <v>894.8929999999998</v>
          </cell>
          <cell r="T44">
            <v>895</v>
          </cell>
          <cell r="U44">
            <v>10</v>
          </cell>
          <cell r="V44">
            <v>6.0212159017447391</v>
          </cell>
          <cell r="W44">
            <v>335.36500000000001</v>
          </cell>
          <cell r="X44">
            <v>296.85160000000002</v>
          </cell>
          <cell r="Y44">
            <v>325.75120000000004</v>
          </cell>
        </row>
        <row r="45">
          <cell r="A45" t="str">
            <v>230  Колбаса Молочная Особая ТМ Особый рецепт, п/а, ВЕС. ПОКОМ</v>
          </cell>
          <cell r="B45" t="str">
            <v>кг</v>
          </cell>
          <cell r="E45">
            <v>0.01</v>
          </cell>
          <cell r="F45">
            <v>5197.3850000000002</v>
          </cell>
          <cell r="G45">
            <v>3216.953</v>
          </cell>
          <cell r="H45">
            <v>1980.0519999999999</v>
          </cell>
          <cell r="I45">
            <v>1</v>
          </cell>
          <cell r="L45">
            <v>3216.953</v>
          </cell>
          <cell r="N45">
            <v>1500</v>
          </cell>
          <cell r="Q45">
            <v>643.39059999999995</v>
          </cell>
          <cell r="R45">
            <v>5000</v>
          </cell>
          <cell r="T45">
            <v>4241</v>
          </cell>
          <cell r="U45">
            <v>13.180254731729063</v>
          </cell>
          <cell r="V45">
            <v>5.4089257754154323</v>
          </cell>
          <cell r="W45">
            <v>579.12239999999997</v>
          </cell>
          <cell r="X45">
            <v>341.91399999999999</v>
          </cell>
          <cell r="Y45">
            <v>23.363</v>
          </cell>
          <cell r="Z45" t="str">
            <v>+1500</v>
          </cell>
        </row>
        <row r="46">
          <cell r="A46" t="str">
            <v>235  Колбаса Особая ТМ Особый рецепт, ВЕС, ТМ Стародворье ПОКОМ</v>
          </cell>
          <cell r="B46" t="str">
            <v>кг</v>
          </cell>
          <cell r="E46">
            <v>985.63499999999999</v>
          </cell>
          <cell r="G46">
            <v>805.94299999999998</v>
          </cell>
          <cell r="H46">
            <v>89.581999999999994</v>
          </cell>
          <cell r="I46">
            <v>1</v>
          </cell>
          <cell r="L46">
            <v>805.94299999999998</v>
          </cell>
          <cell r="N46">
            <v>1870</v>
          </cell>
          <cell r="O46">
            <v>2316</v>
          </cell>
          <cell r="Q46">
            <v>161.18860000000001</v>
          </cell>
          <cell r="U46">
            <v>26.525337399791301</v>
          </cell>
          <cell r="V46">
            <v>26.525337399791301</v>
          </cell>
          <cell r="W46">
            <v>313.053</v>
          </cell>
          <cell r="X46">
            <v>351.7722</v>
          </cell>
          <cell r="Y46">
            <v>314.07339999999999</v>
          </cell>
          <cell r="Z46" t="str">
            <v>+1500</v>
          </cell>
        </row>
        <row r="47">
          <cell r="A47" t="str">
            <v>236  Колбаса Рубленая ЗАПЕЧ. Дугушка ТМ Стародворье, вектор, в/к    ПОКОМ</v>
          </cell>
          <cell r="B47" t="str">
            <v>кг</v>
          </cell>
          <cell r="C47" t="str">
            <v>Сент</v>
          </cell>
          <cell r="D47" t="str">
            <v>Окт</v>
          </cell>
          <cell r="E47">
            <v>1509.7850000000001</v>
          </cell>
          <cell r="G47">
            <v>456.60399999999998</v>
          </cell>
          <cell r="H47">
            <v>437.65499999999997</v>
          </cell>
          <cell r="I47">
            <v>1</v>
          </cell>
          <cell r="L47">
            <v>456.60399999999998</v>
          </cell>
          <cell r="N47">
            <v>0</v>
          </cell>
          <cell r="Q47">
            <v>91.320799999999991</v>
          </cell>
          <cell r="R47">
            <v>384.23219999999992</v>
          </cell>
          <cell r="T47">
            <v>384</v>
          </cell>
          <cell r="U47">
            <v>9</v>
          </cell>
          <cell r="V47">
            <v>4.7925007227269143</v>
          </cell>
          <cell r="W47">
            <v>143.4034</v>
          </cell>
          <cell r="X47">
            <v>120.10080000000001</v>
          </cell>
          <cell r="Y47">
            <v>134.22579999999999</v>
          </cell>
        </row>
        <row r="48">
          <cell r="A48" t="str">
            <v>239  Колбаса Салями запеч Дугушка, оболочка вектор, ВЕС, ТМ Стародворье  ПОКОМ</v>
          </cell>
          <cell r="B48" t="str">
            <v>кг</v>
          </cell>
          <cell r="C48" t="str">
            <v>Сент</v>
          </cell>
          <cell r="D48" t="str">
            <v>Окт</v>
          </cell>
          <cell r="E48">
            <v>1386.26</v>
          </cell>
          <cell r="G48">
            <v>602.149</v>
          </cell>
          <cell r="H48">
            <v>662.00400000000002</v>
          </cell>
          <cell r="I48">
            <v>1</v>
          </cell>
          <cell r="L48">
            <v>602.149</v>
          </cell>
          <cell r="N48">
            <v>0</v>
          </cell>
          <cell r="Q48">
            <v>120.4298</v>
          </cell>
          <cell r="R48">
            <v>421.86419999999987</v>
          </cell>
          <cell r="T48">
            <v>422</v>
          </cell>
          <cell r="U48">
            <v>8.9999999999999982</v>
          </cell>
          <cell r="V48">
            <v>5.4970115370116037</v>
          </cell>
          <cell r="W48">
            <v>158.05540000000002</v>
          </cell>
          <cell r="X48">
            <v>112.26500000000001</v>
          </cell>
          <cell r="Y48">
            <v>162.83420000000001</v>
          </cell>
        </row>
        <row r="49">
          <cell r="A49" t="str">
            <v>240  Колбаса Салями охотничья, ВЕС. ПОКОМ</v>
          </cell>
          <cell r="B49" t="str">
            <v>кг</v>
          </cell>
          <cell r="E49">
            <v>40.704000000000001</v>
          </cell>
          <cell r="G49">
            <v>10.162000000000001</v>
          </cell>
          <cell r="H49">
            <v>29.818000000000001</v>
          </cell>
          <cell r="I49">
            <v>1</v>
          </cell>
          <cell r="L49">
            <v>10.162000000000001</v>
          </cell>
          <cell r="N49">
            <v>25</v>
          </cell>
          <cell r="Q49">
            <v>2.0324</v>
          </cell>
          <cell r="U49">
            <v>26.972052745522536</v>
          </cell>
          <cell r="V49">
            <v>26.972052745522536</v>
          </cell>
          <cell r="W49">
            <v>5.8559999999999999</v>
          </cell>
          <cell r="X49">
            <v>4.1962000000000002</v>
          </cell>
          <cell r="Y49">
            <v>5.375</v>
          </cell>
        </row>
        <row r="50">
          <cell r="A50" t="str">
            <v>242  Колбаса Сервелат ЗАПЕЧ.Дугушка ТМ Стародворье, вектор, в/к     ПОКОМ</v>
          </cell>
          <cell r="B50" t="str">
            <v>кг</v>
          </cell>
          <cell r="C50" t="str">
            <v>Сент</v>
          </cell>
          <cell r="D50" t="str">
            <v>Окт</v>
          </cell>
          <cell r="E50">
            <v>1459.33</v>
          </cell>
          <cell r="G50">
            <v>949.11800000000005</v>
          </cell>
          <cell r="H50">
            <v>195.876</v>
          </cell>
          <cell r="I50">
            <v>1</v>
          </cell>
          <cell r="L50">
            <v>949.11800000000005</v>
          </cell>
          <cell r="N50">
            <v>200</v>
          </cell>
          <cell r="Q50">
            <v>189.8236</v>
          </cell>
          <cell r="R50">
            <v>932.88920000000007</v>
          </cell>
          <cell r="T50">
            <v>933</v>
          </cell>
          <cell r="U50">
            <v>7</v>
          </cell>
          <cell r="V50">
            <v>2.0854941113749819</v>
          </cell>
          <cell r="W50">
            <v>273.46199999999999</v>
          </cell>
          <cell r="X50">
            <v>236.38800000000001</v>
          </cell>
          <cell r="Y50">
            <v>269.60599999999999</v>
          </cell>
        </row>
        <row r="51">
          <cell r="A51" t="str">
            <v>243  Колбаса Сервелат Зернистый, ВЕС.  ПОКОМ</v>
          </cell>
          <cell r="B51" t="str">
            <v>кг</v>
          </cell>
          <cell r="E51">
            <v>63.171999999999997</v>
          </cell>
          <cell r="F51">
            <v>4.2</v>
          </cell>
          <cell r="G51">
            <v>49.521999999999998</v>
          </cell>
          <cell r="H51">
            <v>7.4530000000000003</v>
          </cell>
          <cell r="I51">
            <v>1</v>
          </cell>
          <cell r="L51">
            <v>49.521999999999998</v>
          </cell>
          <cell r="N51">
            <v>80</v>
          </cell>
          <cell r="O51">
            <v>67</v>
          </cell>
          <cell r="Q51">
            <v>9.904399999999999</v>
          </cell>
          <cell r="U51">
            <v>15.594382294737695</v>
          </cell>
          <cell r="V51">
            <v>15.594382294737695</v>
          </cell>
          <cell r="W51">
            <v>15.647600000000001</v>
          </cell>
          <cell r="X51">
            <v>16.866999999999997</v>
          </cell>
          <cell r="Y51">
            <v>17.7332</v>
          </cell>
        </row>
        <row r="52">
          <cell r="A52" t="str">
            <v>244  Колбаса Сервелат Кремлевский, ВЕС. ПОКОМ</v>
          </cell>
          <cell r="B52" t="str">
            <v>кг</v>
          </cell>
          <cell r="E52">
            <v>150.06</v>
          </cell>
          <cell r="G52">
            <v>26.603000000000002</v>
          </cell>
          <cell r="H52">
            <v>50.436999999999998</v>
          </cell>
          <cell r="I52">
            <v>1</v>
          </cell>
          <cell r="L52">
            <v>26.603000000000002</v>
          </cell>
          <cell r="N52">
            <v>60</v>
          </cell>
          <cell r="Q52">
            <v>5.3206000000000007</v>
          </cell>
          <cell r="U52">
            <v>20.756493628538131</v>
          </cell>
          <cell r="V52">
            <v>20.756493628538131</v>
          </cell>
          <cell r="W52">
            <v>11.741200000000001</v>
          </cell>
          <cell r="X52">
            <v>16.4254</v>
          </cell>
          <cell r="Y52">
            <v>17.451599999999999</v>
          </cell>
        </row>
        <row r="53">
          <cell r="A53" t="str">
            <v>247  Сардельки Нежные, ВЕС.  ПОКОМ</v>
          </cell>
          <cell r="B53" t="str">
            <v>кг</v>
          </cell>
          <cell r="E53">
            <v>100.80800000000001</v>
          </cell>
          <cell r="G53">
            <v>74.257999999999996</v>
          </cell>
          <cell r="I53">
            <v>1</v>
          </cell>
          <cell r="L53">
            <v>74.257999999999996</v>
          </cell>
          <cell r="N53">
            <v>0</v>
          </cell>
          <cell r="O53">
            <v>264</v>
          </cell>
          <cell r="Q53">
            <v>14.851599999999999</v>
          </cell>
          <cell r="U53">
            <v>17.775862533329743</v>
          </cell>
          <cell r="V53">
            <v>17.775862533329743</v>
          </cell>
          <cell r="W53">
            <v>30.718599999999999</v>
          </cell>
          <cell r="X53">
            <v>40.1922</v>
          </cell>
          <cell r="Y53">
            <v>26.894200000000001</v>
          </cell>
        </row>
        <row r="54">
          <cell r="A54" t="str">
            <v>248  Сардельки Сочные ТМ Особый рецепт,   ПОКОМ</v>
          </cell>
          <cell r="B54" t="str">
            <v>кг</v>
          </cell>
          <cell r="E54">
            <v>47.808999999999997</v>
          </cell>
          <cell r="F54">
            <v>321.90600000000001</v>
          </cell>
          <cell r="G54">
            <v>315.44799999999998</v>
          </cell>
          <cell r="H54">
            <v>39.051000000000002</v>
          </cell>
          <cell r="I54">
            <v>1</v>
          </cell>
          <cell r="L54">
            <v>31.341999999999985</v>
          </cell>
          <cell r="M54">
            <v>284.10599999999999</v>
          </cell>
          <cell r="N54">
            <v>110</v>
          </cell>
          <cell r="O54">
            <v>86</v>
          </cell>
          <cell r="Q54">
            <v>6.2683999999999971</v>
          </cell>
          <cell r="U54">
            <v>37.497766575202618</v>
          </cell>
          <cell r="V54">
            <v>37.497766575202618</v>
          </cell>
          <cell r="W54">
            <v>4.8587999999999996</v>
          </cell>
          <cell r="X54">
            <v>12.931999999999999</v>
          </cell>
          <cell r="Y54">
            <v>22.137</v>
          </cell>
        </row>
        <row r="55">
          <cell r="A55" t="str">
            <v>250  Сардельки стародворские с говядиной в обол. NDX, ВЕС. ПОКОМ</v>
          </cell>
          <cell r="B55" t="str">
            <v>кг</v>
          </cell>
          <cell r="E55">
            <v>528.80499999999995</v>
          </cell>
          <cell r="G55">
            <v>403.637</v>
          </cell>
          <cell r="H55">
            <v>38.956000000000003</v>
          </cell>
          <cell r="I55">
            <v>1</v>
          </cell>
          <cell r="L55">
            <v>403.637</v>
          </cell>
          <cell r="N55">
            <v>530</v>
          </cell>
          <cell r="Q55">
            <v>80.727400000000003</v>
          </cell>
          <cell r="R55">
            <v>399.77280000000007</v>
          </cell>
          <cell r="T55">
            <v>300</v>
          </cell>
          <cell r="U55">
            <v>12</v>
          </cell>
          <cell r="V55">
            <v>7.0478672668759303</v>
          </cell>
          <cell r="W55">
            <v>107.38219999999998</v>
          </cell>
          <cell r="X55">
            <v>39.703199999999995</v>
          </cell>
          <cell r="Y55">
            <v>92.735600000000005</v>
          </cell>
        </row>
        <row r="56">
          <cell r="A56" t="str">
            <v>253  Сосиски Ганноверские   ПОКОМ</v>
          </cell>
          <cell r="B56" t="str">
            <v>кг</v>
          </cell>
          <cell r="E56">
            <v>347.73399999999998</v>
          </cell>
          <cell r="G56">
            <v>57.121000000000002</v>
          </cell>
          <cell r="H56">
            <v>264.89400000000001</v>
          </cell>
          <cell r="I56">
            <v>1</v>
          </cell>
          <cell r="L56">
            <v>57.121000000000002</v>
          </cell>
          <cell r="N56">
            <v>0</v>
          </cell>
          <cell r="Q56">
            <v>11.424200000000001</v>
          </cell>
          <cell r="U56">
            <v>23.187094063479279</v>
          </cell>
          <cell r="V56">
            <v>23.187094063479279</v>
          </cell>
          <cell r="W56">
            <v>14.6678</v>
          </cell>
          <cell r="X56">
            <v>16.154599999999999</v>
          </cell>
          <cell r="Y56">
            <v>21.461000000000002</v>
          </cell>
        </row>
        <row r="57">
          <cell r="A57" t="str">
            <v>255  Сосиски Молочные для завтрака ТМ Особый рецепт, п/а МГС, ВЕС, ТМ Стародворье  ПОКОМ</v>
          </cell>
          <cell r="B57" t="str">
            <v>кг</v>
          </cell>
          <cell r="E57">
            <v>693.61900000000003</v>
          </cell>
          <cell r="F57">
            <v>3106.125</v>
          </cell>
          <cell r="G57">
            <v>1757.8610000000001</v>
          </cell>
          <cell r="H57">
            <v>1062.789</v>
          </cell>
          <cell r="I57">
            <v>1</v>
          </cell>
          <cell r="L57">
            <v>1757.8610000000001</v>
          </cell>
          <cell r="N57">
            <v>1250</v>
          </cell>
          <cell r="Q57">
            <v>351.57220000000001</v>
          </cell>
          <cell r="R57">
            <v>1000</v>
          </cell>
          <cell r="T57">
            <v>1000</v>
          </cell>
          <cell r="U57">
            <v>9.4227842815785774</v>
          </cell>
          <cell r="V57">
            <v>6.5784183163515193</v>
          </cell>
          <cell r="W57">
            <v>444.64700000000005</v>
          </cell>
          <cell r="X57">
            <v>63.545399999999994</v>
          </cell>
          <cell r="Y57">
            <v>391.11060000000003</v>
          </cell>
        </row>
        <row r="58">
          <cell r="A58" t="str">
            <v>257  Сосиски Молочные оригинальные ТМ Особый рецепт, ВЕС.   ПОКОМ</v>
          </cell>
          <cell r="B58" t="str">
            <v>кг</v>
          </cell>
          <cell r="G58">
            <v>-0.39</v>
          </cell>
          <cell r="I58">
            <v>1</v>
          </cell>
          <cell r="L58">
            <v>-0.39</v>
          </cell>
          <cell r="N58">
            <v>50</v>
          </cell>
          <cell r="Q58">
            <v>-7.8E-2</v>
          </cell>
          <cell r="U58">
            <v>-641.02564102564099</v>
          </cell>
          <cell r="V58">
            <v>-641.02564102564099</v>
          </cell>
          <cell r="W58">
            <v>3.4670000000000001</v>
          </cell>
          <cell r="X58">
            <v>0.55720000000000003</v>
          </cell>
          <cell r="Y58">
            <v>8.0366</v>
          </cell>
        </row>
        <row r="59">
          <cell r="A59" t="str">
            <v>265  Колбаса Балыкбургская, ВЕС, ТМ Баварушка  ПОКОМ</v>
          </cell>
          <cell r="B59" t="str">
            <v>кг</v>
          </cell>
          <cell r="E59">
            <v>58.561</v>
          </cell>
          <cell r="G59">
            <v>20.128</v>
          </cell>
          <cell r="H59">
            <v>29.181999999999999</v>
          </cell>
          <cell r="I59">
            <v>0</v>
          </cell>
          <cell r="L59">
            <v>20.128</v>
          </cell>
          <cell r="N59">
            <v>0</v>
          </cell>
          <cell r="Q59">
            <v>4.0255999999999998</v>
          </cell>
          <cell r="U59">
            <v>7.2491057233704295</v>
          </cell>
          <cell r="V59">
            <v>7.2491057233704295</v>
          </cell>
          <cell r="W59">
            <v>0</v>
          </cell>
          <cell r="X59">
            <v>0</v>
          </cell>
          <cell r="Y59">
            <v>3.5646</v>
          </cell>
        </row>
        <row r="60">
          <cell r="A60" t="str">
            <v>266  Колбаса Филейбургская с сочным окороком, ВЕС, ТМ Баварушка  ПОКОМ</v>
          </cell>
          <cell r="B60" t="str">
            <v>кг</v>
          </cell>
          <cell r="E60">
            <v>493.80099999999999</v>
          </cell>
          <cell r="G60">
            <v>87.343000000000004</v>
          </cell>
          <cell r="H60">
            <v>186.52699999999999</v>
          </cell>
          <cell r="I60">
            <v>1</v>
          </cell>
          <cell r="L60">
            <v>87.343000000000004</v>
          </cell>
          <cell r="N60">
            <v>0</v>
          </cell>
          <cell r="Q60">
            <v>17.468600000000002</v>
          </cell>
          <cell r="R60">
            <v>23.096200000000039</v>
          </cell>
          <cell r="T60">
            <v>0</v>
          </cell>
          <cell r="U60">
            <v>12</v>
          </cell>
          <cell r="V60">
            <v>10.677844818703271</v>
          </cell>
          <cell r="W60">
            <v>50.978200000000001</v>
          </cell>
          <cell r="X60">
            <v>33.171800000000005</v>
          </cell>
          <cell r="Y60">
            <v>33.156199999999998</v>
          </cell>
        </row>
        <row r="61">
          <cell r="A61" t="str">
            <v>267  Колбаса Салями Филейбургская зернистая, оболочка фиброуз, ВЕС, ТМ Баварушка  ПОКОМ</v>
          </cell>
          <cell r="B61" t="str">
            <v>кг</v>
          </cell>
          <cell r="E61">
            <v>76.558999999999997</v>
          </cell>
          <cell r="G61">
            <v>46.576999999999998</v>
          </cell>
          <cell r="H61">
            <v>15.84</v>
          </cell>
          <cell r="I61">
            <v>1</v>
          </cell>
          <cell r="L61">
            <v>46.576999999999998</v>
          </cell>
          <cell r="N61">
            <v>130</v>
          </cell>
          <cell r="Q61">
            <v>9.3154000000000003</v>
          </cell>
          <cell r="U61">
            <v>15.655795779032569</v>
          </cell>
          <cell r="V61">
            <v>15.655795779032569</v>
          </cell>
          <cell r="W61">
            <v>14.5166</v>
          </cell>
          <cell r="X61">
            <v>17.149999999999999</v>
          </cell>
          <cell r="Y61">
            <v>21.046399999999998</v>
          </cell>
        </row>
        <row r="62">
          <cell r="A62" t="str">
            <v>268  Сосиски Филейбургские с филе сочного окорока, ВЕС, ТМ Баварушка  ПОКОМ</v>
          </cell>
          <cell r="B62" t="str">
            <v>кг</v>
          </cell>
          <cell r="E62">
            <v>64.427000000000007</v>
          </cell>
          <cell r="G62">
            <v>3.9510000000000001</v>
          </cell>
          <cell r="I62">
            <v>0</v>
          </cell>
          <cell r="L62">
            <v>3.9510000000000001</v>
          </cell>
          <cell r="N62">
            <v>0</v>
          </cell>
          <cell r="Q62">
            <v>0.79020000000000001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1.8168</v>
          </cell>
        </row>
        <row r="63">
          <cell r="A63" t="str">
            <v>272  Колбаса Сервелат Филедворский, фиброуз, в/у 0,35 кг срез,  ПОКОМ</v>
          </cell>
          <cell r="B63" t="str">
            <v>шт</v>
          </cell>
          <cell r="E63">
            <v>196</v>
          </cell>
          <cell r="G63">
            <v>73</v>
          </cell>
          <cell r="H63">
            <v>115</v>
          </cell>
          <cell r="I63">
            <v>0.35</v>
          </cell>
          <cell r="L63">
            <v>73</v>
          </cell>
          <cell r="N63">
            <v>50</v>
          </cell>
          <cell r="Q63">
            <v>14.6</v>
          </cell>
          <cell r="R63">
            <v>10.199999999999989</v>
          </cell>
          <cell r="T63">
            <v>10</v>
          </cell>
          <cell r="U63">
            <v>12</v>
          </cell>
          <cell r="V63">
            <v>11.301369863013699</v>
          </cell>
          <cell r="W63">
            <v>25.8</v>
          </cell>
          <cell r="X63">
            <v>12.8</v>
          </cell>
          <cell r="Y63">
            <v>20.2</v>
          </cell>
        </row>
        <row r="64">
          <cell r="A64" t="str">
            <v>273  Сосиски Сочинки с сочной грудинкой, МГС 0.4кг,   ПОКОМ</v>
          </cell>
          <cell r="B64" t="str">
            <v>шт</v>
          </cell>
          <cell r="C64" t="str">
            <v>Сент</v>
          </cell>
          <cell r="D64" t="str">
            <v>Окт</v>
          </cell>
          <cell r="E64">
            <v>578</v>
          </cell>
          <cell r="F64">
            <v>504</v>
          </cell>
          <cell r="G64">
            <v>497</v>
          </cell>
          <cell r="H64">
            <v>469</v>
          </cell>
          <cell r="I64">
            <v>0.4</v>
          </cell>
          <cell r="L64">
            <v>497</v>
          </cell>
          <cell r="N64">
            <v>0</v>
          </cell>
          <cell r="Q64">
            <v>99.4</v>
          </cell>
          <cell r="R64">
            <v>425.6</v>
          </cell>
          <cell r="T64">
            <v>426</v>
          </cell>
          <cell r="U64">
            <v>9</v>
          </cell>
          <cell r="V64">
            <v>4.7183098591549291</v>
          </cell>
          <cell r="W64">
            <v>123.2</v>
          </cell>
          <cell r="X64">
            <v>145.4</v>
          </cell>
          <cell r="Y64">
            <v>160.96300000000002</v>
          </cell>
        </row>
        <row r="65">
          <cell r="A65" t="str">
            <v>276  Колбаса Сливушка ТМ Вязанка в оболочке полиамид 0,45 кг  ПОКОМ</v>
          </cell>
          <cell r="B65" t="str">
            <v>шт</v>
          </cell>
          <cell r="E65">
            <v>68</v>
          </cell>
          <cell r="G65">
            <v>27</v>
          </cell>
          <cell r="H65">
            <v>35</v>
          </cell>
          <cell r="I65">
            <v>0.45</v>
          </cell>
          <cell r="L65">
            <v>27</v>
          </cell>
          <cell r="N65">
            <v>0</v>
          </cell>
          <cell r="Q65">
            <v>5.4</v>
          </cell>
          <cell r="R65">
            <v>29.800000000000011</v>
          </cell>
          <cell r="T65">
            <v>30</v>
          </cell>
          <cell r="U65">
            <v>12.000000000000002</v>
          </cell>
          <cell r="V65">
            <v>6.481481481481481</v>
          </cell>
          <cell r="W65">
            <v>0</v>
          </cell>
          <cell r="X65">
            <v>0</v>
          </cell>
          <cell r="Y65">
            <v>4</v>
          </cell>
        </row>
        <row r="66">
          <cell r="A66" t="str">
            <v>283  Сосиски Сочинки, ВЕС, ТМ Стародворье ПОКОМ</v>
          </cell>
          <cell r="B66" t="str">
            <v>кг</v>
          </cell>
          <cell r="E66">
            <v>615.37800000000004</v>
          </cell>
          <cell r="G66">
            <v>298.05200000000002</v>
          </cell>
          <cell r="H66">
            <v>280.78800000000001</v>
          </cell>
          <cell r="I66">
            <v>1</v>
          </cell>
          <cell r="L66">
            <v>298.05200000000002</v>
          </cell>
          <cell r="N66">
            <v>280</v>
          </cell>
          <cell r="O66">
            <v>130</v>
          </cell>
          <cell r="Q66">
            <v>59.610400000000006</v>
          </cell>
          <cell r="R66">
            <v>0</v>
          </cell>
          <cell r="T66">
            <v>0</v>
          </cell>
          <cell r="U66">
            <v>11.588380551044784</v>
          </cell>
          <cell r="V66">
            <v>11.588380551044784</v>
          </cell>
          <cell r="W66">
            <v>97.538199999999989</v>
          </cell>
          <cell r="X66">
            <v>93.524199999999993</v>
          </cell>
          <cell r="Y66">
            <v>82.814599999999999</v>
          </cell>
        </row>
        <row r="67">
          <cell r="A67" t="str">
            <v>296  Колбаса Мясорубская с рубленой грудинкой 0,35кг срез ТМ Стародворье  ПОКОМ</v>
          </cell>
          <cell r="B67" t="str">
            <v>шт</v>
          </cell>
          <cell r="E67">
            <v>31</v>
          </cell>
          <cell r="G67">
            <v>6</v>
          </cell>
          <cell r="H67">
            <v>2</v>
          </cell>
          <cell r="I67">
            <v>0.35</v>
          </cell>
          <cell r="L67">
            <v>6</v>
          </cell>
          <cell r="N67">
            <v>80</v>
          </cell>
          <cell r="O67">
            <v>72</v>
          </cell>
          <cell r="Q67">
            <v>1.2</v>
          </cell>
          <cell r="U67">
            <v>128.33333333333334</v>
          </cell>
          <cell r="V67">
            <v>128.33333333333334</v>
          </cell>
          <cell r="W67">
            <v>12.4</v>
          </cell>
          <cell r="X67">
            <v>14</v>
          </cell>
          <cell r="Y67">
            <v>15.2</v>
          </cell>
        </row>
        <row r="68">
          <cell r="A68" t="str">
            <v>301  Сосиски Сочинки по-баварски с сыром,  0.4кг, ТМ Стародворье  ПОКОМ</v>
          </cell>
          <cell r="B68" t="str">
            <v>шт</v>
          </cell>
          <cell r="C68" t="str">
            <v>Сент</v>
          </cell>
          <cell r="D68" t="str">
            <v>Окт</v>
          </cell>
          <cell r="E68">
            <v>1488</v>
          </cell>
          <cell r="F68">
            <v>18</v>
          </cell>
          <cell r="G68">
            <v>544</v>
          </cell>
          <cell r="H68">
            <v>857</v>
          </cell>
          <cell r="I68">
            <v>0.4</v>
          </cell>
          <cell r="L68">
            <v>526</v>
          </cell>
          <cell r="M68">
            <v>18</v>
          </cell>
          <cell r="N68">
            <v>0</v>
          </cell>
          <cell r="Q68">
            <v>105.2</v>
          </cell>
          <cell r="R68">
            <v>89.800000000000068</v>
          </cell>
          <cell r="T68">
            <v>200</v>
          </cell>
          <cell r="U68">
            <v>9</v>
          </cell>
          <cell r="V68">
            <v>8.1463878326996202</v>
          </cell>
          <cell r="W68">
            <v>192.8</v>
          </cell>
          <cell r="X68">
            <v>139.6</v>
          </cell>
          <cell r="Y68">
            <v>146.80000000000001</v>
          </cell>
        </row>
        <row r="69">
          <cell r="A69" t="str">
            <v>302  Сосиски Сочинки по-баварски,  0.4кг, ТМ Стародворье  ПОКОМ</v>
          </cell>
          <cell r="B69" t="str">
            <v>шт</v>
          </cell>
          <cell r="C69" t="str">
            <v>Сент</v>
          </cell>
          <cell r="D69" t="str">
            <v>Окт</v>
          </cell>
          <cell r="E69">
            <v>1890</v>
          </cell>
          <cell r="F69">
            <v>378</v>
          </cell>
          <cell r="G69">
            <v>972</v>
          </cell>
          <cell r="H69">
            <v>342</v>
          </cell>
          <cell r="I69">
            <v>0.4</v>
          </cell>
          <cell r="L69">
            <v>954</v>
          </cell>
          <cell r="M69">
            <v>18</v>
          </cell>
          <cell r="N69">
            <v>0</v>
          </cell>
          <cell r="Q69">
            <v>190.8</v>
          </cell>
          <cell r="R69">
            <v>993.60000000000014</v>
          </cell>
          <cell r="T69">
            <v>936</v>
          </cell>
          <cell r="U69">
            <v>7</v>
          </cell>
          <cell r="V69">
            <v>1.7924528301886791</v>
          </cell>
          <cell r="W69">
            <v>289.60000000000002</v>
          </cell>
          <cell r="X69">
            <v>253.3536</v>
          </cell>
          <cell r="Y69">
            <v>226</v>
          </cell>
        </row>
        <row r="70">
          <cell r="A70" t="str">
            <v>309  Сосиски Сочинки с сыром 0,4 кг ТМ Стародворье  ПОКОМ</v>
          </cell>
          <cell r="B70" t="str">
            <v>шт</v>
          </cell>
          <cell r="F70">
            <v>18</v>
          </cell>
          <cell r="G70">
            <v>18</v>
          </cell>
          <cell r="I70">
            <v>0</v>
          </cell>
          <cell r="L70">
            <v>0</v>
          </cell>
          <cell r="M70">
            <v>18</v>
          </cell>
          <cell r="N70">
            <v>0</v>
          </cell>
          <cell r="Q70">
            <v>0</v>
          </cell>
          <cell r="U70" t="e">
            <v>#DIV/0!</v>
          </cell>
          <cell r="V70" t="e">
            <v>#DIV/0!</v>
          </cell>
          <cell r="W70">
            <v>0</v>
          </cell>
          <cell r="X70">
            <v>0</v>
          </cell>
          <cell r="Y70">
            <v>0</v>
          </cell>
        </row>
        <row r="71">
          <cell r="A71" t="str">
            <v>312  Ветчина Филейская ТМ Вязанка ТС Столичная ВЕС  ПОКОМ</v>
          </cell>
          <cell r="B71" t="str">
            <v>кг</v>
          </cell>
          <cell r="C71" t="str">
            <v>Сент</v>
          </cell>
          <cell r="D71" t="str">
            <v>Окт</v>
          </cell>
          <cell r="E71">
            <v>554.30999999999995</v>
          </cell>
          <cell r="G71">
            <v>60.173999999999999</v>
          </cell>
          <cell r="H71">
            <v>488.66500000000002</v>
          </cell>
          <cell r="I71">
            <v>1</v>
          </cell>
          <cell r="L71">
            <v>60.173999999999999</v>
          </cell>
          <cell r="N71">
            <v>0</v>
          </cell>
          <cell r="Q71">
            <v>12.034800000000001</v>
          </cell>
          <cell r="U71">
            <v>40.604330774088474</v>
          </cell>
          <cell r="V71">
            <v>40.604330774088474</v>
          </cell>
          <cell r="W71">
            <v>39.223599999999998</v>
          </cell>
          <cell r="X71">
            <v>30.777999999999999</v>
          </cell>
          <cell r="Y71">
            <v>25.1646</v>
          </cell>
        </row>
        <row r="72">
          <cell r="A72" t="str">
            <v>313 Колбаса вареная Молокуша ТМ Вязанка в оболочке полиамид. ВЕС  ПОКОМ</v>
          </cell>
          <cell r="B72" t="str">
            <v>кг</v>
          </cell>
          <cell r="C72" t="str">
            <v>Сент</v>
          </cell>
          <cell r="D72" t="str">
            <v>Окт</v>
          </cell>
          <cell r="E72">
            <v>529.76800000000003</v>
          </cell>
          <cell r="G72">
            <v>377.86099999999999</v>
          </cell>
          <cell r="H72">
            <v>88.308000000000007</v>
          </cell>
          <cell r="I72">
            <v>1</v>
          </cell>
          <cell r="L72">
            <v>377.86099999999999</v>
          </cell>
          <cell r="N72">
            <v>0</v>
          </cell>
          <cell r="O72">
            <v>595</v>
          </cell>
          <cell r="Q72">
            <v>75.572199999999995</v>
          </cell>
          <cell r="R72">
            <v>0</v>
          </cell>
          <cell r="T72">
            <v>0</v>
          </cell>
          <cell r="U72">
            <v>9.0417904996811007</v>
          </cell>
          <cell r="V72">
            <v>9.0417904996811007</v>
          </cell>
          <cell r="W72">
            <v>113.066</v>
          </cell>
          <cell r="X72">
            <v>126.1694</v>
          </cell>
          <cell r="Y72">
            <v>118.29220000000001</v>
          </cell>
        </row>
        <row r="73">
          <cell r="A73" t="str">
            <v>314 Колбаса вареная Филейская ТМ Вязанка ТС Классическая в оболочке полиамид.  ПОКОМ</v>
          </cell>
          <cell r="B73" t="str">
            <v>кг</v>
          </cell>
          <cell r="C73" t="str">
            <v>Сент</v>
          </cell>
          <cell r="D73" t="str">
            <v>Окт</v>
          </cell>
          <cell r="E73">
            <v>2232.8980000000001</v>
          </cell>
          <cell r="G73">
            <v>77.203999999999994</v>
          </cell>
          <cell r="H73">
            <v>2146.239</v>
          </cell>
          <cell r="I73">
            <v>1</v>
          </cell>
          <cell r="L73">
            <v>77.203999999999994</v>
          </cell>
          <cell r="N73">
            <v>0</v>
          </cell>
          <cell r="Q73">
            <v>15.440799999999999</v>
          </cell>
          <cell r="U73">
            <v>138.99791461582302</v>
          </cell>
          <cell r="V73">
            <v>138.99791461582302</v>
          </cell>
          <cell r="W73">
            <v>44.686999999999998</v>
          </cell>
          <cell r="X73">
            <v>60.979399999999998</v>
          </cell>
          <cell r="Y73">
            <v>33.095999999999997</v>
          </cell>
        </row>
        <row r="74">
          <cell r="A74" t="str">
            <v>315 Колбаса Нежная ТМ Зареченские ТС Зареченские продукты в оболочкНТУ.  изделие вар  ПОКОМ</v>
          </cell>
          <cell r="B74" t="str">
            <v>кг</v>
          </cell>
          <cell r="E74">
            <v>1381.2090000000001</v>
          </cell>
          <cell r="G74">
            <v>113.37</v>
          </cell>
          <cell r="H74">
            <v>1239.425</v>
          </cell>
          <cell r="I74">
            <v>1</v>
          </cell>
          <cell r="L74">
            <v>113.37</v>
          </cell>
          <cell r="N74">
            <v>0</v>
          </cell>
          <cell r="Q74">
            <v>22.673999999999999</v>
          </cell>
          <cell r="U74">
            <v>54.662829672752935</v>
          </cell>
          <cell r="V74">
            <v>54.662829672752935</v>
          </cell>
          <cell r="W74">
            <v>27.3216</v>
          </cell>
          <cell r="X74">
            <v>27.860199999999999</v>
          </cell>
          <cell r="Y74">
            <v>38.384799999999998</v>
          </cell>
        </row>
        <row r="75">
          <cell r="A75" t="str">
            <v>318 Сосиски Датские ТМ Зареченские колбасы ТС Зареченские п полиамид в модифициров  ПОКОМ</v>
          </cell>
          <cell r="B75" t="str">
            <v>кг</v>
          </cell>
          <cell r="E75">
            <v>929.70699999999999</v>
          </cell>
          <cell r="G75">
            <v>196.11600000000001</v>
          </cell>
          <cell r="H75">
            <v>663.24300000000005</v>
          </cell>
          <cell r="I75">
            <v>1</v>
          </cell>
          <cell r="L75">
            <v>196.11600000000001</v>
          </cell>
          <cell r="N75">
            <v>225</v>
          </cell>
          <cell r="Q75">
            <v>39.223200000000006</v>
          </cell>
          <cell r="U75">
            <v>22.645857553692711</v>
          </cell>
          <cell r="V75">
            <v>22.645857553692711</v>
          </cell>
          <cell r="W75">
            <v>106.374</v>
          </cell>
          <cell r="X75">
            <v>119.97380000000001</v>
          </cell>
          <cell r="Y75">
            <v>95.882199999999997</v>
          </cell>
        </row>
        <row r="76">
          <cell r="A76" t="str">
            <v>319  Колбаса вареная Филейская ТМ Вязанка ТС Классическая, 0,45 кг. ПОКОМ</v>
          </cell>
          <cell r="B76" t="str">
            <v>шт</v>
          </cell>
          <cell r="E76">
            <v>7</v>
          </cell>
          <cell r="I76">
            <v>0</v>
          </cell>
          <cell r="L76">
            <v>0</v>
          </cell>
          <cell r="N76">
            <v>85</v>
          </cell>
          <cell r="Q76">
            <v>0</v>
          </cell>
          <cell r="U76" t="e">
            <v>#DIV/0!</v>
          </cell>
          <cell r="V76" t="e">
            <v>#DIV/0!</v>
          </cell>
          <cell r="W76">
            <v>0</v>
          </cell>
          <cell r="X76">
            <v>0</v>
          </cell>
          <cell r="Y76">
            <v>14</v>
          </cell>
        </row>
        <row r="77">
          <cell r="A77" t="str">
            <v>320  Сосиски Сочинки с сочным окороком 0,4 кг ТМ Стародворье  ПОКОМ</v>
          </cell>
          <cell r="B77" t="str">
            <v>шт</v>
          </cell>
          <cell r="C77" t="str">
            <v>Сент</v>
          </cell>
          <cell r="D77" t="str">
            <v>Окт</v>
          </cell>
          <cell r="E77">
            <v>263</v>
          </cell>
          <cell r="F77">
            <v>1</v>
          </cell>
          <cell r="G77">
            <v>189</v>
          </cell>
          <cell r="I77">
            <v>0</v>
          </cell>
          <cell r="L77">
            <v>189</v>
          </cell>
          <cell r="N77">
            <v>0</v>
          </cell>
          <cell r="Q77">
            <v>37.799999999999997</v>
          </cell>
          <cell r="U77">
            <v>0</v>
          </cell>
          <cell r="V77">
            <v>0</v>
          </cell>
          <cell r="W77">
            <v>0</v>
          </cell>
          <cell r="X77">
            <v>29.8</v>
          </cell>
          <cell r="Y77">
            <v>46</v>
          </cell>
          <cell r="Z77" t="str">
            <v>акция/вывод</v>
          </cell>
        </row>
        <row r="78">
          <cell r="A78" t="str">
            <v>325 Колбаса Сервелат Мясорубский ТМ Стародворье с мелкорубленным окороком 0,35 кг  ПОКОМ</v>
          </cell>
          <cell r="B78" t="str">
            <v>шт</v>
          </cell>
          <cell r="E78">
            <v>203</v>
          </cell>
          <cell r="G78">
            <v>37</v>
          </cell>
          <cell r="H78">
            <v>152</v>
          </cell>
          <cell r="I78">
            <v>0.35</v>
          </cell>
          <cell r="L78">
            <v>37</v>
          </cell>
          <cell r="N78">
            <v>0</v>
          </cell>
          <cell r="Q78">
            <v>7.4</v>
          </cell>
          <cell r="U78">
            <v>20.54054054054054</v>
          </cell>
          <cell r="V78">
            <v>20.54054054054054</v>
          </cell>
          <cell r="W78">
            <v>0.2</v>
          </cell>
          <cell r="X78">
            <v>0</v>
          </cell>
          <cell r="Y78">
            <v>5.4</v>
          </cell>
        </row>
        <row r="79">
          <cell r="A79" t="str">
            <v>340 Ветчина Запекуша с сочным окороком ТМ Стародворские колбасы ТС Вязанка в обо 0,42 кг. ПОКОМ</v>
          </cell>
          <cell r="B79" t="str">
            <v>шт</v>
          </cell>
          <cell r="F79">
            <v>12</v>
          </cell>
          <cell r="G79">
            <v>12</v>
          </cell>
          <cell r="I79">
            <v>0</v>
          </cell>
          <cell r="L79">
            <v>0</v>
          </cell>
          <cell r="M79">
            <v>12</v>
          </cell>
          <cell r="N79">
            <v>0</v>
          </cell>
          <cell r="Q79">
            <v>0</v>
          </cell>
          <cell r="U79" t="e">
            <v>#DIV/0!</v>
          </cell>
          <cell r="V79" t="e">
            <v>#DIV/0!</v>
          </cell>
          <cell r="W79">
            <v>0</v>
          </cell>
          <cell r="X79">
            <v>0</v>
          </cell>
          <cell r="Y79">
            <v>0</v>
          </cell>
        </row>
        <row r="80">
          <cell r="A80" t="str">
            <v>342 Колбаса вареная Филейбургская ТМ Баварушка ТС Баварушка в оболочке вектор 0,45 кг  ПОКОМ</v>
          </cell>
          <cell r="B80" t="str">
            <v>шт</v>
          </cell>
          <cell r="F80">
            <v>54</v>
          </cell>
          <cell r="G80">
            <v>54</v>
          </cell>
          <cell r="I80">
            <v>0</v>
          </cell>
          <cell r="L80">
            <v>0</v>
          </cell>
          <cell r="M80">
            <v>54</v>
          </cell>
          <cell r="N80">
            <v>0</v>
          </cell>
          <cell r="Q80">
            <v>0</v>
          </cell>
          <cell r="U80" t="e">
            <v>#DIV/0!</v>
          </cell>
          <cell r="V80" t="e">
            <v>#DIV/0!</v>
          </cell>
          <cell r="W80">
            <v>0</v>
          </cell>
          <cell r="X80">
            <v>0</v>
          </cell>
          <cell r="Y80">
            <v>0</v>
          </cell>
        </row>
        <row r="81">
          <cell r="A81" t="str">
            <v>343 Колбаса Докторская оригинальная ТМ Особый рецепт в оболочке полиамид 0,4 кг.  ПОКОМ</v>
          </cell>
          <cell r="B81" t="str">
            <v>шт</v>
          </cell>
          <cell r="E81">
            <v>400</v>
          </cell>
          <cell r="F81">
            <v>70</v>
          </cell>
          <cell r="G81">
            <v>70</v>
          </cell>
          <cell r="H81">
            <v>20</v>
          </cell>
          <cell r="I81">
            <v>0</v>
          </cell>
          <cell r="L81">
            <v>0</v>
          </cell>
          <cell r="M81">
            <v>70</v>
          </cell>
          <cell r="N81">
            <v>0</v>
          </cell>
          <cell r="Q81">
            <v>0</v>
          </cell>
          <cell r="U81" t="e">
            <v>#DIV/0!</v>
          </cell>
          <cell r="V81" t="e">
            <v>#DIV/0!</v>
          </cell>
          <cell r="W81">
            <v>0</v>
          </cell>
          <cell r="X81">
            <v>0</v>
          </cell>
          <cell r="Y81">
            <v>0.6</v>
          </cell>
        </row>
        <row r="82">
          <cell r="A82" t="str">
            <v>344 Колбаса Салями Финская ТМ Стародворски колбасы ТС Вязанка в оболочке фиброуз в вак 0,35 кг ПОКОМ</v>
          </cell>
          <cell r="B82" t="str">
            <v>шт</v>
          </cell>
          <cell r="E82">
            <v>32</v>
          </cell>
          <cell r="F82">
            <v>64</v>
          </cell>
          <cell r="G82">
            <v>64</v>
          </cell>
          <cell r="I82">
            <v>0.35</v>
          </cell>
          <cell r="L82">
            <v>0</v>
          </cell>
          <cell r="M82">
            <v>64</v>
          </cell>
          <cell r="N82">
            <v>0</v>
          </cell>
          <cell r="Q82">
            <v>0</v>
          </cell>
          <cell r="U82" t="e">
            <v>#DIV/0!</v>
          </cell>
          <cell r="V82" t="e">
            <v>#DIV/0!</v>
          </cell>
          <cell r="W82">
            <v>-0.2</v>
          </cell>
          <cell r="X82">
            <v>0</v>
          </cell>
          <cell r="Y82">
            <v>0</v>
          </cell>
        </row>
        <row r="83">
          <cell r="A83" t="str">
            <v>346 Колбаса Сервелат Филейбургский с копченой грудинкой ТМ Баварушка в оболов/у 0,35 кг срез  ПОКОМ</v>
          </cell>
          <cell r="B83" t="str">
            <v>шт</v>
          </cell>
          <cell r="E83">
            <v>96</v>
          </cell>
          <cell r="F83">
            <v>60</v>
          </cell>
          <cell r="G83">
            <v>60</v>
          </cell>
          <cell r="I83">
            <v>0</v>
          </cell>
          <cell r="L83">
            <v>0</v>
          </cell>
          <cell r="M83">
            <v>60</v>
          </cell>
          <cell r="N83">
            <v>0</v>
          </cell>
          <cell r="Q83">
            <v>0</v>
          </cell>
          <cell r="U83" t="e">
            <v>#DIV/0!</v>
          </cell>
          <cell r="V83" t="e">
            <v>#DIV/0!</v>
          </cell>
          <cell r="W83">
            <v>0</v>
          </cell>
          <cell r="X83">
            <v>0</v>
          </cell>
          <cell r="Y83">
            <v>0</v>
          </cell>
        </row>
        <row r="84">
          <cell r="A84" t="str">
            <v>347 Паштет печеночный со сливочным маслом ТМ Стародворье ламистер 0,1 кг. Консервы   ПОКОМ</v>
          </cell>
          <cell r="B84" t="str">
            <v>шт</v>
          </cell>
          <cell r="E84">
            <v>1200</v>
          </cell>
          <cell r="I84">
            <v>0</v>
          </cell>
          <cell r="L84">
            <v>0</v>
          </cell>
          <cell r="N84">
            <v>0</v>
          </cell>
          <cell r="Q84">
            <v>0</v>
          </cell>
          <cell r="U84" t="e">
            <v>#DIV/0!</v>
          </cell>
          <cell r="V84" t="e">
            <v>#DIV/0!</v>
          </cell>
          <cell r="W84">
            <v>0</v>
          </cell>
          <cell r="X84">
            <v>0</v>
          </cell>
          <cell r="Y84">
            <v>0</v>
          </cell>
        </row>
        <row r="85">
          <cell r="A85" t="str">
            <v>348 Сосиски Баварские с сыром ТМ Стародворье в оболочке айпил в мод газовой среде 0,42 кг.  ПОКОМ</v>
          </cell>
          <cell r="B85" t="str">
            <v>шт</v>
          </cell>
          <cell r="F85">
            <v>366</v>
          </cell>
          <cell r="G85">
            <v>366</v>
          </cell>
          <cell r="I85">
            <v>0</v>
          </cell>
          <cell r="L85">
            <v>0</v>
          </cell>
          <cell r="M85">
            <v>366</v>
          </cell>
          <cell r="N85">
            <v>0</v>
          </cell>
          <cell r="Q85">
            <v>0</v>
          </cell>
          <cell r="U85" t="e">
            <v>#DIV/0!</v>
          </cell>
          <cell r="V85" t="e">
            <v>#DIV/0!</v>
          </cell>
          <cell r="W85">
            <v>0</v>
          </cell>
          <cell r="X85">
            <v>0</v>
          </cell>
          <cell r="Y85">
            <v>0</v>
          </cell>
        </row>
        <row r="86">
          <cell r="A86" t="str">
            <v>350 Сосиски Молокуши миникушай ТМ Вязанка в оболочке амицел в модифиц газовой среде 0,45 кг  Поком</v>
          </cell>
          <cell r="B86" t="str">
            <v>шт</v>
          </cell>
          <cell r="E86">
            <v>565</v>
          </cell>
          <cell r="F86">
            <v>66</v>
          </cell>
          <cell r="G86">
            <v>228</v>
          </cell>
          <cell r="H86">
            <v>167</v>
          </cell>
          <cell r="I86">
            <v>0</v>
          </cell>
          <cell r="L86">
            <v>162</v>
          </cell>
          <cell r="M86">
            <v>66</v>
          </cell>
          <cell r="N86">
            <v>20</v>
          </cell>
          <cell r="Q86">
            <v>32.4</v>
          </cell>
          <cell r="U86">
            <v>5.7716049382716053</v>
          </cell>
          <cell r="V86">
            <v>5.7716049382716053</v>
          </cell>
          <cell r="W86">
            <v>3.8</v>
          </cell>
          <cell r="X86">
            <v>0.4</v>
          </cell>
          <cell r="Y86">
            <v>27.2</v>
          </cell>
        </row>
        <row r="87">
          <cell r="A87" t="str">
            <v>351 Сосиски Филейбургские с грудкой ТМ Баварушка в оболо амицел в моди газовой среде 0,33 кг  Поком</v>
          </cell>
          <cell r="B87" t="str">
            <v>шт</v>
          </cell>
          <cell r="E87">
            <v>258</v>
          </cell>
          <cell r="F87">
            <v>18</v>
          </cell>
          <cell r="G87">
            <v>18</v>
          </cell>
          <cell r="I87">
            <v>0</v>
          </cell>
          <cell r="L87">
            <v>0</v>
          </cell>
          <cell r="M87">
            <v>18</v>
          </cell>
          <cell r="N87">
            <v>0</v>
          </cell>
          <cell r="Q87">
            <v>0</v>
          </cell>
          <cell r="U87" t="e">
            <v>#DIV/0!</v>
          </cell>
          <cell r="V87" t="e">
            <v>#DIV/0!</v>
          </cell>
          <cell r="W87">
            <v>0</v>
          </cell>
          <cell r="X87">
            <v>0</v>
          </cell>
          <cell r="Y87">
            <v>0</v>
          </cell>
        </row>
        <row r="88">
          <cell r="A88" t="str">
            <v>352  Сардельки Сочинки с сыром 0,4 кг ТМ Стародворье   ПОКОМ</v>
          </cell>
          <cell r="B88" t="str">
            <v>шт</v>
          </cell>
          <cell r="C88" t="str">
            <v>Сент</v>
          </cell>
          <cell r="D88" t="str">
            <v>Окт</v>
          </cell>
          <cell r="E88">
            <v>28</v>
          </cell>
          <cell r="F88">
            <v>18</v>
          </cell>
          <cell r="G88">
            <v>18</v>
          </cell>
          <cell r="I88">
            <v>0</v>
          </cell>
          <cell r="L88">
            <v>0</v>
          </cell>
          <cell r="M88">
            <v>18</v>
          </cell>
          <cell r="N88">
            <v>0</v>
          </cell>
          <cell r="O88">
            <v>324</v>
          </cell>
          <cell r="Q88">
            <v>0</v>
          </cell>
          <cell r="U88" t="e">
            <v>#DIV/0!</v>
          </cell>
          <cell r="V88" t="e">
            <v>#DIV/0!</v>
          </cell>
          <cell r="W88">
            <v>0</v>
          </cell>
          <cell r="X88">
            <v>51.8</v>
          </cell>
          <cell r="Y88">
            <v>56</v>
          </cell>
          <cell r="Z88" t="str">
            <v>акция/вывод</v>
          </cell>
        </row>
        <row r="89">
          <cell r="A89" t="str">
            <v>355 Сос Молочные для завтрака ОР полиамид мгс 0,4 кг НД СК  ПОКОМ</v>
          </cell>
          <cell r="B89" t="str">
            <v>шт</v>
          </cell>
          <cell r="E89">
            <v>12</v>
          </cell>
          <cell r="F89">
            <v>126</v>
          </cell>
          <cell r="G89">
            <v>126</v>
          </cell>
          <cell r="I89">
            <v>0</v>
          </cell>
          <cell r="L89">
            <v>0</v>
          </cell>
          <cell r="M89">
            <v>126</v>
          </cell>
          <cell r="N89">
            <v>0</v>
          </cell>
          <cell r="Q89">
            <v>0</v>
          </cell>
          <cell r="U89" t="e">
            <v>#DIV/0!</v>
          </cell>
          <cell r="V89" t="e">
            <v>#DIV/0!</v>
          </cell>
          <cell r="W89">
            <v>0</v>
          </cell>
          <cell r="X89">
            <v>0</v>
          </cell>
          <cell r="Y89">
            <v>0</v>
          </cell>
        </row>
        <row r="90">
          <cell r="A90" t="str">
            <v>358 Колбаса Сервелат Мясорубский ТМ Стародворье с мелкорубленным окороком в вак упак  ПОКОМ</v>
          </cell>
          <cell r="B90" t="str">
            <v>кг</v>
          </cell>
          <cell r="E90">
            <v>38.006999999999998</v>
          </cell>
          <cell r="G90">
            <v>6.4580000000000002</v>
          </cell>
          <cell r="H90">
            <v>30.824999999999999</v>
          </cell>
          <cell r="I90">
            <v>1</v>
          </cell>
          <cell r="L90">
            <v>6.4580000000000002</v>
          </cell>
          <cell r="N90">
            <v>0</v>
          </cell>
          <cell r="Q90">
            <v>1.2916000000000001</v>
          </cell>
          <cell r="U90">
            <v>23.865747909569524</v>
          </cell>
          <cell r="V90">
            <v>23.865747909569524</v>
          </cell>
          <cell r="W90">
            <v>7.5563999999999991</v>
          </cell>
          <cell r="X90">
            <v>2.7190000000000003</v>
          </cell>
          <cell r="Y90">
            <v>2.4386000000000001</v>
          </cell>
        </row>
        <row r="91">
          <cell r="A91" t="str">
            <v>360 Колбаса варено-копченая  Сервелат Левантский ТМ Особый Рецепт  0,35 кг  ПОКОМ</v>
          </cell>
          <cell r="B91" t="str">
            <v>шт</v>
          </cell>
          <cell r="E91">
            <v>42</v>
          </cell>
          <cell r="G91">
            <v>0</v>
          </cell>
          <cell r="I91">
            <v>0.35</v>
          </cell>
          <cell r="L91">
            <v>0</v>
          </cell>
          <cell r="N91">
            <v>0</v>
          </cell>
          <cell r="O91">
            <v>16</v>
          </cell>
          <cell r="Q91">
            <v>0</v>
          </cell>
          <cell r="U91" t="e">
            <v>#DIV/0!</v>
          </cell>
          <cell r="V91" t="e">
            <v>#DIV/0!</v>
          </cell>
          <cell r="W91">
            <v>3.8</v>
          </cell>
          <cell r="X91">
            <v>5.2</v>
          </cell>
          <cell r="Y91">
            <v>3.2</v>
          </cell>
        </row>
        <row r="92">
          <cell r="A92" t="str">
            <v>361 Колбаса Салями Филейбургская зернистая ТМ Баварушка в оболочке  в вак 0.28кг ПОКОМ</v>
          </cell>
          <cell r="B92" t="str">
            <v>шт</v>
          </cell>
          <cell r="E92">
            <v>74</v>
          </cell>
          <cell r="G92">
            <v>32</v>
          </cell>
          <cell r="H92">
            <v>35</v>
          </cell>
          <cell r="I92">
            <v>0.28000000000000003</v>
          </cell>
          <cell r="L92">
            <v>32</v>
          </cell>
          <cell r="N92">
            <v>55</v>
          </cell>
          <cell r="Q92">
            <v>6.4</v>
          </cell>
          <cell r="U92">
            <v>14.0625</v>
          </cell>
          <cell r="V92">
            <v>14.0625</v>
          </cell>
          <cell r="W92">
            <v>10.8</v>
          </cell>
          <cell r="X92">
            <v>4.8</v>
          </cell>
          <cell r="Y92">
            <v>10.8</v>
          </cell>
        </row>
        <row r="93">
          <cell r="A93" t="str">
            <v>363 Сардельки Филейские Вязанка ТМ Вязанка в обол NDX  ПОКОМ</v>
          </cell>
          <cell r="B93" t="str">
            <v>кг</v>
          </cell>
          <cell r="E93">
            <v>41.308999999999997</v>
          </cell>
          <cell r="F93">
            <v>7.6999999999999999E-2</v>
          </cell>
          <cell r="G93">
            <v>10.087999999999999</v>
          </cell>
          <cell r="I93">
            <v>1</v>
          </cell>
          <cell r="L93">
            <v>10.087999999999999</v>
          </cell>
          <cell r="N93">
            <v>240</v>
          </cell>
          <cell r="O93">
            <v>16</v>
          </cell>
          <cell r="Q93">
            <v>2.0175999999999998</v>
          </cell>
          <cell r="U93">
            <v>126.88342585249802</v>
          </cell>
          <cell r="V93">
            <v>126.88342585249802</v>
          </cell>
          <cell r="W93">
            <v>28.639999999999997</v>
          </cell>
          <cell r="X93">
            <v>26.222000000000001</v>
          </cell>
          <cell r="Y93">
            <v>42.916000000000004</v>
          </cell>
        </row>
        <row r="94">
          <cell r="A94" t="str">
            <v>364 Колбаса Сервелат Филейбургский с копченой грудинкой ТМ Баварушка  в/у 0,28 кг  ПОКОМ</v>
          </cell>
          <cell r="B94" t="str">
            <v>шт</v>
          </cell>
          <cell r="E94">
            <v>134</v>
          </cell>
          <cell r="G94">
            <v>34</v>
          </cell>
          <cell r="H94">
            <v>90</v>
          </cell>
          <cell r="I94">
            <v>0.28000000000000003</v>
          </cell>
          <cell r="L94">
            <v>34</v>
          </cell>
          <cell r="N94">
            <v>30</v>
          </cell>
          <cell r="Q94">
            <v>6.8</v>
          </cell>
          <cell r="U94">
            <v>17.647058823529413</v>
          </cell>
          <cell r="V94">
            <v>17.647058823529413</v>
          </cell>
          <cell r="W94">
            <v>19</v>
          </cell>
          <cell r="X94">
            <v>7.8</v>
          </cell>
          <cell r="Y94">
            <v>13.6</v>
          </cell>
        </row>
        <row r="95">
          <cell r="A95" t="str">
            <v>369 Колбаса Сливушка ТМ Вязанка в оболочке полиамид вес.  ПОКОМ</v>
          </cell>
          <cell r="B95" t="str">
            <v>кг</v>
          </cell>
          <cell r="C95" t="str">
            <v>Сент</v>
          </cell>
          <cell r="D95" t="str">
            <v>Окт</v>
          </cell>
          <cell r="E95">
            <v>373.31200000000001</v>
          </cell>
          <cell r="G95">
            <v>97.600999999999999</v>
          </cell>
          <cell r="H95">
            <v>265.01799999999997</v>
          </cell>
          <cell r="I95">
            <v>0</v>
          </cell>
          <cell r="L95">
            <v>97.600999999999999</v>
          </cell>
          <cell r="N95">
            <v>0</v>
          </cell>
          <cell r="Q95">
            <v>19.520199999999999</v>
          </cell>
          <cell r="U95">
            <v>13.576602698742841</v>
          </cell>
          <cell r="V95">
            <v>13.576602698742841</v>
          </cell>
          <cell r="W95">
            <v>0</v>
          </cell>
          <cell r="X95">
            <v>17.220400000000001</v>
          </cell>
          <cell r="Y95">
            <v>28.676400000000001</v>
          </cell>
          <cell r="Z95" t="str">
            <v>акция/вывод</v>
          </cell>
        </row>
        <row r="96">
          <cell r="A96" t="str">
            <v>370 Ветчина Сливушка с индейкой ТМ Вязанка в оболочке полиамид.</v>
          </cell>
          <cell r="B96" t="str">
            <v>кг</v>
          </cell>
          <cell r="C96" t="str">
            <v>Сент</v>
          </cell>
          <cell r="D96" t="str">
            <v>Окт</v>
          </cell>
          <cell r="E96">
            <v>755.02200000000005</v>
          </cell>
          <cell r="G96">
            <v>13.741</v>
          </cell>
          <cell r="H96">
            <v>741.28099999999995</v>
          </cell>
          <cell r="I96">
            <v>0</v>
          </cell>
          <cell r="L96">
            <v>13.741</v>
          </cell>
          <cell r="N96">
            <v>0</v>
          </cell>
          <cell r="Q96">
            <v>2.7481999999999998</v>
          </cell>
          <cell r="U96">
            <v>269.73327996506805</v>
          </cell>
          <cell r="V96">
            <v>269.73327996506805</v>
          </cell>
          <cell r="W96">
            <v>0</v>
          </cell>
          <cell r="X96">
            <v>20.258600000000001</v>
          </cell>
          <cell r="Y96">
            <v>18.6418</v>
          </cell>
          <cell r="Z96" t="str">
            <v>акция/вывод</v>
          </cell>
        </row>
        <row r="97">
          <cell r="A97" t="str">
            <v>371  Сосиски Сочинки Молочные 0,4 кг ТМ Стародворье  ПОКОМ</v>
          </cell>
          <cell r="B97" t="str">
            <v>шт</v>
          </cell>
          <cell r="C97" t="str">
            <v>Сент</v>
          </cell>
          <cell r="D97" t="str">
            <v>Окт</v>
          </cell>
          <cell r="E97">
            <v>497</v>
          </cell>
          <cell r="G97">
            <v>408</v>
          </cell>
          <cell r="H97">
            <v>47</v>
          </cell>
          <cell r="I97">
            <v>0</v>
          </cell>
          <cell r="L97">
            <v>408</v>
          </cell>
          <cell r="N97">
            <v>0</v>
          </cell>
          <cell r="Q97">
            <v>81.599999999999994</v>
          </cell>
          <cell r="U97">
            <v>0.57598039215686281</v>
          </cell>
          <cell r="V97">
            <v>0.57598039215686281</v>
          </cell>
          <cell r="W97">
            <v>0</v>
          </cell>
          <cell r="X97">
            <v>42.4</v>
          </cell>
          <cell r="Y97">
            <v>75.8</v>
          </cell>
          <cell r="Z97" t="str">
            <v>акция/вывод</v>
          </cell>
        </row>
        <row r="98">
          <cell r="A98" t="str">
            <v>372  Сосиски Сочинки Сливочные 0,4 кг ТМ Стародворье  ПОКОМ</v>
          </cell>
          <cell r="B98" t="str">
            <v>шт</v>
          </cell>
          <cell r="C98" t="str">
            <v>Сент</v>
          </cell>
          <cell r="D98" t="str">
            <v>Окт</v>
          </cell>
          <cell r="E98">
            <v>552</v>
          </cell>
          <cell r="G98">
            <v>353</v>
          </cell>
          <cell r="H98">
            <v>142</v>
          </cell>
          <cell r="I98">
            <v>0</v>
          </cell>
          <cell r="L98">
            <v>353</v>
          </cell>
          <cell r="N98">
            <v>0</v>
          </cell>
          <cell r="Q98">
            <v>70.599999999999994</v>
          </cell>
          <cell r="U98">
            <v>2.011331444759207</v>
          </cell>
          <cell r="V98">
            <v>2.011331444759207</v>
          </cell>
          <cell r="W98">
            <v>0</v>
          </cell>
          <cell r="X98">
            <v>34.200000000000003</v>
          </cell>
          <cell r="Y98">
            <v>76.2</v>
          </cell>
          <cell r="Z98" t="str">
            <v>акция/вывод</v>
          </cell>
        </row>
        <row r="99">
          <cell r="A99" t="str">
            <v>373 Ветчины «Филейская» Фикс.вес 0,45 Вектор ТМ «Вязанка»  Поком</v>
          </cell>
          <cell r="B99" t="str">
            <v>шт</v>
          </cell>
          <cell r="F99">
            <v>12</v>
          </cell>
          <cell r="G99">
            <v>12</v>
          </cell>
          <cell r="I99">
            <v>0</v>
          </cell>
          <cell r="L99">
            <v>0</v>
          </cell>
          <cell r="M99">
            <v>12</v>
          </cell>
          <cell r="N99">
            <v>0</v>
          </cell>
          <cell r="Q99">
            <v>0</v>
          </cell>
          <cell r="U99" t="e">
            <v>#DIV/0!</v>
          </cell>
          <cell r="V99" t="e">
            <v>#DIV/0!</v>
          </cell>
          <cell r="W99">
            <v>0</v>
          </cell>
          <cell r="X99">
            <v>0</v>
          </cell>
          <cell r="Y99">
            <v>0</v>
          </cell>
        </row>
        <row r="100">
          <cell r="A100" t="str">
            <v>374  Сосиски Сочинки с сыром ф/в 0,3 кг п/а ТМ "Стародворье"  Поком</v>
          </cell>
          <cell r="B100" t="str">
            <v>шт</v>
          </cell>
          <cell r="F100">
            <v>18</v>
          </cell>
          <cell r="G100">
            <v>18</v>
          </cell>
          <cell r="I100">
            <v>0</v>
          </cell>
          <cell r="L100">
            <v>0</v>
          </cell>
          <cell r="M100">
            <v>18</v>
          </cell>
          <cell r="N100">
            <v>0</v>
          </cell>
          <cell r="Q100">
            <v>0</v>
          </cell>
          <cell r="U100" t="e">
            <v>#DIV/0!</v>
          </cell>
          <cell r="V100" t="e">
            <v>#DIV/0!</v>
          </cell>
          <cell r="W100">
            <v>0</v>
          </cell>
          <cell r="X100">
            <v>0</v>
          </cell>
          <cell r="Y100">
            <v>0</v>
          </cell>
        </row>
        <row r="101">
          <cell r="A101" t="str">
            <v>375  Сосиски Сочинки по-баварски Бавария Фикс.вес 0,84 П/а мгс Стародворье</v>
          </cell>
          <cell r="B101" t="str">
            <v>шт</v>
          </cell>
          <cell r="F101">
            <v>12</v>
          </cell>
          <cell r="G101">
            <v>12</v>
          </cell>
          <cell r="I101">
            <v>0</v>
          </cell>
          <cell r="L101">
            <v>0</v>
          </cell>
          <cell r="M101">
            <v>12</v>
          </cell>
          <cell r="N101">
            <v>0</v>
          </cell>
          <cell r="Q101">
            <v>0</v>
          </cell>
          <cell r="U101" t="e">
            <v>#DIV/0!</v>
          </cell>
          <cell r="V101" t="e">
            <v>#DIV/0!</v>
          </cell>
          <cell r="W101">
            <v>0</v>
          </cell>
          <cell r="X101">
            <v>0</v>
          </cell>
          <cell r="Y101">
            <v>0</v>
          </cell>
        </row>
        <row r="102">
          <cell r="A102" t="str">
            <v>376  Сардельки Сочинки с сочным окороком ТМ Стародворье полиамид мгс ф/в 0,4 кг СК3</v>
          </cell>
          <cell r="B102" t="str">
            <v>шт</v>
          </cell>
          <cell r="F102">
            <v>18</v>
          </cell>
          <cell r="G102">
            <v>18</v>
          </cell>
          <cell r="I102">
            <v>0</v>
          </cell>
          <cell r="L102">
            <v>0</v>
          </cell>
          <cell r="M102">
            <v>18</v>
          </cell>
          <cell r="N102">
            <v>0</v>
          </cell>
          <cell r="Q102">
            <v>0</v>
          </cell>
          <cell r="U102" t="e">
            <v>#DIV/0!</v>
          </cell>
          <cell r="V102" t="e">
            <v>#DIV/0!</v>
          </cell>
          <cell r="W102">
            <v>0</v>
          </cell>
          <cell r="X102">
            <v>0</v>
          </cell>
          <cell r="Y102">
            <v>0</v>
          </cell>
        </row>
        <row r="103">
          <cell r="A103" t="str">
            <v>377  Сосиски Сочинки по-баварски с сыром ТМ Стародворье полиамид мгс ф/в 0,84 кг СК3</v>
          </cell>
          <cell r="B103" t="str">
            <v>шт</v>
          </cell>
          <cell r="F103">
            <v>12</v>
          </cell>
          <cell r="G103">
            <v>12</v>
          </cell>
          <cell r="I103">
            <v>0</v>
          </cell>
          <cell r="L103">
            <v>0</v>
          </cell>
          <cell r="M103">
            <v>12</v>
          </cell>
          <cell r="N103">
            <v>0</v>
          </cell>
          <cell r="Q103">
            <v>0</v>
          </cell>
          <cell r="U103" t="e">
            <v>#DIV/0!</v>
          </cell>
          <cell r="V103" t="e">
            <v>#DIV/0!</v>
          </cell>
          <cell r="W103">
            <v>0</v>
          </cell>
          <cell r="X103">
            <v>0</v>
          </cell>
          <cell r="Y103">
            <v>0</v>
          </cell>
        </row>
        <row r="104">
          <cell r="A104" t="str">
            <v>383 Колбаса Сочинка по-европейски с сочной грудиной ТМ Стародворье в оболочке фиброуз в ва  Поком</v>
          </cell>
          <cell r="B104" t="str">
            <v>кг</v>
          </cell>
          <cell r="E104">
            <v>119.59099999999999</v>
          </cell>
          <cell r="G104">
            <v>68.501000000000005</v>
          </cell>
          <cell r="H104">
            <v>36.417999999999999</v>
          </cell>
          <cell r="I104">
            <v>1</v>
          </cell>
          <cell r="L104">
            <v>68.501000000000005</v>
          </cell>
          <cell r="N104">
            <v>65</v>
          </cell>
          <cell r="Q104">
            <v>13.700200000000001</v>
          </cell>
          <cell r="R104">
            <v>62.984399999999994</v>
          </cell>
          <cell r="T104">
            <v>0</v>
          </cell>
          <cell r="U104">
            <v>12</v>
          </cell>
          <cell r="V104">
            <v>7.4026656545159923</v>
          </cell>
          <cell r="W104">
            <v>0</v>
          </cell>
          <cell r="X104">
            <v>0.49340000000000001</v>
          </cell>
          <cell r="Y104">
            <v>13.685400000000001</v>
          </cell>
        </row>
        <row r="105">
          <cell r="A105" t="str">
            <v>384  Колбаса Сочинка по-фински с сочным окороком ТМ Стародворье в оболочке фиброуз в ва  Поком</v>
          </cell>
          <cell r="B105" t="str">
            <v>кг</v>
          </cell>
          <cell r="E105">
            <v>107.949</v>
          </cell>
          <cell r="G105">
            <v>44.966000000000001</v>
          </cell>
          <cell r="H105">
            <v>51.41</v>
          </cell>
          <cell r="I105">
            <v>1</v>
          </cell>
          <cell r="L105">
            <v>44.966000000000001</v>
          </cell>
          <cell r="N105">
            <v>75</v>
          </cell>
          <cell r="Q105">
            <v>8.9931999999999999</v>
          </cell>
          <cell r="U105">
            <v>14.056175777253925</v>
          </cell>
          <cell r="V105">
            <v>14.056175777253925</v>
          </cell>
          <cell r="W105">
            <v>0</v>
          </cell>
          <cell r="X105">
            <v>2.4558</v>
          </cell>
          <cell r="Y105">
            <v>14.5602</v>
          </cell>
        </row>
        <row r="106">
          <cell r="A106" t="str">
            <v>385 Ветчина Нежная ТМ Зареченские ТС Зареченские продук в оболочке полиамид большой батон.  ПОКОМ</v>
          </cell>
          <cell r="B106" t="str">
            <v>кг</v>
          </cell>
          <cell r="E106">
            <v>256.02</v>
          </cell>
          <cell r="G106">
            <v>3.62</v>
          </cell>
          <cell r="I106">
            <v>0</v>
          </cell>
          <cell r="L106">
            <v>3.62</v>
          </cell>
          <cell r="N106">
            <v>0</v>
          </cell>
          <cell r="Q106">
            <v>0.72399999999999998</v>
          </cell>
          <cell r="U106">
            <v>0</v>
          </cell>
          <cell r="V106">
            <v>0</v>
          </cell>
          <cell r="W106">
            <v>0</v>
          </cell>
          <cell r="X106">
            <v>0</v>
          </cell>
          <cell r="Y106">
            <v>0.62960000000000005</v>
          </cell>
        </row>
        <row r="107">
          <cell r="A107" t="str">
            <v>БОНУС_096  Сосиски Баварские,  0.42кг,ПОКОМ</v>
          </cell>
          <cell r="B107" t="str">
            <v>шт</v>
          </cell>
          <cell r="E107">
            <v>-80</v>
          </cell>
          <cell r="G107">
            <v>77</v>
          </cell>
          <cell r="H107">
            <v>-215</v>
          </cell>
          <cell r="I107">
            <v>0</v>
          </cell>
          <cell r="L107">
            <v>77</v>
          </cell>
          <cell r="N107">
            <v>0</v>
          </cell>
          <cell r="Q107">
            <v>15.4</v>
          </cell>
          <cell r="U107">
            <v>-13.961038961038961</v>
          </cell>
          <cell r="V107">
            <v>-13.961038961038961</v>
          </cell>
          <cell r="W107">
            <v>52.2</v>
          </cell>
          <cell r="X107">
            <v>61.2</v>
          </cell>
          <cell r="Y107">
            <v>64.2</v>
          </cell>
        </row>
        <row r="108">
          <cell r="A108" t="str">
            <v>БОНУС_225  Колбаса Дугушка со шпиком, ВЕС, ТМ Стародворье   ПОКОМ</v>
          </cell>
          <cell r="B108" t="str">
            <v>кг</v>
          </cell>
          <cell r="E108">
            <v>-142.792</v>
          </cell>
          <cell r="G108">
            <v>160.02500000000001</v>
          </cell>
          <cell r="H108">
            <v>-377.18900000000002</v>
          </cell>
          <cell r="I108">
            <v>0</v>
          </cell>
          <cell r="L108">
            <v>160.02500000000001</v>
          </cell>
          <cell r="N108">
            <v>0</v>
          </cell>
          <cell r="Q108">
            <v>32.005000000000003</v>
          </cell>
          <cell r="U108">
            <v>-11.78531479456335</v>
          </cell>
          <cell r="V108">
            <v>-11.78531479456335</v>
          </cell>
          <cell r="W108">
            <v>98.530999999999992</v>
          </cell>
          <cell r="X108">
            <v>43.589199999999998</v>
          </cell>
          <cell r="Y108">
            <v>107.752</v>
          </cell>
        </row>
        <row r="109">
          <cell r="A109" t="str">
            <v>БОНУС_314 Колбаса вареная Филейская ТМ Вязанка ТС Классическая в оболочке полиамид.  ПОКОМ</v>
          </cell>
          <cell r="B109" t="str">
            <v>кг</v>
          </cell>
          <cell r="E109">
            <v>-6.7249999999999996</v>
          </cell>
          <cell r="G109">
            <v>19.876000000000001</v>
          </cell>
          <cell r="H109">
            <v>-29.326000000000001</v>
          </cell>
          <cell r="I109">
            <v>0</v>
          </cell>
          <cell r="L109">
            <v>19.876000000000001</v>
          </cell>
          <cell r="N109">
            <v>0</v>
          </cell>
          <cell r="Q109">
            <v>3.9752000000000001</v>
          </cell>
          <cell r="U109">
            <v>-7.3772388810625884</v>
          </cell>
          <cell r="V109">
            <v>-7.3772388810625884</v>
          </cell>
          <cell r="W109">
            <v>15.4672</v>
          </cell>
          <cell r="X109">
            <v>10.845600000000001</v>
          </cell>
          <cell r="Y109">
            <v>8.0738000000000003</v>
          </cell>
        </row>
        <row r="110">
          <cell r="A110" t="str">
            <v>колбаса вареная Мусульманская халяль Вязанка 0,4 кг</v>
          </cell>
          <cell r="B110" t="str">
            <v>шт</v>
          </cell>
          <cell r="I110">
            <v>0.4</v>
          </cell>
          <cell r="L110">
            <v>0</v>
          </cell>
          <cell r="N110">
            <v>250</v>
          </cell>
          <cell r="Q110">
            <v>0</v>
          </cell>
          <cell r="R110">
            <v>150</v>
          </cell>
          <cell r="T110">
            <v>150</v>
          </cell>
          <cell r="U110" t="e">
            <v>#DIV/0!</v>
          </cell>
          <cell r="V110" t="e">
            <v>#DIV/0!</v>
          </cell>
          <cell r="Z110" t="str">
            <v>новые</v>
          </cell>
        </row>
        <row r="111">
          <cell r="A111" t="str">
            <v>сосиски Восточные халяль Вязанка  0,33 кг</v>
          </cell>
          <cell r="B111" t="str">
            <v>шт</v>
          </cell>
          <cell r="I111">
            <v>0.33</v>
          </cell>
          <cell r="L111">
            <v>0</v>
          </cell>
          <cell r="N111">
            <v>225</v>
          </cell>
          <cell r="Q111">
            <v>0</v>
          </cell>
          <cell r="R111">
            <v>150</v>
          </cell>
          <cell r="T111">
            <v>150</v>
          </cell>
          <cell r="U111" t="e">
            <v>#DIV/0!</v>
          </cell>
          <cell r="V111" t="e">
            <v>#DIV/0!</v>
          </cell>
          <cell r="Z111" t="str">
            <v>новые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E129"/>
  <sheetViews>
    <sheetView tabSelected="1" workbookViewId="0">
      <pane ySplit="5" topLeftCell="A30" activePane="bottomLeft" state="frozen"/>
      <selection pane="bottomLeft" activeCell="AD34" sqref="AD34"/>
    </sheetView>
  </sheetViews>
  <sheetFormatPr defaultColWidth="10.5" defaultRowHeight="11.45" customHeight="1" outlineLevelRow="2" x14ac:dyDescent="0.2"/>
  <cols>
    <col min="1" max="1" width="67.83203125" style="1" customWidth="1"/>
    <col min="2" max="2" width="3.1640625" style="1" customWidth="1"/>
    <col min="3" max="3" width="7.83203125" style="1" customWidth="1"/>
    <col min="4" max="7" width="7.1640625" style="1" customWidth="1"/>
    <col min="8" max="8" width="7.1640625" style="20" customWidth="1"/>
    <col min="9" max="9" width="5" style="19" customWidth="1"/>
    <col min="10" max="11" width="1.33203125" style="7" customWidth="1"/>
    <col min="12" max="13" width="1.5" style="7" customWidth="1"/>
    <col min="14" max="14" width="11.83203125" style="7" customWidth="1"/>
    <col min="15" max="16" width="1.1640625" style="7" customWidth="1"/>
    <col min="17" max="17" width="10.5" style="7"/>
    <col min="18" max="19" width="10" style="7" customWidth="1"/>
    <col min="20" max="20" width="2.1640625" style="7" customWidth="1"/>
    <col min="21" max="22" width="5.83203125" style="7" customWidth="1"/>
    <col min="23" max="25" width="7.83203125" style="7" customWidth="1"/>
    <col min="26" max="26" width="23.83203125" style="7" customWidth="1"/>
    <col min="27" max="28" width="10" style="7" customWidth="1"/>
    <col min="29" max="29" width="2.5" style="7" customWidth="1"/>
    <col min="30" max="30" width="24" style="7" customWidth="1"/>
    <col min="31" max="31" width="22.83203125" style="7" customWidth="1"/>
    <col min="32" max="16384" width="10.5" style="7"/>
  </cols>
  <sheetData>
    <row r="1" spans="1:30" ht="12.95" customHeight="1" outlineLevel="1" x14ac:dyDescent="0.2">
      <c r="A1" s="3" t="s">
        <v>0</v>
      </c>
    </row>
    <row r="2" spans="1:30" ht="12.95" customHeight="1" outlineLevel="1" x14ac:dyDescent="0.2">
      <c r="A2" s="3"/>
    </row>
    <row r="3" spans="1:30" ht="26.1" customHeight="1" x14ac:dyDescent="0.2">
      <c r="A3" s="6" t="s">
        <v>1</v>
      </c>
      <c r="B3" s="6" t="s">
        <v>2</v>
      </c>
      <c r="C3" s="17" t="s">
        <v>150</v>
      </c>
      <c r="D3" s="6" t="s">
        <v>3</v>
      </c>
      <c r="E3" s="6"/>
      <c r="F3" s="6"/>
      <c r="G3" s="6"/>
      <c r="H3" s="21"/>
      <c r="I3" s="10" t="s">
        <v>132</v>
      </c>
      <c r="J3" s="2" t="s">
        <v>133</v>
      </c>
      <c r="K3" s="2" t="s">
        <v>134</v>
      </c>
      <c r="L3" s="2" t="s">
        <v>135</v>
      </c>
      <c r="M3" s="2" t="s">
        <v>136</v>
      </c>
      <c r="N3" s="2" t="s">
        <v>137</v>
      </c>
      <c r="O3" s="12" t="s">
        <v>137</v>
      </c>
      <c r="P3" s="2" t="s">
        <v>137</v>
      </c>
      <c r="Q3" s="2" t="s">
        <v>138</v>
      </c>
      <c r="R3" s="12" t="s">
        <v>139</v>
      </c>
      <c r="S3" s="2" t="s">
        <v>140</v>
      </c>
      <c r="T3" s="16" t="s">
        <v>141</v>
      </c>
      <c r="U3" s="2" t="s">
        <v>142</v>
      </c>
      <c r="V3" s="2" t="s">
        <v>143</v>
      </c>
      <c r="W3" s="12" t="s">
        <v>144</v>
      </c>
      <c r="X3" s="12" t="s">
        <v>145</v>
      </c>
      <c r="Y3" s="12" t="s">
        <v>149</v>
      </c>
      <c r="Z3" s="2" t="s">
        <v>146</v>
      </c>
      <c r="AA3" s="2" t="s">
        <v>147</v>
      </c>
      <c r="AB3" s="2" t="s">
        <v>147</v>
      </c>
      <c r="AC3" s="2"/>
    </row>
    <row r="4" spans="1:30" ht="38.25" customHeight="1" x14ac:dyDescent="0.2">
      <c r="A4" s="6" t="s">
        <v>1</v>
      </c>
      <c r="B4" s="6" t="s">
        <v>2</v>
      </c>
      <c r="C4" s="17" t="s">
        <v>150</v>
      </c>
      <c r="D4" s="6" t="s">
        <v>4</v>
      </c>
      <c r="E4" s="6" t="s">
        <v>5</v>
      </c>
      <c r="F4" s="6" t="s">
        <v>6</v>
      </c>
      <c r="G4" s="6" t="s">
        <v>153</v>
      </c>
      <c r="H4" s="21" t="s">
        <v>154</v>
      </c>
      <c r="I4" s="10"/>
      <c r="J4" s="2"/>
      <c r="K4" s="2"/>
      <c r="L4" s="2"/>
      <c r="M4" s="13" t="s">
        <v>148</v>
      </c>
      <c r="N4" s="14" t="s">
        <v>155</v>
      </c>
      <c r="O4" s="14"/>
      <c r="P4" s="14"/>
      <c r="Q4" s="2"/>
      <c r="R4" s="11" t="s">
        <v>156</v>
      </c>
      <c r="S4" s="11" t="s">
        <v>157</v>
      </c>
      <c r="T4" s="2"/>
      <c r="U4" s="2"/>
      <c r="V4" s="2"/>
      <c r="W4" s="2"/>
      <c r="X4" s="2"/>
      <c r="Y4" s="2"/>
      <c r="Z4" s="2"/>
      <c r="AA4" s="11" t="s">
        <v>156</v>
      </c>
      <c r="AB4" s="11" t="s">
        <v>157</v>
      </c>
      <c r="AC4" s="2"/>
    </row>
    <row r="5" spans="1:30" ht="11.1" customHeight="1" x14ac:dyDescent="0.2">
      <c r="A5" s="8"/>
      <c r="B5" s="8"/>
      <c r="C5" s="8"/>
      <c r="D5" s="4"/>
      <c r="E5" s="4"/>
      <c r="F5" s="15">
        <f t="shared" ref="F5:H5" si="0">SUM(F6:F253)</f>
        <v>26138.039999999994</v>
      </c>
      <c r="G5" s="15">
        <f t="shared" si="0"/>
        <v>42184.634000000005</v>
      </c>
      <c r="H5" s="15">
        <f t="shared" si="0"/>
        <v>32524.327000000001</v>
      </c>
      <c r="I5" s="10"/>
      <c r="J5" s="15">
        <f t="shared" ref="J5:T5" si="1">SUM(J6:J253)</f>
        <v>0</v>
      </c>
      <c r="K5" s="15">
        <f t="shared" si="1"/>
        <v>0</v>
      </c>
      <c r="L5" s="15">
        <f t="shared" si="1"/>
        <v>0</v>
      </c>
      <c r="M5" s="15">
        <f t="shared" si="1"/>
        <v>0</v>
      </c>
      <c r="N5" s="15">
        <f t="shared" si="1"/>
        <v>7208</v>
      </c>
      <c r="O5" s="15">
        <f t="shared" si="1"/>
        <v>0</v>
      </c>
      <c r="P5" s="15">
        <f t="shared" si="1"/>
        <v>0</v>
      </c>
      <c r="Q5" s="15">
        <f t="shared" si="1"/>
        <v>5227.6079999999974</v>
      </c>
      <c r="R5" s="15">
        <f t="shared" si="1"/>
        <v>11494.295900000005</v>
      </c>
      <c r="S5" s="15">
        <f t="shared" si="1"/>
        <v>11699.6517</v>
      </c>
      <c r="T5" s="15">
        <f t="shared" si="1"/>
        <v>0</v>
      </c>
      <c r="U5" s="2"/>
      <c r="V5" s="2"/>
      <c r="W5" s="15">
        <f>SUM(W6:W253)</f>
        <v>5520.1425999999992</v>
      </c>
      <c r="X5" s="15">
        <f>SUM(X6:X253)</f>
        <v>6424.1764000000003</v>
      </c>
      <c r="Y5" s="15">
        <f>SUM(Y6:Y253)</f>
        <v>4161.444199999999</v>
      </c>
      <c r="Z5" s="2"/>
      <c r="AA5" s="15">
        <f>SUM(AA6:AA253)</f>
        <v>10289.461900000004</v>
      </c>
      <c r="AB5" s="15">
        <f>SUM(AB6:AB253)</f>
        <v>10574.8637</v>
      </c>
      <c r="AC5" s="15">
        <f>SUM(AC6:AC253)</f>
        <v>0</v>
      </c>
    </row>
    <row r="6" spans="1:30" ht="11.1" customHeight="1" outlineLevel="2" x14ac:dyDescent="0.2">
      <c r="A6" s="9" t="s">
        <v>7</v>
      </c>
      <c r="B6" s="9" t="s">
        <v>8</v>
      </c>
      <c r="C6" s="9"/>
      <c r="D6" s="5">
        <v>718.52200000000005</v>
      </c>
      <c r="E6" s="5">
        <v>21.486000000000001</v>
      </c>
      <c r="F6" s="5">
        <v>33.670999999999999</v>
      </c>
      <c r="G6" s="5"/>
      <c r="H6" s="22">
        <f>G6-IFERROR(VLOOKUP(A6,Гермес!A:B,2,0),0)</f>
        <v>0</v>
      </c>
      <c r="I6" s="19">
        <f>VLOOKUP(A6,[1]TDSheet!$A$1:$I$65536,9,0)</f>
        <v>0</v>
      </c>
      <c r="Q6" s="7">
        <f>F6/5</f>
        <v>6.7341999999999995</v>
      </c>
      <c r="R6" s="23"/>
      <c r="S6" s="23"/>
      <c r="T6" s="23"/>
      <c r="U6" s="7">
        <f>(H6+N6+R6+S6)/Q6</f>
        <v>0</v>
      </c>
      <c r="V6" s="7">
        <f>(H6+N6)/Q6</f>
        <v>0</v>
      </c>
      <c r="W6" s="7">
        <f>VLOOKUP(A6,[1]TDSheet!$A$1:$X$65536,24,0)</f>
        <v>33.944400000000002</v>
      </c>
      <c r="X6" s="7">
        <f>VLOOKUP(A6,[1]TDSheet!$A$1:$Y$65536,25,0)</f>
        <v>35.879399999999997</v>
      </c>
      <c r="Y6" s="7">
        <f>VLOOKUP(A6,[1]TDSheet!$A$1:$Q$65536,17,0)</f>
        <v>13.456200000000001</v>
      </c>
      <c r="Z6" s="28" t="str">
        <f>VLOOKUP(A6,[1]TDSheet!$A$1:$Z$65536,26,0)</f>
        <v>убран из бланка заказа</v>
      </c>
      <c r="AA6" s="7">
        <f>R6*I6</f>
        <v>0</v>
      </c>
      <c r="AB6" s="7">
        <f>S6*I6</f>
        <v>0</v>
      </c>
    </row>
    <row r="7" spans="1:30" ht="11.1" customHeight="1" outlineLevel="2" x14ac:dyDescent="0.2">
      <c r="A7" s="9" t="s">
        <v>9</v>
      </c>
      <c r="B7" s="9" t="s">
        <v>8</v>
      </c>
      <c r="C7" s="18" t="str">
        <f>VLOOKUP(A7,[1]TDSheet!$A$1:$D$65536,4,0)</f>
        <v>Окт</v>
      </c>
      <c r="D7" s="5">
        <v>597.34299999999996</v>
      </c>
      <c r="E7" s="5">
        <v>420.36500000000001</v>
      </c>
      <c r="F7" s="5">
        <v>283.72899999999998</v>
      </c>
      <c r="G7" s="5">
        <v>214.517</v>
      </c>
      <c r="H7" s="22">
        <f>G7-IFERROR(VLOOKUP(A7,Гермес!A:B,2,0),0)</f>
        <v>214.517</v>
      </c>
      <c r="I7" s="19">
        <f>VLOOKUP(A7,[1]TDSheet!$A$1:$I$65536,9,0)</f>
        <v>1</v>
      </c>
      <c r="N7" s="31">
        <v>350</v>
      </c>
      <c r="Q7" s="7">
        <f t="shared" ref="Q7:Q70" si="2">F7/5</f>
        <v>56.745799999999996</v>
      </c>
      <c r="R7" s="32"/>
      <c r="S7" s="32"/>
      <c r="T7" s="23"/>
      <c r="U7" s="7">
        <f t="shared" ref="U7:U70" si="3">(H7+N7+R7+S7)/Q7</f>
        <v>9.9481723757529217</v>
      </c>
      <c r="V7" s="7">
        <f t="shared" ref="V7:V70" si="4">(H7+N7)/Q7</f>
        <v>9.9481723757529217</v>
      </c>
      <c r="W7" s="7">
        <f>VLOOKUP(A7,[1]TDSheet!$A$1:$X$65536,24,0)</f>
        <v>48.861800000000002</v>
      </c>
      <c r="X7" s="7">
        <f>VLOOKUP(A7,[1]TDSheet!$A$1:$Y$65536,25,0)</f>
        <v>78.255399999999995</v>
      </c>
      <c r="Y7" s="7">
        <f>VLOOKUP(A7,[1]TDSheet!$A$1:$Q$65536,17,0)</f>
        <v>45.182200000000002</v>
      </c>
      <c r="AA7" s="7">
        <f t="shared" ref="AA7:AA70" si="5">R7*I7</f>
        <v>0</v>
      </c>
      <c r="AB7" s="7">
        <f t="shared" ref="AB7:AB70" si="6">S7*I7</f>
        <v>0</v>
      </c>
      <c r="AD7" s="31" t="s">
        <v>162</v>
      </c>
    </row>
    <row r="8" spans="1:30" ht="11.1" customHeight="1" outlineLevel="2" x14ac:dyDescent="0.2">
      <c r="A8" s="9" t="s">
        <v>10</v>
      </c>
      <c r="B8" s="9" t="s">
        <v>8</v>
      </c>
      <c r="C8" s="9"/>
      <c r="D8" s="5">
        <v>214.203</v>
      </c>
      <c r="E8" s="5">
        <v>85</v>
      </c>
      <c r="F8" s="5"/>
      <c r="G8" s="5">
        <v>214.203</v>
      </c>
      <c r="H8" s="22">
        <f>G8-IFERROR(VLOOKUP(A8,Гермес!A:B,2,0),0)</f>
        <v>214.203</v>
      </c>
      <c r="I8" s="19">
        <f>VLOOKUP(A8,[1]TDSheet!$A$1:$I$65536,9,0)</f>
        <v>0</v>
      </c>
      <c r="Q8" s="7">
        <f t="shared" si="2"/>
        <v>0</v>
      </c>
      <c r="R8" s="23"/>
      <c r="S8" s="23"/>
      <c r="T8" s="23"/>
      <c r="U8" s="7" t="e">
        <f t="shared" si="3"/>
        <v>#DIV/0!</v>
      </c>
      <c r="V8" s="7" t="e">
        <f t="shared" si="4"/>
        <v>#DIV/0!</v>
      </c>
      <c r="W8" s="7">
        <f>VLOOKUP(A8,[1]TDSheet!$A$1:$X$65536,24,0)</f>
        <v>0</v>
      </c>
      <c r="X8" s="7">
        <f>VLOOKUP(A8,[1]TDSheet!$A$1:$Y$65536,25,0)</f>
        <v>0</v>
      </c>
      <c r="Y8" s="7">
        <f>VLOOKUP(A8,[1]TDSheet!$A$1:$Q$65536,17,0)</f>
        <v>0.16999999999999998</v>
      </c>
      <c r="AA8" s="7">
        <f t="shared" si="5"/>
        <v>0</v>
      </c>
      <c r="AB8" s="7">
        <f t="shared" si="6"/>
        <v>0</v>
      </c>
    </row>
    <row r="9" spans="1:30" ht="11.1" customHeight="1" outlineLevel="2" x14ac:dyDescent="0.2">
      <c r="A9" s="9" t="s">
        <v>11</v>
      </c>
      <c r="B9" s="9" t="s">
        <v>8</v>
      </c>
      <c r="C9" s="9"/>
      <c r="D9" s="5">
        <v>15.83</v>
      </c>
      <c r="E9" s="5">
        <v>393.58699999999999</v>
      </c>
      <c r="F9" s="5">
        <v>100.25</v>
      </c>
      <c r="G9" s="5">
        <v>294.05900000000003</v>
      </c>
      <c r="H9" s="22">
        <f>G9-IFERROR(VLOOKUP(A9,Гермес!A:B,2,0),0)</f>
        <v>294.05900000000003</v>
      </c>
      <c r="I9" s="19">
        <f>VLOOKUP(A9,[1]TDSheet!$A$1:$I$65536,9,0)</f>
        <v>1</v>
      </c>
      <c r="Q9" s="7">
        <f t="shared" si="2"/>
        <v>20.05</v>
      </c>
      <c r="R9" s="23"/>
      <c r="S9" s="23"/>
      <c r="T9" s="23"/>
      <c r="U9" s="7">
        <f t="shared" si="3"/>
        <v>14.666284289276808</v>
      </c>
      <c r="V9" s="7">
        <f t="shared" si="4"/>
        <v>14.666284289276808</v>
      </c>
      <c r="W9" s="7">
        <f>VLOOKUP(A9,[1]TDSheet!$A$1:$X$65536,24,0)</f>
        <v>57.122</v>
      </c>
      <c r="X9" s="7">
        <f>VLOOKUP(A9,[1]TDSheet!$A$1:$Y$65536,25,0)</f>
        <v>49.535199999999996</v>
      </c>
      <c r="Y9" s="7">
        <f>VLOOKUP(A9,[1]TDSheet!$A$1:$Q$65536,17,0)</f>
        <v>43.878</v>
      </c>
      <c r="AA9" s="7">
        <f t="shared" si="5"/>
        <v>0</v>
      </c>
      <c r="AB9" s="7">
        <f t="shared" si="6"/>
        <v>0</v>
      </c>
    </row>
    <row r="10" spans="1:30" ht="11.1" customHeight="1" outlineLevel="2" x14ac:dyDescent="0.2">
      <c r="A10" s="9" t="s">
        <v>12</v>
      </c>
      <c r="B10" s="9" t="s">
        <v>8</v>
      </c>
      <c r="C10" s="9"/>
      <c r="D10" s="5">
        <v>0.11799999999999999</v>
      </c>
      <c r="E10" s="5">
        <v>1539.64</v>
      </c>
      <c r="F10" s="5">
        <v>410.21800000000002</v>
      </c>
      <c r="G10" s="5">
        <v>1129.422</v>
      </c>
      <c r="H10" s="22">
        <f>G10-IFERROR(VLOOKUP(A10,Гермес!A:B,2,0),0)</f>
        <v>1129.422</v>
      </c>
      <c r="I10" s="19">
        <f>VLOOKUP(A10,[1]TDSheet!$A$1:$I$65536,9,0)</f>
        <v>1</v>
      </c>
      <c r="Q10" s="7">
        <f t="shared" si="2"/>
        <v>82.043599999999998</v>
      </c>
      <c r="R10" s="23"/>
      <c r="S10" s="23"/>
      <c r="T10" s="23"/>
      <c r="U10" s="7">
        <f t="shared" si="3"/>
        <v>13.766119477936122</v>
      </c>
      <c r="V10" s="7">
        <f t="shared" si="4"/>
        <v>13.766119477936122</v>
      </c>
      <c r="W10" s="7">
        <f>VLOOKUP(A10,[1]TDSheet!$A$1:$X$65536,24,0)</f>
        <v>133.59459999999999</v>
      </c>
      <c r="X10" s="7">
        <f>VLOOKUP(A10,[1]TDSheet!$A$1:$Y$65536,25,0)</f>
        <v>163.167</v>
      </c>
      <c r="Y10" s="7">
        <f>VLOOKUP(A10,[1]TDSheet!$A$1:$Q$65536,17,0)</f>
        <v>96.173000000000002</v>
      </c>
      <c r="AA10" s="7">
        <f t="shared" si="5"/>
        <v>0</v>
      </c>
      <c r="AB10" s="7">
        <f t="shared" si="6"/>
        <v>0</v>
      </c>
    </row>
    <row r="11" spans="1:30" ht="11.1" customHeight="1" outlineLevel="2" x14ac:dyDescent="0.2">
      <c r="A11" s="9" t="s">
        <v>28</v>
      </c>
      <c r="B11" s="9" t="s">
        <v>23</v>
      </c>
      <c r="C11" s="9"/>
      <c r="D11" s="5">
        <v>37</v>
      </c>
      <c r="E11" s="5"/>
      <c r="F11" s="5">
        <v>7</v>
      </c>
      <c r="G11" s="5">
        <v>4</v>
      </c>
      <c r="H11" s="22">
        <f>G11-IFERROR(VLOOKUP(A11,Гермес!A:B,2,0),0)</f>
        <v>4</v>
      </c>
      <c r="I11" s="19">
        <f>VLOOKUP(A11,[1]TDSheet!$A$1:$I$65536,9,0)</f>
        <v>0</v>
      </c>
      <c r="Q11" s="7">
        <f t="shared" si="2"/>
        <v>1.4</v>
      </c>
      <c r="R11" s="23"/>
      <c r="S11" s="23"/>
      <c r="T11" s="23"/>
      <c r="U11" s="7">
        <f t="shared" si="3"/>
        <v>2.8571428571428572</v>
      </c>
      <c r="V11" s="7">
        <f t="shared" si="4"/>
        <v>2.8571428571428572</v>
      </c>
      <c r="W11" s="7">
        <f>VLOOKUP(A11,[1]TDSheet!$A$1:$X$65536,24,0)</f>
        <v>0</v>
      </c>
      <c r="X11" s="7">
        <f>VLOOKUP(A11,[1]TDSheet!$A$1:$Y$65536,25,0)</f>
        <v>2.4</v>
      </c>
      <c r="Y11" s="7">
        <f>VLOOKUP(A11,[1]TDSheet!$A$1:$Q$65536,17,0)</f>
        <v>4</v>
      </c>
      <c r="AA11" s="7">
        <f t="shared" si="5"/>
        <v>0</v>
      </c>
      <c r="AB11" s="7">
        <f t="shared" si="6"/>
        <v>0</v>
      </c>
    </row>
    <row r="12" spans="1:30" ht="11.1" customHeight="1" outlineLevel="2" x14ac:dyDescent="0.2">
      <c r="A12" s="9" t="s">
        <v>29</v>
      </c>
      <c r="B12" s="9" t="s">
        <v>23</v>
      </c>
      <c r="C12" s="9"/>
      <c r="D12" s="5">
        <v>31</v>
      </c>
      <c r="E12" s="5"/>
      <c r="F12" s="5">
        <v>8</v>
      </c>
      <c r="G12" s="5"/>
      <c r="H12" s="22">
        <f>G12-IFERROR(VLOOKUP(A12,Гермес!A:B,2,0),0)</f>
        <v>0</v>
      </c>
      <c r="I12" s="19">
        <f>VLOOKUP(A12,[1]TDSheet!$A$1:$I$65536,9,0)</f>
        <v>0</v>
      </c>
      <c r="Q12" s="7">
        <f t="shared" si="2"/>
        <v>1.6</v>
      </c>
      <c r="R12" s="23"/>
      <c r="S12" s="23"/>
      <c r="T12" s="23"/>
      <c r="U12" s="7">
        <f t="shared" si="3"/>
        <v>0</v>
      </c>
      <c r="V12" s="7">
        <f t="shared" si="4"/>
        <v>0</v>
      </c>
      <c r="W12" s="7">
        <f>VLOOKUP(A12,[1]TDSheet!$A$1:$X$65536,24,0)</f>
        <v>0</v>
      </c>
      <c r="X12" s="7">
        <f>VLOOKUP(A12,[1]TDSheet!$A$1:$Y$65536,25,0)</f>
        <v>0.8</v>
      </c>
      <c r="Y12" s="7">
        <f>VLOOKUP(A12,[1]TDSheet!$A$1:$Q$65536,17,0)</f>
        <v>2.6</v>
      </c>
      <c r="AA12" s="7">
        <f t="shared" si="5"/>
        <v>0</v>
      </c>
      <c r="AB12" s="7">
        <f t="shared" si="6"/>
        <v>0</v>
      </c>
    </row>
    <row r="13" spans="1:30" ht="21.95" customHeight="1" outlineLevel="2" x14ac:dyDescent="0.2">
      <c r="A13" s="9" t="s">
        <v>30</v>
      </c>
      <c r="B13" s="9" t="s">
        <v>23</v>
      </c>
      <c r="C13" s="9"/>
      <c r="D13" s="5">
        <v>42</v>
      </c>
      <c r="E13" s="5">
        <v>70</v>
      </c>
      <c r="F13" s="5">
        <v>44</v>
      </c>
      <c r="G13" s="5">
        <v>56</v>
      </c>
      <c r="H13" s="22">
        <f>G13-IFERROR(VLOOKUP(A13,Гермес!A:B,2,0),0)</f>
        <v>56</v>
      </c>
      <c r="I13" s="19">
        <f>VLOOKUP(A13,[1]TDSheet!$A$1:$I$65536,9,0)</f>
        <v>0.4</v>
      </c>
      <c r="Q13" s="7">
        <f t="shared" si="2"/>
        <v>8.8000000000000007</v>
      </c>
      <c r="R13" s="23">
        <f>12*Q13-H13-N13-S13</f>
        <v>29.200000000000003</v>
      </c>
      <c r="S13" s="23">
        <v>20.400000000000006</v>
      </c>
      <c r="T13" s="23"/>
      <c r="U13" s="7">
        <f t="shared" si="3"/>
        <v>12</v>
      </c>
      <c r="V13" s="7">
        <f t="shared" si="4"/>
        <v>6.3636363636363633</v>
      </c>
      <c r="W13" s="7">
        <f>VLOOKUP(A13,[1]TDSheet!$A$1:$X$65536,24,0)</f>
        <v>10.8</v>
      </c>
      <c r="X13" s="7">
        <f>VLOOKUP(A13,[1]TDSheet!$A$1:$Y$65536,25,0)</f>
        <v>10.199999999999999</v>
      </c>
      <c r="Y13" s="7">
        <f>VLOOKUP(A13,[1]TDSheet!$A$1:$Q$65536,17,0)</f>
        <v>8</v>
      </c>
      <c r="AA13" s="7">
        <f t="shared" si="5"/>
        <v>11.680000000000001</v>
      </c>
      <c r="AB13" s="7">
        <f t="shared" si="6"/>
        <v>8.1600000000000019</v>
      </c>
    </row>
    <row r="14" spans="1:30" ht="11.1" customHeight="1" outlineLevel="2" x14ac:dyDescent="0.2">
      <c r="A14" s="9" t="s">
        <v>31</v>
      </c>
      <c r="B14" s="9" t="s">
        <v>23</v>
      </c>
      <c r="C14" s="9"/>
      <c r="D14" s="5"/>
      <c r="E14" s="5">
        <v>32</v>
      </c>
      <c r="F14" s="5">
        <v>3</v>
      </c>
      <c r="G14" s="5">
        <v>29</v>
      </c>
      <c r="H14" s="22">
        <f>G14-IFERROR(VLOOKUP(A14,Гермес!A:B,2,0),0)</f>
        <v>29</v>
      </c>
      <c r="I14" s="19">
        <v>0</v>
      </c>
      <c r="Q14" s="7">
        <f t="shared" si="2"/>
        <v>0.6</v>
      </c>
      <c r="R14" s="23"/>
      <c r="S14" s="23"/>
      <c r="T14" s="23"/>
      <c r="U14" s="7">
        <f t="shared" si="3"/>
        <v>48.333333333333336</v>
      </c>
      <c r="V14" s="7">
        <f t="shared" si="4"/>
        <v>48.333333333333336</v>
      </c>
      <c r="W14" s="7">
        <v>0</v>
      </c>
      <c r="X14" s="7">
        <v>0</v>
      </c>
      <c r="Y14" s="7">
        <v>0</v>
      </c>
      <c r="AA14" s="7">
        <f t="shared" si="5"/>
        <v>0</v>
      </c>
      <c r="AB14" s="7">
        <f t="shared" si="6"/>
        <v>0</v>
      </c>
    </row>
    <row r="15" spans="1:30" ht="11.1" customHeight="1" outlineLevel="2" x14ac:dyDescent="0.2">
      <c r="A15" s="9" t="s">
        <v>32</v>
      </c>
      <c r="B15" s="9" t="s">
        <v>23</v>
      </c>
      <c r="C15" s="9"/>
      <c r="D15" s="5">
        <v>60</v>
      </c>
      <c r="E15" s="5">
        <v>102</v>
      </c>
      <c r="F15" s="5"/>
      <c r="G15" s="5">
        <v>102</v>
      </c>
      <c r="H15" s="22">
        <f>G15-IFERROR(VLOOKUP(A15,Гермес!A:B,2,0),0)</f>
        <v>0</v>
      </c>
      <c r="I15" s="19">
        <f>VLOOKUP(A15,[1]TDSheet!$A$1:$I$65536,9,0)</f>
        <v>0</v>
      </c>
      <c r="Q15" s="7">
        <f t="shared" si="2"/>
        <v>0</v>
      </c>
      <c r="R15" s="23"/>
      <c r="S15" s="23"/>
      <c r="T15" s="23"/>
      <c r="U15" s="7" t="e">
        <f t="shared" si="3"/>
        <v>#DIV/0!</v>
      </c>
      <c r="V15" s="7" t="e">
        <f t="shared" si="4"/>
        <v>#DIV/0!</v>
      </c>
      <c r="W15" s="7">
        <f>VLOOKUP(A15,[1]TDSheet!$A$1:$X$65536,24,0)</f>
        <v>0</v>
      </c>
      <c r="X15" s="7">
        <f>VLOOKUP(A15,[1]TDSheet!$A$1:$Y$65536,25,0)</f>
        <v>-0.4</v>
      </c>
      <c r="Y15" s="7">
        <f>VLOOKUP(A15,[1]TDSheet!$A$1:$Q$65536,17,0)</f>
        <v>0</v>
      </c>
      <c r="AA15" s="7">
        <f t="shared" si="5"/>
        <v>0</v>
      </c>
      <c r="AB15" s="7">
        <f t="shared" si="6"/>
        <v>0</v>
      </c>
    </row>
    <row r="16" spans="1:30" ht="11.1" customHeight="1" outlineLevel="2" x14ac:dyDescent="0.2">
      <c r="A16" s="9" t="s">
        <v>33</v>
      </c>
      <c r="B16" s="9" t="s">
        <v>23</v>
      </c>
      <c r="C16" s="9"/>
      <c r="D16" s="5"/>
      <c r="E16" s="5">
        <v>378</v>
      </c>
      <c r="F16" s="5">
        <v>363</v>
      </c>
      <c r="G16" s="5">
        <v>15</v>
      </c>
      <c r="H16" s="22">
        <f>G16-IFERROR(VLOOKUP(A16,Гермес!A:B,2,0),0)</f>
        <v>15</v>
      </c>
      <c r="I16" s="19">
        <f>VLOOKUP(A16,[1]TDSheet!$A$1:$I$65536,9,0)</f>
        <v>0.45</v>
      </c>
      <c r="Q16" s="7">
        <f t="shared" si="2"/>
        <v>72.599999999999994</v>
      </c>
      <c r="R16" s="23">
        <f>6*Q16-H16-N16-S16</f>
        <v>210.29999999999998</v>
      </c>
      <c r="S16" s="23">
        <v>210.29999999999998</v>
      </c>
      <c r="T16" s="23"/>
      <c r="U16" s="7">
        <f t="shared" si="3"/>
        <v>6</v>
      </c>
      <c r="V16" s="7">
        <f t="shared" si="4"/>
        <v>0.20661157024793389</v>
      </c>
      <c r="W16" s="7">
        <f>VLOOKUP(A16,[1]TDSheet!$A$1:$X$65536,24,0)</f>
        <v>54.4</v>
      </c>
      <c r="X16" s="7">
        <f>VLOOKUP(A16,[1]TDSheet!$A$1:$Y$65536,25,0)</f>
        <v>62.118399999999994</v>
      </c>
      <c r="Y16" s="7">
        <f>VLOOKUP(A16,[1]TDSheet!$A$1:$Q$65536,17,0)</f>
        <v>0</v>
      </c>
      <c r="AA16" s="7">
        <f t="shared" si="5"/>
        <v>94.634999999999991</v>
      </c>
      <c r="AB16" s="7">
        <f t="shared" si="6"/>
        <v>94.634999999999991</v>
      </c>
    </row>
    <row r="17" spans="1:28" ht="21.95" customHeight="1" outlineLevel="2" x14ac:dyDescent="0.2">
      <c r="A17" s="9" t="s">
        <v>34</v>
      </c>
      <c r="B17" s="9" t="s">
        <v>23</v>
      </c>
      <c r="C17" s="9"/>
      <c r="D17" s="5">
        <v>81</v>
      </c>
      <c r="E17" s="5">
        <v>1228</v>
      </c>
      <c r="F17" s="5">
        <v>377</v>
      </c>
      <c r="G17" s="5">
        <v>842</v>
      </c>
      <c r="H17" s="22">
        <f>G17-IFERROR(VLOOKUP(A17,Гермес!A:B,2,0),0)</f>
        <v>842</v>
      </c>
      <c r="I17" s="19">
        <f>VLOOKUP(A17,[1]TDSheet!$A$1:$I$65536,9,0)</f>
        <v>0.45</v>
      </c>
      <c r="Q17" s="7">
        <f t="shared" si="2"/>
        <v>75.400000000000006</v>
      </c>
      <c r="R17" s="23">
        <f>12*Q17-H17-N17-S17</f>
        <v>62.800000000000068</v>
      </c>
      <c r="S17" s="23"/>
      <c r="T17" s="23"/>
      <c r="U17" s="7">
        <f t="shared" si="3"/>
        <v>12</v>
      </c>
      <c r="V17" s="7">
        <f t="shared" si="4"/>
        <v>11.167108753315649</v>
      </c>
      <c r="W17" s="7">
        <f>VLOOKUP(A17,[1]TDSheet!$A$1:$X$65536,24,0)</f>
        <v>63.2</v>
      </c>
      <c r="X17" s="7">
        <f>VLOOKUP(A17,[1]TDSheet!$A$1:$Y$65536,25,0)</f>
        <v>116.7538</v>
      </c>
      <c r="Y17" s="7">
        <f>VLOOKUP(A17,[1]TDSheet!$A$1:$Q$65536,17,0)</f>
        <v>101</v>
      </c>
      <c r="AA17" s="7">
        <f t="shared" si="5"/>
        <v>28.26000000000003</v>
      </c>
      <c r="AB17" s="7">
        <f t="shared" si="6"/>
        <v>0</v>
      </c>
    </row>
    <row r="18" spans="1:28" ht="11.1" customHeight="1" outlineLevel="2" x14ac:dyDescent="0.2">
      <c r="A18" s="9" t="s">
        <v>35</v>
      </c>
      <c r="B18" s="9" t="s">
        <v>23</v>
      </c>
      <c r="C18" s="9"/>
      <c r="D18" s="5">
        <v>136</v>
      </c>
      <c r="E18" s="5"/>
      <c r="F18" s="5">
        <v>6</v>
      </c>
      <c r="G18" s="5">
        <v>128</v>
      </c>
      <c r="H18" s="22">
        <f>G18-IFERROR(VLOOKUP(A18,Гермес!A:B,2,0),0)</f>
        <v>128</v>
      </c>
      <c r="I18" s="19">
        <f>VLOOKUP(A18,[1]TDSheet!$A$1:$I$65536,9,0)</f>
        <v>0.35</v>
      </c>
      <c r="Q18" s="7">
        <f t="shared" si="2"/>
        <v>1.2</v>
      </c>
      <c r="R18" s="23"/>
      <c r="S18" s="23"/>
      <c r="T18" s="23"/>
      <c r="U18" s="7">
        <f t="shared" si="3"/>
        <v>106.66666666666667</v>
      </c>
      <c r="V18" s="7">
        <f t="shared" si="4"/>
        <v>106.66666666666667</v>
      </c>
      <c r="W18" s="7">
        <f>VLOOKUP(A18,[1]TDSheet!$A$1:$X$65536,24,0)</f>
        <v>0</v>
      </c>
      <c r="X18" s="7">
        <f>VLOOKUP(A18,[1]TDSheet!$A$1:$Y$65536,25,0)</f>
        <v>2.4</v>
      </c>
      <c r="Y18" s="7">
        <f>VLOOKUP(A18,[1]TDSheet!$A$1:$Q$65536,17,0)</f>
        <v>0.8</v>
      </c>
      <c r="AA18" s="7">
        <f t="shared" si="5"/>
        <v>0</v>
      </c>
      <c r="AB18" s="7">
        <f t="shared" si="6"/>
        <v>0</v>
      </c>
    </row>
    <row r="19" spans="1:28" ht="11.1" customHeight="1" outlineLevel="2" x14ac:dyDescent="0.2">
      <c r="A19" s="9" t="s">
        <v>81</v>
      </c>
      <c r="B19" s="9" t="s">
        <v>23</v>
      </c>
      <c r="C19" s="9"/>
      <c r="D19" s="5">
        <v>219</v>
      </c>
      <c r="E19" s="5">
        <v>120</v>
      </c>
      <c r="F19" s="5">
        <v>11</v>
      </c>
      <c r="G19" s="5">
        <v>313</v>
      </c>
      <c r="H19" s="22">
        <f>G19-IFERROR(VLOOKUP(A19,Гермес!A:B,2,0),0)</f>
        <v>193</v>
      </c>
      <c r="I19" s="19">
        <f>VLOOKUP(A19,[1]TDSheet!$A$1:$I$65536,9,0)</f>
        <v>0</v>
      </c>
      <c r="Q19" s="7">
        <f t="shared" si="2"/>
        <v>2.2000000000000002</v>
      </c>
      <c r="R19" s="23"/>
      <c r="S19" s="23"/>
      <c r="T19" s="23"/>
      <c r="U19" s="7">
        <f t="shared" si="3"/>
        <v>87.72727272727272</v>
      </c>
      <c r="V19" s="7">
        <f t="shared" si="4"/>
        <v>87.72727272727272</v>
      </c>
      <c r="W19" s="7">
        <f>VLOOKUP(A19,[1]TDSheet!$A$1:$X$65536,24,0)</f>
        <v>0.4</v>
      </c>
      <c r="X19" s="7">
        <f>VLOOKUP(A19,[1]TDSheet!$A$1:$Y$65536,25,0)</f>
        <v>2</v>
      </c>
      <c r="Y19" s="7">
        <f>VLOOKUP(A19,[1]TDSheet!$A$1:$Q$65536,17,0)</f>
        <v>3.2</v>
      </c>
      <c r="AA19" s="7">
        <f t="shared" si="5"/>
        <v>0</v>
      </c>
      <c r="AB19" s="7">
        <f t="shared" si="6"/>
        <v>0</v>
      </c>
    </row>
    <row r="20" spans="1:28" ht="11.1" customHeight="1" outlineLevel="2" x14ac:dyDescent="0.2">
      <c r="A20" s="9" t="s">
        <v>82</v>
      </c>
      <c r="B20" s="9" t="s">
        <v>23</v>
      </c>
      <c r="C20" s="9"/>
      <c r="D20" s="5">
        <v>45</v>
      </c>
      <c r="E20" s="5">
        <v>150</v>
      </c>
      <c r="F20" s="5"/>
      <c r="G20" s="5">
        <v>150</v>
      </c>
      <c r="H20" s="22">
        <f>G20-IFERROR(VLOOKUP(A20,Гермес!A:B,2,0),0)</f>
        <v>0</v>
      </c>
      <c r="I20" s="19">
        <f>VLOOKUP(A20,[1]TDSheet!$A$1:$I$65536,9,0)</f>
        <v>0</v>
      </c>
      <c r="Q20" s="7">
        <f t="shared" si="2"/>
        <v>0</v>
      </c>
      <c r="R20" s="23"/>
      <c r="S20" s="23"/>
      <c r="T20" s="23"/>
      <c r="U20" s="7" t="e">
        <f t="shared" si="3"/>
        <v>#DIV/0!</v>
      </c>
      <c r="V20" s="7" t="e">
        <f t="shared" si="4"/>
        <v>#DIV/0!</v>
      </c>
      <c r="W20" s="7">
        <f>VLOOKUP(A20,[1]TDSheet!$A$1:$X$65536,24,0)</f>
        <v>0</v>
      </c>
      <c r="X20" s="7">
        <f>VLOOKUP(A20,[1]TDSheet!$A$1:$Y$65536,25,0)</f>
        <v>0</v>
      </c>
      <c r="Y20" s="7">
        <f>VLOOKUP(A20,[1]TDSheet!$A$1:$Q$65536,17,0)</f>
        <v>0</v>
      </c>
      <c r="AA20" s="7">
        <f t="shared" si="5"/>
        <v>0</v>
      </c>
      <c r="AB20" s="7">
        <f t="shared" si="6"/>
        <v>0</v>
      </c>
    </row>
    <row r="21" spans="1:28" ht="11.1" customHeight="1" outlineLevel="2" x14ac:dyDescent="0.2">
      <c r="A21" s="9" t="s">
        <v>83</v>
      </c>
      <c r="B21" s="9" t="s">
        <v>23</v>
      </c>
      <c r="C21" s="9"/>
      <c r="D21" s="5">
        <v>18</v>
      </c>
      <c r="E21" s="5">
        <v>108</v>
      </c>
      <c r="F21" s="5"/>
      <c r="G21" s="5">
        <v>108</v>
      </c>
      <c r="H21" s="22">
        <f>G21-IFERROR(VLOOKUP(A21,Гермес!A:B,2,0),0)</f>
        <v>0</v>
      </c>
      <c r="I21" s="19">
        <f>VLOOKUP(A21,[1]TDSheet!$A$1:$I$65536,9,0)</f>
        <v>0</v>
      </c>
      <c r="Q21" s="7">
        <f t="shared" si="2"/>
        <v>0</v>
      </c>
      <c r="R21" s="23"/>
      <c r="S21" s="23"/>
      <c r="T21" s="23"/>
      <c r="U21" s="7" t="e">
        <f t="shared" si="3"/>
        <v>#DIV/0!</v>
      </c>
      <c r="V21" s="7" t="e">
        <f t="shared" si="4"/>
        <v>#DIV/0!</v>
      </c>
      <c r="W21" s="7">
        <f>VLOOKUP(A21,[1]TDSheet!$A$1:$X$65536,24,0)</f>
        <v>0</v>
      </c>
      <c r="X21" s="7">
        <f>VLOOKUP(A21,[1]TDSheet!$A$1:$Y$65536,25,0)</f>
        <v>0</v>
      </c>
      <c r="Y21" s="7">
        <f>VLOOKUP(A21,[1]TDSheet!$A$1:$Q$65536,17,0)</f>
        <v>0</v>
      </c>
      <c r="AA21" s="7">
        <f t="shared" si="5"/>
        <v>0</v>
      </c>
      <c r="AB21" s="7">
        <f t="shared" si="6"/>
        <v>0</v>
      </c>
    </row>
    <row r="22" spans="1:28" ht="21.95" customHeight="1" outlineLevel="2" x14ac:dyDescent="0.2">
      <c r="A22" s="9" t="s">
        <v>84</v>
      </c>
      <c r="B22" s="9" t="s">
        <v>23</v>
      </c>
      <c r="C22" s="9"/>
      <c r="D22" s="5"/>
      <c r="E22" s="5">
        <v>84</v>
      </c>
      <c r="F22" s="5"/>
      <c r="G22" s="5">
        <v>84</v>
      </c>
      <c r="H22" s="22">
        <f>G22-IFERROR(VLOOKUP(A22,Гермес!A:B,2,0),0)</f>
        <v>0</v>
      </c>
      <c r="I22" s="19">
        <v>0</v>
      </c>
      <c r="Q22" s="7">
        <f t="shared" si="2"/>
        <v>0</v>
      </c>
      <c r="R22" s="23"/>
      <c r="S22" s="23"/>
      <c r="T22" s="23"/>
      <c r="U22" s="7" t="e">
        <f t="shared" si="3"/>
        <v>#DIV/0!</v>
      </c>
      <c r="V22" s="7" t="e">
        <f t="shared" si="4"/>
        <v>#DIV/0!</v>
      </c>
      <c r="W22" s="7">
        <v>0</v>
      </c>
      <c r="X22" s="7">
        <v>0</v>
      </c>
      <c r="Y22" s="7">
        <v>0</v>
      </c>
      <c r="AA22" s="7">
        <f t="shared" si="5"/>
        <v>0</v>
      </c>
      <c r="AB22" s="7">
        <f t="shared" si="6"/>
        <v>0</v>
      </c>
    </row>
    <row r="23" spans="1:28" ht="11.1" customHeight="1" outlineLevel="2" x14ac:dyDescent="0.2">
      <c r="A23" s="9" t="s">
        <v>85</v>
      </c>
      <c r="B23" s="9" t="s">
        <v>23</v>
      </c>
      <c r="C23" s="9"/>
      <c r="D23" s="5">
        <v>10</v>
      </c>
      <c r="E23" s="5">
        <v>170</v>
      </c>
      <c r="F23" s="5">
        <v>9</v>
      </c>
      <c r="G23" s="5">
        <v>171</v>
      </c>
      <c r="H23" s="22">
        <f>G23-IFERROR(VLOOKUP(A23,Гермес!A:B,2,0),0)</f>
        <v>171</v>
      </c>
      <c r="I23" s="19">
        <f>VLOOKUP(A23,[1]TDSheet!$A$1:$I$65536,9,0)</f>
        <v>0.5</v>
      </c>
      <c r="Q23" s="7">
        <f t="shared" si="2"/>
        <v>1.8</v>
      </c>
      <c r="R23" s="23"/>
      <c r="S23" s="23"/>
      <c r="T23" s="23"/>
      <c r="U23" s="7">
        <f t="shared" si="3"/>
        <v>95</v>
      </c>
      <c r="V23" s="7">
        <f t="shared" si="4"/>
        <v>95</v>
      </c>
      <c r="W23" s="7">
        <f>VLOOKUP(A23,[1]TDSheet!$A$1:$X$65536,24,0)</f>
        <v>22.2</v>
      </c>
      <c r="X23" s="7">
        <f>VLOOKUP(A23,[1]TDSheet!$A$1:$Y$65536,25,0)</f>
        <v>17.600000000000001</v>
      </c>
      <c r="Y23" s="7">
        <f>VLOOKUP(A23,[1]TDSheet!$A$1:$Q$65536,17,0)</f>
        <v>6.4</v>
      </c>
      <c r="AA23" s="7">
        <f t="shared" si="5"/>
        <v>0</v>
      </c>
      <c r="AB23" s="7">
        <f t="shared" si="6"/>
        <v>0</v>
      </c>
    </row>
    <row r="24" spans="1:28" ht="11.1" customHeight="1" outlineLevel="2" x14ac:dyDescent="0.2">
      <c r="A24" s="9" t="s">
        <v>86</v>
      </c>
      <c r="B24" s="9" t="s">
        <v>23</v>
      </c>
      <c r="C24" s="9"/>
      <c r="D24" s="5">
        <v>91</v>
      </c>
      <c r="E24" s="5">
        <v>160</v>
      </c>
      <c r="F24" s="5">
        <v>19</v>
      </c>
      <c r="G24" s="5">
        <v>172</v>
      </c>
      <c r="H24" s="22">
        <f>G24-IFERROR(VLOOKUP(A24,Гермес!A:B,2,0),0)</f>
        <v>12</v>
      </c>
      <c r="I24" s="19">
        <f>VLOOKUP(A24,[1]TDSheet!$A$1:$I$65536,9,0)</f>
        <v>0</v>
      </c>
      <c r="Q24" s="7">
        <f t="shared" si="2"/>
        <v>3.8</v>
      </c>
      <c r="R24" s="23"/>
      <c r="S24" s="23"/>
      <c r="T24" s="23"/>
      <c r="U24" s="7">
        <f t="shared" si="3"/>
        <v>3.1578947368421053</v>
      </c>
      <c r="V24" s="7">
        <f t="shared" si="4"/>
        <v>3.1578947368421053</v>
      </c>
      <c r="W24" s="7">
        <f>VLOOKUP(A24,[1]TDSheet!$A$1:$X$65536,24,0)</f>
        <v>0</v>
      </c>
      <c r="X24" s="7">
        <f>VLOOKUP(A24,[1]TDSheet!$A$1:$Y$65536,25,0)</f>
        <v>1.4</v>
      </c>
      <c r="Y24" s="7">
        <f>VLOOKUP(A24,[1]TDSheet!$A$1:$Q$65536,17,0)</f>
        <v>0.4</v>
      </c>
      <c r="AA24" s="7">
        <f t="shared" si="5"/>
        <v>0</v>
      </c>
      <c r="AB24" s="7">
        <f t="shared" si="6"/>
        <v>0</v>
      </c>
    </row>
    <row r="25" spans="1:28" ht="11.1" customHeight="1" outlineLevel="2" x14ac:dyDescent="0.2">
      <c r="A25" s="9" t="s">
        <v>87</v>
      </c>
      <c r="B25" s="9" t="s">
        <v>23</v>
      </c>
      <c r="C25" s="9"/>
      <c r="D25" s="5">
        <v>120</v>
      </c>
      <c r="E25" s="5">
        <v>154</v>
      </c>
      <c r="F25" s="5">
        <v>1</v>
      </c>
      <c r="G25" s="5">
        <v>195</v>
      </c>
      <c r="H25" s="22">
        <f>G25-IFERROR(VLOOKUP(A25,Гермес!A:B,2,0),0)</f>
        <v>95</v>
      </c>
      <c r="I25" s="19">
        <f>VLOOKUP(A25,[1]TDSheet!$A$1:$I$65536,9,0)</f>
        <v>0</v>
      </c>
      <c r="Q25" s="7">
        <f t="shared" si="2"/>
        <v>0.2</v>
      </c>
      <c r="R25" s="23"/>
      <c r="S25" s="23"/>
      <c r="T25" s="23"/>
      <c r="U25" s="7">
        <f t="shared" si="3"/>
        <v>475</v>
      </c>
      <c r="V25" s="7">
        <f t="shared" si="4"/>
        <v>475</v>
      </c>
      <c r="W25" s="7">
        <f>VLOOKUP(A25,[1]TDSheet!$A$1:$X$65536,24,0)</f>
        <v>0</v>
      </c>
      <c r="X25" s="7">
        <f>VLOOKUP(A25,[1]TDSheet!$A$1:$Y$65536,25,0)</f>
        <v>0.8</v>
      </c>
      <c r="Y25" s="7">
        <f>VLOOKUP(A25,[1]TDSheet!$A$1:$Q$65536,17,0)</f>
        <v>2.4</v>
      </c>
      <c r="AA25" s="7">
        <f t="shared" si="5"/>
        <v>0</v>
      </c>
      <c r="AB25" s="7">
        <f t="shared" si="6"/>
        <v>0</v>
      </c>
    </row>
    <row r="26" spans="1:28" ht="11.1" customHeight="1" outlineLevel="2" x14ac:dyDescent="0.2">
      <c r="A26" s="9" t="s">
        <v>88</v>
      </c>
      <c r="B26" s="9" t="s">
        <v>23</v>
      </c>
      <c r="C26" s="9"/>
      <c r="D26" s="5">
        <v>90</v>
      </c>
      <c r="E26" s="5">
        <v>318</v>
      </c>
      <c r="F26" s="5">
        <v>40</v>
      </c>
      <c r="G26" s="5">
        <v>295</v>
      </c>
      <c r="H26" s="22">
        <f>G26-IFERROR(VLOOKUP(A26,Гермес!A:B,2,0),0)</f>
        <v>43</v>
      </c>
      <c r="I26" s="19">
        <f>VLOOKUP(A26,[1]TDSheet!$A$1:$I$65536,9,0)</f>
        <v>0.3</v>
      </c>
      <c r="Q26" s="7">
        <f t="shared" si="2"/>
        <v>8</v>
      </c>
      <c r="R26" s="23">
        <f>11*Q26-H26-N26-S26</f>
        <v>22.5</v>
      </c>
      <c r="S26" s="23">
        <v>22.5</v>
      </c>
      <c r="T26" s="23"/>
      <c r="U26" s="7">
        <f t="shared" si="3"/>
        <v>11</v>
      </c>
      <c r="V26" s="7">
        <f t="shared" si="4"/>
        <v>5.375</v>
      </c>
      <c r="W26" s="7">
        <f>VLOOKUP(A26,[1]TDSheet!$A$1:$X$65536,24,0)</f>
        <v>0</v>
      </c>
      <c r="X26" s="7">
        <f>VLOOKUP(A26,[1]TDSheet!$A$1:$Y$65536,25,0)</f>
        <v>6</v>
      </c>
      <c r="Y26" s="7">
        <f>VLOOKUP(A26,[1]TDSheet!$A$1:$Q$65536,17,0)</f>
        <v>6.4</v>
      </c>
      <c r="AA26" s="7">
        <f t="shared" si="5"/>
        <v>6.75</v>
      </c>
      <c r="AB26" s="7">
        <f t="shared" si="6"/>
        <v>6.75</v>
      </c>
    </row>
    <row r="27" spans="1:28" ht="11.1" customHeight="1" outlineLevel="2" x14ac:dyDescent="0.2">
      <c r="A27" s="9" t="s">
        <v>89</v>
      </c>
      <c r="B27" s="9" t="s">
        <v>23</v>
      </c>
      <c r="C27" s="9"/>
      <c r="D27" s="5">
        <v>120</v>
      </c>
      <c r="E27" s="5">
        <v>168</v>
      </c>
      <c r="F27" s="5"/>
      <c r="G27" s="5">
        <v>168</v>
      </c>
      <c r="H27" s="22">
        <f>G27-IFERROR(VLOOKUP(A27,Гермес!A:B,2,0),0)</f>
        <v>0</v>
      </c>
      <c r="I27" s="19">
        <f>VLOOKUP(A27,[1]TDSheet!$A$1:$I$65536,9,0)</f>
        <v>0</v>
      </c>
      <c r="Q27" s="7">
        <f t="shared" si="2"/>
        <v>0</v>
      </c>
      <c r="R27" s="23"/>
      <c r="S27" s="23"/>
      <c r="T27" s="23"/>
      <c r="U27" s="7" t="e">
        <f t="shared" si="3"/>
        <v>#DIV/0!</v>
      </c>
      <c r="V27" s="7" t="e">
        <f t="shared" si="4"/>
        <v>#DIV/0!</v>
      </c>
      <c r="W27" s="7">
        <f>VLOOKUP(A27,[1]TDSheet!$A$1:$X$65536,24,0)</f>
        <v>0</v>
      </c>
      <c r="X27" s="7">
        <f>VLOOKUP(A27,[1]TDSheet!$A$1:$Y$65536,25,0)</f>
        <v>0</v>
      </c>
      <c r="Y27" s="7">
        <f>VLOOKUP(A27,[1]TDSheet!$A$1:$Q$65536,17,0)</f>
        <v>0</v>
      </c>
      <c r="AA27" s="7">
        <f t="shared" si="5"/>
        <v>0</v>
      </c>
      <c r="AB27" s="7">
        <f t="shared" si="6"/>
        <v>0</v>
      </c>
    </row>
    <row r="28" spans="1:28" ht="11.1" customHeight="1" outlineLevel="2" x14ac:dyDescent="0.2">
      <c r="A28" s="9" t="s">
        <v>90</v>
      </c>
      <c r="B28" s="9" t="s">
        <v>23</v>
      </c>
      <c r="C28" s="9"/>
      <c r="D28" s="5">
        <v>5</v>
      </c>
      <c r="E28" s="5"/>
      <c r="F28" s="5"/>
      <c r="G28" s="5">
        <v>5</v>
      </c>
      <c r="H28" s="22">
        <f>G28-IFERROR(VLOOKUP(A28,Гермес!A:B,2,0),0)</f>
        <v>5</v>
      </c>
      <c r="I28" s="19">
        <f>VLOOKUP(A28,[1]TDSheet!$A$1:$I$65536,9,0)</f>
        <v>0.28000000000000003</v>
      </c>
      <c r="Q28" s="7">
        <f t="shared" si="2"/>
        <v>0</v>
      </c>
      <c r="R28" s="23"/>
      <c r="S28" s="23"/>
      <c r="T28" s="23"/>
      <c r="U28" s="7" t="e">
        <f t="shared" si="3"/>
        <v>#DIV/0!</v>
      </c>
      <c r="V28" s="7" t="e">
        <f t="shared" si="4"/>
        <v>#DIV/0!</v>
      </c>
      <c r="W28" s="7">
        <f>VLOOKUP(A28,[1]TDSheet!$A$1:$X$65536,24,0)</f>
        <v>17.2</v>
      </c>
      <c r="X28" s="7">
        <f>VLOOKUP(A28,[1]TDSheet!$A$1:$Y$65536,25,0)</f>
        <v>9.6</v>
      </c>
      <c r="Y28" s="7">
        <f>VLOOKUP(A28,[1]TDSheet!$A$1:$Q$65536,17,0)</f>
        <v>1</v>
      </c>
      <c r="AA28" s="7">
        <f t="shared" si="5"/>
        <v>0</v>
      </c>
      <c r="AB28" s="7">
        <f t="shared" si="6"/>
        <v>0</v>
      </c>
    </row>
    <row r="29" spans="1:28" ht="11.1" customHeight="1" outlineLevel="2" x14ac:dyDescent="0.2">
      <c r="A29" s="9" t="s">
        <v>91</v>
      </c>
      <c r="B29" s="9" t="s">
        <v>23</v>
      </c>
      <c r="C29" s="9"/>
      <c r="D29" s="5">
        <v>66</v>
      </c>
      <c r="E29" s="5">
        <v>402</v>
      </c>
      <c r="F29" s="5"/>
      <c r="G29" s="5">
        <v>402</v>
      </c>
      <c r="H29" s="22">
        <f>G29-IFERROR(VLOOKUP(A29,Гермес!A:B,2,0),0)</f>
        <v>0</v>
      </c>
      <c r="I29" s="19">
        <f>VLOOKUP(A29,[1]TDSheet!$A$1:$I$65536,9,0)</f>
        <v>0</v>
      </c>
      <c r="Q29" s="7">
        <f t="shared" si="2"/>
        <v>0</v>
      </c>
      <c r="R29" s="23"/>
      <c r="S29" s="23"/>
      <c r="T29" s="23"/>
      <c r="U29" s="7" t="e">
        <f t="shared" si="3"/>
        <v>#DIV/0!</v>
      </c>
      <c r="V29" s="7" t="e">
        <f t="shared" si="4"/>
        <v>#DIV/0!</v>
      </c>
      <c r="W29" s="7">
        <f>VLOOKUP(A29,[1]TDSheet!$A$1:$X$65536,24,0)</f>
        <v>0</v>
      </c>
      <c r="X29" s="7">
        <f>VLOOKUP(A29,[1]TDSheet!$A$1:$Y$65536,25,0)</f>
        <v>0</v>
      </c>
      <c r="Y29" s="7">
        <f>VLOOKUP(A29,[1]TDSheet!$A$1:$Q$65536,17,0)</f>
        <v>0</v>
      </c>
      <c r="AA29" s="7">
        <f t="shared" si="5"/>
        <v>0</v>
      </c>
      <c r="AB29" s="7">
        <f t="shared" si="6"/>
        <v>0</v>
      </c>
    </row>
    <row r="30" spans="1:28" ht="11.1" customHeight="1" outlineLevel="2" x14ac:dyDescent="0.2">
      <c r="A30" s="9" t="s">
        <v>92</v>
      </c>
      <c r="B30" s="9" t="s">
        <v>23</v>
      </c>
      <c r="C30" s="9"/>
      <c r="D30" s="5">
        <v>10</v>
      </c>
      <c r="E30" s="5">
        <v>822</v>
      </c>
      <c r="F30" s="5">
        <v>10</v>
      </c>
      <c r="G30" s="5">
        <v>812</v>
      </c>
      <c r="H30" s="22">
        <f>G30-IFERROR(VLOOKUP(A30,Гермес!A:B,2,0),0)</f>
        <v>62</v>
      </c>
      <c r="I30" s="19">
        <f>VLOOKUP(A30,[1]TDSheet!$A$1:$I$65536,9,0)</f>
        <v>0.42</v>
      </c>
      <c r="Q30" s="7">
        <f t="shared" si="2"/>
        <v>2</v>
      </c>
      <c r="R30" s="23"/>
      <c r="S30" s="23"/>
      <c r="T30" s="23"/>
      <c r="U30" s="7">
        <f t="shared" si="3"/>
        <v>31</v>
      </c>
      <c r="V30" s="7">
        <f t="shared" si="4"/>
        <v>31</v>
      </c>
      <c r="W30" s="7">
        <f>VLOOKUP(A30,[1]TDSheet!$A$1:$X$65536,24,0)</f>
        <v>0</v>
      </c>
      <c r="X30" s="7">
        <f>VLOOKUP(A30,[1]TDSheet!$A$1:$Y$65536,25,0)</f>
        <v>5</v>
      </c>
      <c r="Y30" s="7">
        <f>VLOOKUP(A30,[1]TDSheet!$A$1:$Q$65536,17,0)</f>
        <v>7.6</v>
      </c>
      <c r="AA30" s="7">
        <f t="shared" si="5"/>
        <v>0</v>
      </c>
      <c r="AB30" s="7">
        <f t="shared" si="6"/>
        <v>0</v>
      </c>
    </row>
    <row r="31" spans="1:28" ht="11.1" customHeight="1" outlineLevel="2" x14ac:dyDescent="0.2">
      <c r="A31" s="9" t="s">
        <v>93</v>
      </c>
      <c r="B31" s="9" t="s">
        <v>23</v>
      </c>
      <c r="C31" s="9"/>
      <c r="D31" s="5">
        <v>3223</v>
      </c>
      <c r="E31" s="5">
        <v>726</v>
      </c>
      <c r="F31" s="5">
        <v>151</v>
      </c>
      <c r="G31" s="5">
        <v>1165</v>
      </c>
      <c r="H31" s="25">
        <f>G31-IFERROR(VLOOKUP(A31,Гермес!A:B,2,0),0)+H108</f>
        <v>54</v>
      </c>
      <c r="I31" s="19">
        <f>VLOOKUP(A31,[1]TDSheet!$A$1:$I$65536,9,0)</f>
        <v>0.42</v>
      </c>
      <c r="Q31" s="7">
        <f t="shared" si="2"/>
        <v>30.2</v>
      </c>
      <c r="R31" s="23"/>
      <c r="S31" s="23"/>
      <c r="T31" s="23"/>
      <c r="U31" s="7">
        <f t="shared" si="3"/>
        <v>1.7880794701986755</v>
      </c>
      <c r="V31" s="7">
        <f t="shared" si="4"/>
        <v>1.7880794701986755</v>
      </c>
      <c r="W31" s="7">
        <f>VLOOKUP(A31,[1]TDSheet!$A$1:$X$65536,24,0)</f>
        <v>11.6</v>
      </c>
      <c r="X31" s="7">
        <f>VLOOKUP(A31,[1]TDSheet!$A$1:$Y$65536,25,0)</f>
        <v>38.799999999999997</v>
      </c>
      <c r="Y31" s="7">
        <f>VLOOKUP(A31,[1]TDSheet!$A$1:$Q$65536,17,0)</f>
        <v>38.6</v>
      </c>
      <c r="AA31" s="7">
        <f t="shared" si="5"/>
        <v>0</v>
      </c>
      <c r="AB31" s="7">
        <f t="shared" si="6"/>
        <v>0</v>
      </c>
    </row>
    <row r="32" spans="1:28" ht="11.1" customHeight="1" outlineLevel="2" x14ac:dyDescent="0.2">
      <c r="A32" s="9" t="s">
        <v>94</v>
      </c>
      <c r="B32" s="9" t="s">
        <v>23</v>
      </c>
      <c r="C32" s="9"/>
      <c r="D32" s="5">
        <v>32</v>
      </c>
      <c r="E32" s="5">
        <v>144</v>
      </c>
      <c r="F32" s="5"/>
      <c r="G32" s="5">
        <v>144</v>
      </c>
      <c r="H32" s="22">
        <f>G32-IFERROR(VLOOKUP(A32,Гермес!A:B,2,0),0)</f>
        <v>0</v>
      </c>
      <c r="I32" s="19">
        <f>VLOOKUP(A32,[1]TDSheet!$A$1:$I$65536,9,0)</f>
        <v>0</v>
      </c>
      <c r="Q32" s="7">
        <f t="shared" si="2"/>
        <v>0</v>
      </c>
      <c r="R32" s="23"/>
      <c r="S32" s="23"/>
      <c r="T32" s="23"/>
      <c r="U32" s="7" t="e">
        <f t="shared" si="3"/>
        <v>#DIV/0!</v>
      </c>
      <c r="V32" s="7" t="e">
        <f t="shared" si="4"/>
        <v>#DIV/0!</v>
      </c>
      <c r="W32" s="7">
        <f>VLOOKUP(A32,[1]TDSheet!$A$1:$X$65536,24,0)</f>
        <v>0</v>
      </c>
      <c r="X32" s="7">
        <f>VLOOKUP(A32,[1]TDSheet!$A$1:$Y$65536,25,0)</f>
        <v>0</v>
      </c>
      <c r="Y32" s="7">
        <f>VLOOKUP(A32,[1]TDSheet!$A$1:$Q$65536,17,0)</f>
        <v>0</v>
      </c>
      <c r="AA32" s="7">
        <f t="shared" si="5"/>
        <v>0</v>
      </c>
      <c r="AB32" s="7">
        <f t="shared" si="6"/>
        <v>0</v>
      </c>
    </row>
    <row r="33" spans="1:31" ht="11.1" customHeight="1" outlineLevel="2" x14ac:dyDescent="0.2">
      <c r="A33" s="9" t="s">
        <v>95</v>
      </c>
      <c r="B33" s="9" t="s">
        <v>23</v>
      </c>
      <c r="C33" s="9"/>
      <c r="D33" s="5">
        <v>18</v>
      </c>
      <c r="E33" s="5"/>
      <c r="F33" s="5"/>
      <c r="G33" s="5">
        <v>18</v>
      </c>
      <c r="H33" s="22">
        <f>G33-IFERROR(VLOOKUP(A33,Гермес!A:B,2,0),0)</f>
        <v>18</v>
      </c>
      <c r="I33" s="19">
        <f>VLOOKUP(A33,[1]TDSheet!$A$1:$I$65536,9,0)</f>
        <v>0</v>
      </c>
      <c r="Q33" s="7">
        <f t="shared" si="2"/>
        <v>0</v>
      </c>
      <c r="R33" s="23"/>
      <c r="S33" s="23"/>
      <c r="T33" s="23"/>
      <c r="U33" s="7" t="e">
        <f t="shared" si="3"/>
        <v>#DIV/0!</v>
      </c>
      <c r="V33" s="7" t="e">
        <f t="shared" si="4"/>
        <v>#DIV/0!</v>
      </c>
      <c r="W33" s="7">
        <f>VLOOKUP(A33,[1]TDSheet!$A$1:$X$65536,24,0)</f>
        <v>0</v>
      </c>
      <c r="X33" s="7">
        <f>VLOOKUP(A33,[1]TDSheet!$A$1:$Y$65536,25,0)</f>
        <v>0</v>
      </c>
      <c r="Y33" s="7">
        <f>VLOOKUP(A33,[1]TDSheet!$A$1:$Q$65536,17,0)</f>
        <v>0</v>
      </c>
      <c r="AA33" s="7">
        <f t="shared" si="5"/>
        <v>0</v>
      </c>
      <c r="AB33" s="7">
        <f t="shared" si="6"/>
        <v>0</v>
      </c>
    </row>
    <row r="34" spans="1:31" ht="21.95" customHeight="1" outlineLevel="2" x14ac:dyDescent="0.2">
      <c r="A34" s="9" t="s">
        <v>96</v>
      </c>
      <c r="B34" s="9" t="s">
        <v>23</v>
      </c>
      <c r="C34" s="9"/>
      <c r="D34" s="5">
        <v>12</v>
      </c>
      <c r="E34" s="5">
        <v>120</v>
      </c>
      <c r="F34" s="5"/>
      <c r="G34" s="5">
        <v>120</v>
      </c>
      <c r="H34" s="22">
        <f>G34-IFERROR(VLOOKUP(A34,Гермес!A:B,2,0),0)</f>
        <v>0</v>
      </c>
      <c r="I34" s="19">
        <f>VLOOKUP(A34,[1]TDSheet!$A$1:$I$65536,9,0)</f>
        <v>0</v>
      </c>
      <c r="Q34" s="7">
        <f t="shared" si="2"/>
        <v>0</v>
      </c>
      <c r="R34" s="23"/>
      <c r="S34" s="23"/>
      <c r="T34" s="23"/>
      <c r="U34" s="7" t="e">
        <f t="shared" si="3"/>
        <v>#DIV/0!</v>
      </c>
      <c r="V34" s="7" t="e">
        <f t="shared" si="4"/>
        <v>#DIV/0!</v>
      </c>
      <c r="W34" s="7">
        <f>VLOOKUP(A34,[1]TDSheet!$A$1:$X$65536,24,0)</f>
        <v>0</v>
      </c>
      <c r="X34" s="7">
        <f>VLOOKUP(A34,[1]TDSheet!$A$1:$Y$65536,25,0)</f>
        <v>0</v>
      </c>
      <c r="Y34" s="7">
        <f>VLOOKUP(A34,[1]TDSheet!$A$1:$Q$65536,17,0)</f>
        <v>0</v>
      </c>
      <c r="AA34" s="7">
        <f t="shared" si="5"/>
        <v>0</v>
      </c>
      <c r="AB34" s="7">
        <f t="shared" si="6"/>
        <v>0</v>
      </c>
    </row>
    <row r="35" spans="1:31" ht="21.95" customHeight="1" outlineLevel="2" x14ac:dyDescent="0.2">
      <c r="A35" s="9" t="s">
        <v>97</v>
      </c>
      <c r="B35" s="9" t="s">
        <v>23</v>
      </c>
      <c r="C35" s="9"/>
      <c r="D35" s="5">
        <v>12</v>
      </c>
      <c r="E35" s="5">
        <v>172</v>
      </c>
      <c r="F35" s="5"/>
      <c r="G35" s="5">
        <v>172</v>
      </c>
      <c r="H35" s="22">
        <f>G35-IFERROR(VLOOKUP(A35,Гермес!A:B,2,0),0)</f>
        <v>0</v>
      </c>
      <c r="I35" s="19">
        <f>VLOOKUP(A35,[1]TDSheet!$A$1:$I$65536,9,0)</f>
        <v>0</v>
      </c>
      <c r="Q35" s="7">
        <f t="shared" si="2"/>
        <v>0</v>
      </c>
      <c r="R35" s="23"/>
      <c r="S35" s="23"/>
      <c r="T35" s="23"/>
      <c r="U35" s="7" t="e">
        <f t="shared" si="3"/>
        <v>#DIV/0!</v>
      </c>
      <c r="V35" s="7" t="e">
        <f t="shared" si="4"/>
        <v>#DIV/0!</v>
      </c>
      <c r="W35" s="7">
        <f>VLOOKUP(A35,[1]TDSheet!$A$1:$X$65536,24,0)</f>
        <v>0</v>
      </c>
      <c r="X35" s="7">
        <f>VLOOKUP(A35,[1]TDSheet!$A$1:$Y$65536,25,0)</f>
        <v>0.2</v>
      </c>
      <c r="Y35" s="7">
        <f>VLOOKUP(A35,[1]TDSheet!$A$1:$Q$65536,17,0)</f>
        <v>0</v>
      </c>
      <c r="AA35" s="7">
        <f t="shared" si="5"/>
        <v>0</v>
      </c>
      <c r="AB35" s="7">
        <f t="shared" si="6"/>
        <v>0</v>
      </c>
    </row>
    <row r="36" spans="1:31" ht="21.95" customHeight="1" outlineLevel="2" x14ac:dyDescent="0.2">
      <c r="A36" s="9" t="s">
        <v>98</v>
      </c>
      <c r="B36" s="9" t="s">
        <v>23</v>
      </c>
      <c r="C36" s="9"/>
      <c r="D36" s="5">
        <v>82</v>
      </c>
      <c r="E36" s="5">
        <v>96</v>
      </c>
      <c r="F36" s="5">
        <v>9</v>
      </c>
      <c r="G36" s="5">
        <v>149</v>
      </c>
      <c r="H36" s="22">
        <f>G36-IFERROR(VLOOKUP(A36,Гермес!A:B,2,0),0)</f>
        <v>53</v>
      </c>
      <c r="I36" s="19">
        <f>VLOOKUP(A36,[1]TDSheet!$A$1:$I$65536,9,0)</f>
        <v>0.35</v>
      </c>
      <c r="Q36" s="7">
        <f t="shared" si="2"/>
        <v>1.8</v>
      </c>
      <c r="R36" s="23"/>
      <c r="S36" s="23"/>
      <c r="T36" s="23"/>
      <c r="U36" s="7">
        <f t="shared" si="3"/>
        <v>29.444444444444443</v>
      </c>
      <c r="V36" s="7">
        <f t="shared" si="4"/>
        <v>29.444444444444443</v>
      </c>
      <c r="W36" s="7">
        <f>VLOOKUP(A36,[1]TDSheet!$A$1:$X$65536,24,0)</f>
        <v>0</v>
      </c>
      <c r="X36" s="7">
        <f>VLOOKUP(A36,[1]TDSheet!$A$1:$Y$65536,25,0)</f>
        <v>2.6</v>
      </c>
      <c r="Y36" s="7">
        <f>VLOOKUP(A36,[1]TDSheet!$A$1:$Q$65536,17,0)</f>
        <v>2.4</v>
      </c>
      <c r="AA36" s="7">
        <f t="shared" si="5"/>
        <v>0</v>
      </c>
      <c r="AB36" s="7">
        <f t="shared" si="6"/>
        <v>0</v>
      </c>
    </row>
    <row r="37" spans="1:31" ht="11.1" customHeight="1" outlineLevel="2" x14ac:dyDescent="0.2">
      <c r="A37" s="9" t="s">
        <v>99</v>
      </c>
      <c r="B37" s="9" t="s">
        <v>23</v>
      </c>
      <c r="C37" s="9"/>
      <c r="D37" s="5">
        <v>91</v>
      </c>
      <c r="E37" s="5">
        <v>168</v>
      </c>
      <c r="F37" s="5">
        <v>9</v>
      </c>
      <c r="G37" s="5">
        <v>171</v>
      </c>
      <c r="H37" s="22">
        <f>G37-IFERROR(VLOOKUP(A37,Гермес!A:B,2,0),0)</f>
        <v>3</v>
      </c>
      <c r="I37" s="19">
        <f>VLOOKUP(A37,[1]TDSheet!$A$1:$I$65536,9,0)</f>
        <v>0</v>
      </c>
      <c r="Q37" s="7">
        <f t="shared" si="2"/>
        <v>1.8</v>
      </c>
      <c r="R37" s="23"/>
      <c r="S37" s="23"/>
      <c r="T37" s="23"/>
      <c r="U37" s="7">
        <f t="shared" si="3"/>
        <v>1.6666666666666665</v>
      </c>
      <c r="V37" s="7">
        <f t="shared" si="4"/>
        <v>1.6666666666666665</v>
      </c>
      <c r="W37" s="7">
        <f>VLOOKUP(A37,[1]TDSheet!$A$1:$X$65536,24,0)</f>
        <v>0</v>
      </c>
      <c r="X37" s="7">
        <f>VLOOKUP(A37,[1]TDSheet!$A$1:$Y$65536,25,0)</f>
        <v>1.4</v>
      </c>
      <c r="Y37" s="7">
        <f>VLOOKUP(A37,[1]TDSheet!$A$1:$Q$65536,17,0)</f>
        <v>2.8</v>
      </c>
      <c r="AA37" s="7">
        <f t="shared" si="5"/>
        <v>0</v>
      </c>
      <c r="AB37" s="7">
        <f t="shared" si="6"/>
        <v>0</v>
      </c>
    </row>
    <row r="38" spans="1:31" ht="21.95" customHeight="1" outlineLevel="2" x14ac:dyDescent="0.2">
      <c r="A38" s="9" t="s">
        <v>100</v>
      </c>
      <c r="B38" s="9" t="s">
        <v>23</v>
      </c>
      <c r="C38" s="9"/>
      <c r="D38" s="5">
        <v>61</v>
      </c>
      <c r="E38" s="5">
        <v>150</v>
      </c>
      <c r="F38" s="5"/>
      <c r="G38" s="5">
        <v>150</v>
      </c>
      <c r="H38" s="22">
        <f>G38-IFERROR(VLOOKUP(A38,Гермес!A:B,2,0),0)</f>
        <v>0</v>
      </c>
      <c r="I38" s="19">
        <f>VLOOKUP(A38,[1]TDSheet!$A$1:$I$65536,9,0)</f>
        <v>0</v>
      </c>
      <c r="Q38" s="7">
        <f t="shared" si="2"/>
        <v>0</v>
      </c>
      <c r="R38" s="23"/>
      <c r="S38" s="23"/>
      <c r="T38" s="23"/>
      <c r="U38" s="7" t="e">
        <f t="shared" si="3"/>
        <v>#DIV/0!</v>
      </c>
      <c r="V38" s="7" t="e">
        <f t="shared" si="4"/>
        <v>#DIV/0!</v>
      </c>
      <c r="W38" s="7">
        <f>VLOOKUP(A38,[1]TDSheet!$A$1:$X$65536,24,0)</f>
        <v>0</v>
      </c>
      <c r="X38" s="7">
        <f>VLOOKUP(A38,[1]TDSheet!$A$1:$Y$65536,25,0)</f>
        <v>3</v>
      </c>
      <c r="Y38" s="7">
        <f>VLOOKUP(A38,[1]TDSheet!$A$1:$Q$65536,17,0)</f>
        <v>3</v>
      </c>
      <c r="AA38" s="7">
        <f t="shared" si="5"/>
        <v>0</v>
      </c>
      <c r="AB38" s="7">
        <f t="shared" si="6"/>
        <v>0</v>
      </c>
    </row>
    <row r="39" spans="1:31" ht="21.95" customHeight="1" outlineLevel="2" x14ac:dyDescent="0.2">
      <c r="A39" s="9" t="s">
        <v>45</v>
      </c>
      <c r="B39" s="9" t="s">
        <v>8</v>
      </c>
      <c r="C39" s="18" t="str">
        <f>VLOOKUP(A39,[1]TDSheet!$A$1:$D$65536,4,0)</f>
        <v>Окт</v>
      </c>
      <c r="D39" s="5">
        <v>1251.72</v>
      </c>
      <c r="E39" s="5">
        <v>776.24599999999998</v>
      </c>
      <c r="F39" s="5">
        <v>871.73099999999999</v>
      </c>
      <c r="G39" s="5">
        <v>981.68499999999995</v>
      </c>
      <c r="H39" s="22">
        <f>G39-IFERROR(VLOOKUP(A39,Гермес!A:B,2,0),0)</f>
        <v>981.68499999999995</v>
      </c>
      <c r="I39" s="19">
        <f>VLOOKUP(A39,[1]TDSheet!$A$1:$I$65536,9,0)</f>
        <v>1</v>
      </c>
      <c r="N39" s="30">
        <f>200+300</f>
        <v>500</v>
      </c>
      <c r="Q39" s="7">
        <f t="shared" si="2"/>
        <v>174.34620000000001</v>
      </c>
      <c r="R39" s="23">
        <f>12*Q39-H39-N39-S39</f>
        <v>210.46940000000041</v>
      </c>
      <c r="S39" s="34">
        <v>400</v>
      </c>
      <c r="T39" s="23"/>
      <c r="U39" s="7">
        <f t="shared" si="3"/>
        <v>12.000000000000002</v>
      </c>
      <c r="V39" s="7">
        <f t="shared" si="4"/>
        <v>8.4985219064137905</v>
      </c>
      <c r="W39" s="7">
        <f>VLOOKUP(A39,[1]TDSheet!$A$1:$X$65536,24,0)</f>
        <v>227.2748</v>
      </c>
      <c r="X39" s="7">
        <f>VLOOKUP(A39,[1]TDSheet!$A$1:$Y$65536,25,0)</f>
        <v>278.9196</v>
      </c>
      <c r="Y39" s="7">
        <f>VLOOKUP(A39,[1]TDSheet!$A$1:$Q$65536,17,0)</f>
        <v>184.90219999999999</v>
      </c>
      <c r="AA39" s="7">
        <f t="shared" si="5"/>
        <v>210.46940000000041</v>
      </c>
      <c r="AB39" s="7">
        <f t="shared" si="6"/>
        <v>400</v>
      </c>
      <c r="AD39" s="31" t="s">
        <v>158</v>
      </c>
    </row>
    <row r="40" spans="1:31" ht="11.1" customHeight="1" outlineLevel="2" x14ac:dyDescent="0.2">
      <c r="A40" s="9" t="s">
        <v>46</v>
      </c>
      <c r="B40" s="9" t="s">
        <v>8</v>
      </c>
      <c r="C40" s="9"/>
      <c r="D40" s="5">
        <v>559.24199999999996</v>
      </c>
      <c r="E40" s="5">
        <v>1789.5129999999999</v>
      </c>
      <c r="F40" s="5">
        <v>1434.8150000000001</v>
      </c>
      <c r="G40" s="5">
        <v>661.51300000000003</v>
      </c>
      <c r="H40" s="22">
        <f>G40-IFERROR(VLOOKUP(A40,Гермес!A:B,2,0),0)</f>
        <v>661.51300000000003</v>
      </c>
      <c r="I40" s="19">
        <f>VLOOKUP(A40,[1]TDSheet!$A$1:$I$65536,9,0)</f>
        <v>1</v>
      </c>
      <c r="Q40" s="7">
        <f t="shared" si="2"/>
        <v>286.96300000000002</v>
      </c>
      <c r="R40" s="23">
        <f>8*Q40-H40-N40-S40</f>
        <v>734.19100000000026</v>
      </c>
      <c r="S40" s="23">
        <v>900</v>
      </c>
      <c r="T40" s="23"/>
      <c r="U40" s="7">
        <f t="shared" si="3"/>
        <v>8</v>
      </c>
      <c r="V40" s="7">
        <f t="shared" si="4"/>
        <v>2.305220533657649</v>
      </c>
      <c r="W40" s="7">
        <f>VLOOKUP(A40,[1]TDSheet!$A$1:$X$65536,24,0)</f>
        <v>547.43380000000002</v>
      </c>
      <c r="X40" s="7">
        <f>VLOOKUP(A40,[1]TDSheet!$A$1:$Y$65536,25,0)</f>
        <v>630.96620000000007</v>
      </c>
      <c r="Y40" s="7">
        <f>VLOOKUP(A40,[1]TDSheet!$A$1:$Q$65536,17,0)</f>
        <v>251.5292</v>
      </c>
      <c r="AA40" s="7">
        <f t="shared" si="5"/>
        <v>734.19100000000026</v>
      </c>
      <c r="AB40" s="7">
        <f t="shared" si="6"/>
        <v>900</v>
      </c>
    </row>
    <row r="41" spans="1:31" ht="11.1" customHeight="1" outlineLevel="2" x14ac:dyDescent="0.2">
      <c r="A41" s="9" t="s">
        <v>47</v>
      </c>
      <c r="B41" s="9" t="s">
        <v>8</v>
      </c>
      <c r="C41" s="9"/>
      <c r="D41" s="5">
        <v>85.462000000000003</v>
      </c>
      <c r="E41" s="5"/>
      <c r="F41" s="5">
        <v>33.707999999999998</v>
      </c>
      <c r="G41" s="5">
        <v>49.122</v>
      </c>
      <c r="H41" s="22">
        <f>G41-IFERROR(VLOOKUP(A41,Гермес!A:B,2,0),0)</f>
        <v>49.122</v>
      </c>
      <c r="I41" s="19">
        <f>VLOOKUP(A41,[1]TDSheet!$A$1:$I$65536,9,0)</f>
        <v>1</v>
      </c>
      <c r="Q41" s="7">
        <f t="shared" si="2"/>
        <v>6.7416</v>
      </c>
      <c r="R41" s="23"/>
      <c r="S41" s="23">
        <v>32</v>
      </c>
      <c r="T41" s="23"/>
      <c r="U41" s="7">
        <f t="shared" si="3"/>
        <v>12.033048534472529</v>
      </c>
      <c r="V41" s="7">
        <f t="shared" si="4"/>
        <v>7.2864008543965824</v>
      </c>
      <c r="W41" s="7">
        <f>VLOOKUP(A41,[1]TDSheet!$A$1:$X$65536,24,0)</f>
        <v>7.3924000000000003</v>
      </c>
      <c r="X41" s="7">
        <f>VLOOKUP(A41,[1]TDSheet!$A$1:$Y$65536,25,0)</f>
        <v>4.2214</v>
      </c>
      <c r="Y41" s="7">
        <f>VLOOKUP(A41,[1]TDSheet!$A$1:$Q$65536,17,0)</f>
        <v>3.5055999999999998</v>
      </c>
      <c r="AA41" s="7">
        <f t="shared" si="5"/>
        <v>0</v>
      </c>
      <c r="AB41" s="7">
        <f t="shared" si="6"/>
        <v>32</v>
      </c>
    </row>
    <row r="42" spans="1:31" ht="11.1" customHeight="1" outlineLevel="2" x14ac:dyDescent="0.2">
      <c r="A42" s="9" t="s">
        <v>48</v>
      </c>
      <c r="B42" s="9" t="s">
        <v>8</v>
      </c>
      <c r="C42" s="18" t="str">
        <f>VLOOKUP(A42,[1]TDSheet!$A$1:$D$65536,4,0)</f>
        <v>Окт</v>
      </c>
      <c r="D42" s="5">
        <v>3406</v>
      </c>
      <c r="E42" s="5"/>
      <c r="F42" s="5">
        <v>1095.297</v>
      </c>
      <c r="G42" s="5">
        <v>2065.09</v>
      </c>
      <c r="H42" s="22">
        <f>G42-IFERROR(VLOOKUP(A42,Гермес!A:B,2,0),0)</f>
        <v>2065.09</v>
      </c>
      <c r="I42" s="19">
        <f>VLOOKUP(A42,[1]TDSheet!$A$1:$I$65536,9,0)</f>
        <v>1</v>
      </c>
      <c r="N42" s="26">
        <v>1800</v>
      </c>
      <c r="Q42" s="7">
        <f t="shared" si="2"/>
        <v>219.05940000000001</v>
      </c>
      <c r="R42" s="23"/>
      <c r="S42" s="23"/>
      <c r="T42" s="23"/>
      <c r="U42" s="7">
        <f t="shared" si="3"/>
        <v>17.644027145148758</v>
      </c>
      <c r="V42" s="7">
        <f t="shared" si="4"/>
        <v>17.644027145148758</v>
      </c>
      <c r="W42" s="7">
        <f>VLOOKUP(A42,[1]TDSheet!$A$1:$X$65536,24,0)</f>
        <v>220.47199999999998</v>
      </c>
      <c r="X42" s="7">
        <f>VLOOKUP(A42,[1]TDSheet!$A$1:$Y$65536,25,0)</f>
        <v>344.6198</v>
      </c>
      <c r="Y42" s="7">
        <f>VLOOKUP(A42,[1]TDSheet!$A$1:$Q$65536,17,0)</f>
        <v>174.2296</v>
      </c>
      <c r="AA42" s="7">
        <f t="shared" si="5"/>
        <v>0</v>
      </c>
      <c r="AB42" s="7">
        <f t="shared" si="6"/>
        <v>0</v>
      </c>
    </row>
    <row r="43" spans="1:31" ht="11.1" customHeight="1" outlineLevel="2" x14ac:dyDescent="0.2">
      <c r="A43" s="9" t="s">
        <v>49</v>
      </c>
      <c r="B43" s="9" t="s">
        <v>8</v>
      </c>
      <c r="C43" s="9"/>
      <c r="D43" s="5">
        <v>7.82</v>
      </c>
      <c r="E43" s="5">
        <v>8606.89</v>
      </c>
      <c r="F43" s="5">
        <v>3945.2730000000001</v>
      </c>
      <c r="G43" s="5">
        <v>4669.4369999999999</v>
      </c>
      <c r="H43" s="22">
        <f>G43-IFERROR(VLOOKUP(A43,Гермес!A:B,2,0),0)</f>
        <v>4669.4369999999999</v>
      </c>
      <c r="I43" s="19">
        <f>VLOOKUP(A43,[1]TDSheet!$A$1:$I$65536,9,0)</f>
        <v>1</v>
      </c>
      <c r="Q43" s="7">
        <f t="shared" si="2"/>
        <v>789.05460000000005</v>
      </c>
      <c r="R43" s="23">
        <f>12*Q43-H43-N43-S43</f>
        <v>2399.2182000000012</v>
      </c>
      <c r="S43" s="23">
        <v>2400</v>
      </c>
      <c r="T43" s="23"/>
      <c r="U43" s="7">
        <f t="shared" si="3"/>
        <v>12</v>
      </c>
      <c r="V43" s="7">
        <f t="shared" si="4"/>
        <v>5.917761584559547</v>
      </c>
      <c r="W43" s="7">
        <f>VLOOKUP(A43,[1]TDSheet!$A$1:$X$65536,24,0)</f>
        <v>944.88139999999999</v>
      </c>
      <c r="X43" s="7">
        <f>VLOOKUP(A43,[1]TDSheet!$A$1:$Y$65536,25,0)</f>
        <v>1013.4631999999999</v>
      </c>
      <c r="Y43" s="7">
        <f>VLOOKUP(A43,[1]TDSheet!$A$1:$Q$65536,17,0)</f>
        <v>200.1054</v>
      </c>
      <c r="AA43" s="7">
        <f t="shared" si="5"/>
        <v>2399.2182000000012</v>
      </c>
      <c r="AB43" s="7">
        <f t="shared" si="6"/>
        <v>2400</v>
      </c>
    </row>
    <row r="44" spans="1:31" ht="11.1" customHeight="1" outlineLevel="2" x14ac:dyDescent="0.2">
      <c r="A44" s="9" t="s">
        <v>50</v>
      </c>
      <c r="B44" s="9" t="s">
        <v>8</v>
      </c>
      <c r="C44" s="18" t="str">
        <f>VLOOKUP(A44,[1]TDSheet!$A$1:$D$65536,4,0)</f>
        <v>Окт</v>
      </c>
      <c r="D44" s="5">
        <v>605.29999999999995</v>
      </c>
      <c r="E44" s="5"/>
      <c r="F44" s="5">
        <v>114.04</v>
      </c>
      <c r="G44" s="5">
        <v>468.04300000000001</v>
      </c>
      <c r="H44" s="25">
        <f>G44-IFERROR(VLOOKUP(A44,Гермес!A:B,2,0),0)+H109</f>
        <v>90.853999999999985</v>
      </c>
      <c r="I44" s="19">
        <v>1</v>
      </c>
      <c r="Q44" s="7">
        <f t="shared" si="2"/>
        <v>22.808</v>
      </c>
      <c r="R44" s="34">
        <v>60</v>
      </c>
      <c r="S44" s="34">
        <v>60</v>
      </c>
      <c r="T44" s="23"/>
      <c r="U44" s="7">
        <f t="shared" si="3"/>
        <v>9.2447386881795861</v>
      </c>
      <c r="V44" s="7">
        <f t="shared" si="4"/>
        <v>3.9834268677656954</v>
      </c>
      <c r="W44" s="7">
        <f>VLOOKUP(A44,[1]TDSheet!$A$1:$X$65536,24,0)</f>
        <v>13.3362</v>
      </c>
      <c r="X44" s="7">
        <f>VLOOKUP(A44,[1]TDSheet!$A$1:$Y$65536,25,0)</f>
        <v>69.379800000000003</v>
      </c>
      <c r="Y44" s="7">
        <f>VLOOKUP(A44,[1]TDSheet!$A$1:$Q$65536,17,0)</f>
        <v>30.003800000000002</v>
      </c>
      <c r="Z44" s="27" t="str">
        <f>VLOOKUP(A44,[1]TDSheet!$A$1:$Z$65536,26,0)</f>
        <v>акция/вывод</v>
      </c>
      <c r="AA44" s="7">
        <f t="shared" si="5"/>
        <v>60</v>
      </c>
      <c r="AB44" s="7">
        <f t="shared" si="6"/>
        <v>60</v>
      </c>
      <c r="AD44" s="33" t="s">
        <v>159</v>
      </c>
    </row>
    <row r="45" spans="1:31" ht="11.1" customHeight="1" outlineLevel="2" x14ac:dyDescent="0.2">
      <c r="A45" s="9" t="s">
        <v>51</v>
      </c>
      <c r="B45" s="9" t="s">
        <v>8</v>
      </c>
      <c r="C45" s="18" t="str">
        <f>VLOOKUP(A45,[1]TDSheet!$A$1:$D$65536,4,0)</f>
        <v>Окт</v>
      </c>
      <c r="D45" s="5">
        <v>1471.4649999999999</v>
      </c>
      <c r="E45" s="5">
        <v>902.077</v>
      </c>
      <c r="F45" s="5">
        <v>1046.5250000000001</v>
      </c>
      <c r="G45" s="5">
        <v>1210.713</v>
      </c>
      <c r="H45" s="25">
        <f>G45-IFERROR(VLOOKUP(A45,Гермес!A:B,2,0),0)+H110</f>
        <v>910.31099999999992</v>
      </c>
      <c r="I45" s="19">
        <f>VLOOKUP(A45,[1]TDSheet!$A$1:$I$65536,9,0)</f>
        <v>1</v>
      </c>
      <c r="N45" s="31">
        <v>520</v>
      </c>
      <c r="Q45" s="7">
        <f t="shared" si="2"/>
        <v>209.30500000000001</v>
      </c>
      <c r="R45" s="32">
        <f t="shared" ref="R45" si="7">10*Q45-H45-N45-S45</f>
        <v>332.73900000000026</v>
      </c>
      <c r="S45" s="32">
        <v>330</v>
      </c>
      <c r="T45" s="23"/>
      <c r="U45" s="7">
        <f t="shared" si="3"/>
        <v>10</v>
      </c>
      <c r="V45" s="7">
        <f t="shared" si="4"/>
        <v>6.8336207926232051</v>
      </c>
      <c r="W45" s="7">
        <f>VLOOKUP(A45,[1]TDSheet!$A$1:$X$65536,24,0)</f>
        <v>296.85160000000002</v>
      </c>
      <c r="X45" s="7">
        <f>VLOOKUP(A45,[1]TDSheet!$A$1:$Y$65536,25,0)</f>
        <v>325.75120000000004</v>
      </c>
      <c r="Y45" s="7">
        <f>VLOOKUP(A45,[1]TDSheet!$A$1:$Q$65536,17,0)</f>
        <v>224.91619999999998</v>
      </c>
      <c r="AA45" s="7">
        <f t="shared" si="5"/>
        <v>332.73900000000026</v>
      </c>
      <c r="AB45" s="7">
        <f t="shared" si="6"/>
        <v>330</v>
      </c>
      <c r="AD45" s="31" t="s">
        <v>164</v>
      </c>
      <c r="AE45" s="31" t="s">
        <v>165</v>
      </c>
    </row>
    <row r="46" spans="1:31" ht="11.1" customHeight="1" outlineLevel="2" x14ac:dyDescent="0.2">
      <c r="A46" s="9" t="s">
        <v>52</v>
      </c>
      <c r="B46" s="9" t="s">
        <v>8</v>
      </c>
      <c r="C46" s="9"/>
      <c r="D46" s="5">
        <v>2473.7930000000001</v>
      </c>
      <c r="E46" s="5">
        <v>6514.9750000000004</v>
      </c>
      <c r="F46" s="5">
        <v>4703.8720000000003</v>
      </c>
      <c r="G46" s="5">
        <v>3791.1550000000002</v>
      </c>
      <c r="H46" s="22">
        <f>G46-IFERROR(VLOOKUP(A46,Гермес!A:B,2,0),0)</f>
        <v>3791.1550000000002</v>
      </c>
      <c r="I46" s="19">
        <f>VLOOKUP(A46,[1]TDSheet!$A$1:$I$65536,9,0)</f>
        <v>1</v>
      </c>
      <c r="Q46" s="7">
        <f t="shared" si="2"/>
        <v>940.77440000000001</v>
      </c>
      <c r="R46" s="23">
        <f>11*Q46-H46-N46-S46</f>
        <v>3357.3634000000002</v>
      </c>
      <c r="S46" s="23">
        <v>3200</v>
      </c>
      <c r="T46" s="23"/>
      <c r="U46" s="7">
        <f t="shared" si="3"/>
        <v>11</v>
      </c>
      <c r="V46" s="7">
        <f t="shared" si="4"/>
        <v>4.0298237281966856</v>
      </c>
      <c r="W46" s="7">
        <f>VLOOKUP(A46,[1]TDSheet!$A$1:$X$65536,24,0)</f>
        <v>341.91399999999999</v>
      </c>
      <c r="X46" s="7">
        <f>VLOOKUP(A46,[1]TDSheet!$A$1:$Y$65536,25,0)</f>
        <v>23.363</v>
      </c>
      <c r="Y46" s="7">
        <f>VLOOKUP(A46,[1]TDSheet!$A$1:$Q$65536,17,0)</f>
        <v>643.39059999999995</v>
      </c>
      <c r="AA46" s="7">
        <f t="shared" si="5"/>
        <v>3357.3634000000002</v>
      </c>
      <c r="AB46" s="7">
        <f t="shared" si="6"/>
        <v>3200</v>
      </c>
    </row>
    <row r="47" spans="1:31" ht="11.1" customHeight="1" outlineLevel="2" x14ac:dyDescent="0.2">
      <c r="A47" s="9" t="s">
        <v>53</v>
      </c>
      <c r="B47" s="9" t="s">
        <v>8</v>
      </c>
      <c r="C47" s="9"/>
      <c r="D47" s="5">
        <v>199.33500000000001</v>
      </c>
      <c r="E47" s="5">
        <v>4205.13</v>
      </c>
      <c r="F47" s="5">
        <v>1556.693</v>
      </c>
      <c r="G47" s="5">
        <v>2738.0189999999998</v>
      </c>
      <c r="H47" s="22">
        <f>G47-IFERROR(VLOOKUP(A47,Гермес!A:B,2,0),0)</f>
        <v>2738.0189999999998</v>
      </c>
      <c r="I47" s="19">
        <f>VLOOKUP(A47,[1]TDSheet!$A$1:$I$65536,9,0)</f>
        <v>1</v>
      </c>
      <c r="Q47" s="7">
        <f t="shared" si="2"/>
        <v>311.33859999999999</v>
      </c>
      <c r="R47" s="23">
        <f>12*Q47-H47-N47-S47</f>
        <v>498.04419999999982</v>
      </c>
      <c r="S47" s="34">
        <v>500</v>
      </c>
      <c r="T47" s="23"/>
      <c r="U47" s="7">
        <f t="shared" si="3"/>
        <v>12</v>
      </c>
      <c r="V47" s="7">
        <f t="shared" si="4"/>
        <v>8.7943448065867837</v>
      </c>
      <c r="W47" s="7">
        <f>VLOOKUP(A47,[1]TDSheet!$A$1:$X$65536,24,0)</f>
        <v>351.7722</v>
      </c>
      <c r="X47" s="7">
        <f>VLOOKUP(A47,[1]TDSheet!$A$1:$Y$65536,25,0)</f>
        <v>314.07339999999999</v>
      </c>
      <c r="Y47" s="7">
        <f>VLOOKUP(A47,[1]TDSheet!$A$1:$Q$65536,17,0)</f>
        <v>161.18860000000001</v>
      </c>
      <c r="AA47" s="7">
        <f t="shared" si="5"/>
        <v>498.04419999999982</v>
      </c>
      <c r="AB47" s="7">
        <f t="shared" si="6"/>
        <v>500</v>
      </c>
    </row>
    <row r="48" spans="1:31" ht="11.1" customHeight="1" outlineLevel="2" x14ac:dyDescent="0.2">
      <c r="A48" s="9" t="s">
        <v>54</v>
      </c>
      <c r="B48" s="9" t="s">
        <v>8</v>
      </c>
      <c r="C48" s="18" t="str">
        <f>VLOOKUP(A48,[1]TDSheet!$A$1:$D$65536,4,0)</f>
        <v>Окт</v>
      </c>
      <c r="D48" s="5">
        <v>510.70400000000001</v>
      </c>
      <c r="E48" s="5">
        <v>430.26900000000001</v>
      </c>
      <c r="F48" s="5">
        <v>576.47699999999998</v>
      </c>
      <c r="G48" s="5">
        <v>296.70400000000001</v>
      </c>
      <c r="H48" s="22">
        <f>G48-IFERROR(VLOOKUP(A48,Гермес!A:B,2,0),0)</f>
        <v>296.70400000000001</v>
      </c>
      <c r="I48" s="19">
        <f>VLOOKUP(A48,[1]TDSheet!$A$1:$I$65536,9,0)</f>
        <v>1</v>
      </c>
      <c r="N48" s="31">
        <v>700</v>
      </c>
      <c r="Q48" s="7">
        <f t="shared" si="2"/>
        <v>115.2954</v>
      </c>
      <c r="R48" s="32"/>
      <c r="S48" s="32"/>
      <c r="T48" s="23"/>
      <c r="U48" s="7">
        <f t="shared" si="3"/>
        <v>8.6447854814676042</v>
      </c>
      <c r="V48" s="7">
        <f t="shared" si="4"/>
        <v>8.6447854814676042</v>
      </c>
      <c r="W48" s="7">
        <f>VLOOKUP(A48,[1]TDSheet!$A$1:$X$65536,24,0)</f>
        <v>120.10080000000001</v>
      </c>
      <c r="X48" s="7">
        <f>VLOOKUP(A48,[1]TDSheet!$A$1:$Y$65536,25,0)</f>
        <v>134.22579999999999</v>
      </c>
      <c r="Y48" s="7">
        <f>VLOOKUP(A48,[1]TDSheet!$A$1:$Q$65536,17,0)</f>
        <v>91.320799999999991</v>
      </c>
      <c r="AA48" s="7">
        <f t="shared" si="5"/>
        <v>0</v>
      </c>
      <c r="AB48" s="7">
        <f t="shared" si="6"/>
        <v>0</v>
      </c>
      <c r="AD48" s="31" t="s">
        <v>160</v>
      </c>
    </row>
    <row r="49" spans="1:30" ht="11.1" customHeight="1" outlineLevel="2" x14ac:dyDescent="0.2">
      <c r="A49" s="9" t="s">
        <v>55</v>
      </c>
      <c r="B49" s="9" t="s">
        <v>8</v>
      </c>
      <c r="C49" s="18" t="str">
        <f>VLOOKUP(A49,[1]TDSheet!$A$1:$D$65536,4,0)</f>
        <v>Окт</v>
      </c>
      <c r="D49" s="5">
        <v>775.53200000000004</v>
      </c>
      <c r="E49" s="5">
        <v>422.065</v>
      </c>
      <c r="F49" s="5">
        <v>644.69100000000003</v>
      </c>
      <c r="G49" s="5">
        <v>439.37799999999999</v>
      </c>
      <c r="H49" s="22">
        <f>G49-IFERROR(VLOOKUP(A49,Гермес!A:B,2,0),0)</f>
        <v>439.37799999999999</v>
      </c>
      <c r="I49" s="19">
        <f>VLOOKUP(A49,[1]TDSheet!$A$1:$I$65536,9,0)</f>
        <v>1</v>
      </c>
      <c r="N49" s="31">
        <v>500</v>
      </c>
      <c r="Q49" s="7">
        <f t="shared" si="2"/>
        <v>128.93819999999999</v>
      </c>
      <c r="R49" s="32">
        <f>9*Q49-H49-N49-S49</f>
        <v>101.06580000000008</v>
      </c>
      <c r="S49" s="32">
        <v>120</v>
      </c>
      <c r="T49" s="23"/>
      <c r="U49" s="7">
        <f t="shared" si="3"/>
        <v>9</v>
      </c>
      <c r="V49" s="7">
        <f t="shared" si="4"/>
        <v>7.2854902581236587</v>
      </c>
      <c r="W49" s="7">
        <f>VLOOKUP(A49,[1]TDSheet!$A$1:$X$65536,24,0)</f>
        <v>112.26500000000001</v>
      </c>
      <c r="X49" s="7">
        <f>VLOOKUP(A49,[1]TDSheet!$A$1:$Y$65536,25,0)</f>
        <v>162.83420000000001</v>
      </c>
      <c r="Y49" s="7">
        <f>VLOOKUP(A49,[1]TDSheet!$A$1:$Q$65536,17,0)</f>
        <v>120.4298</v>
      </c>
      <c r="AA49" s="7">
        <f t="shared" si="5"/>
        <v>101.06580000000008</v>
      </c>
      <c r="AB49" s="7">
        <f t="shared" si="6"/>
        <v>120</v>
      </c>
      <c r="AD49" s="31" t="s">
        <v>161</v>
      </c>
    </row>
    <row r="50" spans="1:30" ht="11.1" customHeight="1" outlineLevel="2" x14ac:dyDescent="0.2">
      <c r="A50" s="9" t="s">
        <v>56</v>
      </c>
      <c r="B50" s="9" t="s">
        <v>8</v>
      </c>
      <c r="C50" s="9"/>
      <c r="D50" s="5">
        <v>31.327999999999999</v>
      </c>
      <c r="E50" s="5">
        <v>27.852</v>
      </c>
      <c r="F50" s="5">
        <v>25.565000000000001</v>
      </c>
      <c r="G50" s="5">
        <v>31.751999999999999</v>
      </c>
      <c r="H50" s="22">
        <f>G50-IFERROR(VLOOKUP(A50,Гермес!A:B,2,0),0)</f>
        <v>31.751999999999999</v>
      </c>
      <c r="I50" s="19">
        <f>VLOOKUP(A50,[1]TDSheet!$A$1:$I$65536,9,0)</f>
        <v>1</v>
      </c>
      <c r="Q50" s="7">
        <f t="shared" si="2"/>
        <v>5.1130000000000004</v>
      </c>
      <c r="R50" s="23">
        <f>12*Q50-H50-N50-S50</f>
        <v>5.6040000000000099</v>
      </c>
      <c r="S50" s="23">
        <v>24</v>
      </c>
      <c r="T50" s="23"/>
      <c r="U50" s="7">
        <f t="shared" si="3"/>
        <v>12</v>
      </c>
      <c r="V50" s="7">
        <f t="shared" si="4"/>
        <v>6.2100528065714835</v>
      </c>
      <c r="W50" s="7">
        <f>VLOOKUP(A50,[1]TDSheet!$A$1:$X$65536,24,0)</f>
        <v>4.1962000000000002</v>
      </c>
      <c r="X50" s="7">
        <f>VLOOKUP(A50,[1]TDSheet!$A$1:$Y$65536,25,0)</f>
        <v>5.375</v>
      </c>
      <c r="Y50" s="7">
        <f>VLOOKUP(A50,[1]TDSheet!$A$1:$Q$65536,17,0)</f>
        <v>2.0324</v>
      </c>
      <c r="AA50" s="7">
        <f t="shared" si="5"/>
        <v>5.6040000000000099</v>
      </c>
      <c r="AB50" s="7">
        <f t="shared" si="6"/>
        <v>24</v>
      </c>
    </row>
    <row r="51" spans="1:30" ht="11.1" customHeight="1" outlineLevel="2" x14ac:dyDescent="0.2">
      <c r="A51" s="9" t="s">
        <v>57</v>
      </c>
      <c r="B51" s="9" t="s">
        <v>8</v>
      </c>
      <c r="C51" s="18" t="str">
        <f>VLOOKUP(A51,[1]TDSheet!$A$1:$D$65536,4,0)</f>
        <v>Окт</v>
      </c>
      <c r="D51" s="5">
        <v>337.10899999999998</v>
      </c>
      <c r="E51" s="5">
        <v>1136.2349999999999</v>
      </c>
      <c r="F51" s="5">
        <v>692.40099999999995</v>
      </c>
      <c r="G51" s="5">
        <v>640.58199999999999</v>
      </c>
      <c r="H51" s="22">
        <f>G51-IFERROR(VLOOKUP(A51,Гермес!A:B,2,0),0)</f>
        <v>640.58199999999999</v>
      </c>
      <c r="I51" s="19">
        <f>VLOOKUP(A51,[1]TDSheet!$A$1:$I$65536,9,0)</f>
        <v>1</v>
      </c>
      <c r="Q51" s="7">
        <f t="shared" si="2"/>
        <v>138.4802</v>
      </c>
      <c r="R51" s="23">
        <f>11*Q51-H51-N51-S51</f>
        <v>441.35009999999994</v>
      </c>
      <c r="S51" s="23">
        <v>441.35009999999994</v>
      </c>
      <c r="T51" s="23"/>
      <c r="U51" s="7">
        <f t="shared" si="3"/>
        <v>11</v>
      </c>
      <c r="V51" s="7">
        <f t="shared" si="4"/>
        <v>4.6258021002280474</v>
      </c>
      <c r="W51" s="7">
        <f>VLOOKUP(A51,[1]TDSheet!$A$1:$X$65536,24,0)</f>
        <v>236.38800000000001</v>
      </c>
      <c r="X51" s="7">
        <f>VLOOKUP(A51,[1]TDSheet!$A$1:$Y$65536,25,0)</f>
        <v>269.60599999999999</v>
      </c>
      <c r="Y51" s="7">
        <f>VLOOKUP(A51,[1]TDSheet!$A$1:$Q$65536,17,0)</f>
        <v>189.8236</v>
      </c>
      <c r="AA51" s="7">
        <f t="shared" si="5"/>
        <v>441.35009999999994</v>
      </c>
      <c r="AB51" s="7">
        <f t="shared" si="6"/>
        <v>441.35009999999994</v>
      </c>
    </row>
    <row r="52" spans="1:30" ht="11.1" customHeight="1" outlineLevel="2" x14ac:dyDescent="0.2">
      <c r="A52" s="9" t="s">
        <v>58</v>
      </c>
      <c r="B52" s="9" t="s">
        <v>8</v>
      </c>
      <c r="C52" s="9"/>
      <c r="D52" s="5">
        <v>17.216000000000001</v>
      </c>
      <c r="E52" s="5">
        <v>155.40799999999999</v>
      </c>
      <c r="F52" s="5">
        <v>70.725999999999999</v>
      </c>
      <c r="G52" s="5">
        <v>90.724000000000004</v>
      </c>
      <c r="H52" s="22">
        <f>G52-IFERROR(VLOOKUP(A52,Гермес!A:B,2,0),0)</f>
        <v>90.724000000000004</v>
      </c>
      <c r="I52" s="19">
        <f>VLOOKUP(A52,[1]TDSheet!$A$1:$I$65536,9,0)</f>
        <v>1</v>
      </c>
      <c r="Q52" s="7">
        <f t="shared" si="2"/>
        <v>14.145199999999999</v>
      </c>
      <c r="R52" s="23">
        <f t="shared" ref="R52:R53" si="8">12*Q52-H52-N52-S52</f>
        <v>14.018399999999971</v>
      </c>
      <c r="S52" s="23">
        <v>65</v>
      </c>
      <c r="T52" s="23"/>
      <c r="U52" s="7">
        <f t="shared" si="3"/>
        <v>11.999999999999998</v>
      </c>
      <c r="V52" s="7">
        <f t="shared" si="4"/>
        <v>6.4137658004128619</v>
      </c>
      <c r="W52" s="7">
        <f>VLOOKUP(A52,[1]TDSheet!$A$1:$X$65536,24,0)</f>
        <v>16.866999999999997</v>
      </c>
      <c r="X52" s="7">
        <f>VLOOKUP(A52,[1]TDSheet!$A$1:$Y$65536,25,0)</f>
        <v>17.7332</v>
      </c>
      <c r="Y52" s="7">
        <f>VLOOKUP(A52,[1]TDSheet!$A$1:$Q$65536,17,0)</f>
        <v>9.904399999999999</v>
      </c>
      <c r="AA52" s="7">
        <f t="shared" si="5"/>
        <v>14.018399999999971</v>
      </c>
      <c r="AB52" s="7">
        <f t="shared" si="6"/>
        <v>65</v>
      </c>
    </row>
    <row r="53" spans="1:30" ht="11.1" customHeight="1" outlineLevel="2" x14ac:dyDescent="0.2">
      <c r="A53" s="9" t="s">
        <v>59</v>
      </c>
      <c r="B53" s="9" t="s">
        <v>8</v>
      </c>
      <c r="C53" s="9"/>
      <c r="D53" s="5">
        <v>54.722999999999999</v>
      </c>
      <c r="E53" s="5">
        <v>63.859000000000002</v>
      </c>
      <c r="F53" s="5">
        <v>45.801000000000002</v>
      </c>
      <c r="G53" s="5">
        <v>67.766999999999996</v>
      </c>
      <c r="H53" s="22">
        <f>G53-IFERROR(VLOOKUP(A53,Гермес!A:B,2,0),0)</f>
        <v>67.766999999999996</v>
      </c>
      <c r="I53" s="19">
        <f>VLOOKUP(A53,[1]TDSheet!$A$1:$I$65536,9,0)</f>
        <v>1</v>
      </c>
      <c r="Q53" s="7">
        <f t="shared" si="2"/>
        <v>9.1601999999999997</v>
      </c>
      <c r="R53" s="23">
        <f t="shared" si="8"/>
        <v>25.657800000000002</v>
      </c>
      <c r="S53" s="23">
        <v>16.497599999999998</v>
      </c>
      <c r="T53" s="23"/>
      <c r="U53" s="7">
        <f t="shared" si="3"/>
        <v>12.000000000000002</v>
      </c>
      <c r="V53" s="7">
        <f t="shared" si="4"/>
        <v>7.3979825767996328</v>
      </c>
      <c r="W53" s="7">
        <f>VLOOKUP(A53,[1]TDSheet!$A$1:$X$65536,24,0)</f>
        <v>16.4254</v>
      </c>
      <c r="X53" s="7">
        <f>VLOOKUP(A53,[1]TDSheet!$A$1:$Y$65536,25,0)</f>
        <v>17.451599999999999</v>
      </c>
      <c r="Y53" s="7">
        <f>VLOOKUP(A53,[1]TDSheet!$A$1:$Q$65536,17,0)</f>
        <v>5.3206000000000007</v>
      </c>
      <c r="AA53" s="7">
        <f t="shared" si="5"/>
        <v>25.657800000000002</v>
      </c>
      <c r="AB53" s="7">
        <f t="shared" si="6"/>
        <v>16.497599999999998</v>
      </c>
    </row>
    <row r="54" spans="1:30" ht="11.1" customHeight="1" outlineLevel="2" x14ac:dyDescent="0.2">
      <c r="A54" s="9" t="s">
        <v>60</v>
      </c>
      <c r="B54" s="9" t="s">
        <v>8</v>
      </c>
      <c r="C54" s="9"/>
      <c r="D54" s="5">
        <v>0.68100000000000005</v>
      </c>
      <c r="E54" s="5">
        <v>264.02499999999998</v>
      </c>
      <c r="F54" s="5">
        <v>15.877000000000001</v>
      </c>
      <c r="G54" s="5">
        <v>248.148</v>
      </c>
      <c r="H54" s="22">
        <f>G54-IFERROR(VLOOKUP(A54,Гермес!A:B,2,0),0)</f>
        <v>248.148</v>
      </c>
      <c r="I54" s="19">
        <f>VLOOKUP(A54,[1]TDSheet!$A$1:$I$65536,9,0)</f>
        <v>1</v>
      </c>
      <c r="Q54" s="7">
        <f t="shared" si="2"/>
        <v>3.1754000000000002</v>
      </c>
      <c r="R54" s="23"/>
      <c r="S54" s="23"/>
      <c r="T54" s="23"/>
      <c r="U54" s="7">
        <f t="shared" si="3"/>
        <v>78.147005101719458</v>
      </c>
      <c r="V54" s="7">
        <f t="shared" si="4"/>
        <v>78.147005101719458</v>
      </c>
      <c r="W54" s="7">
        <f>VLOOKUP(A54,[1]TDSheet!$A$1:$X$65536,24,0)</f>
        <v>40.1922</v>
      </c>
      <c r="X54" s="7">
        <f>VLOOKUP(A54,[1]TDSheet!$A$1:$Y$65536,25,0)</f>
        <v>26.894200000000001</v>
      </c>
      <c r="Y54" s="7">
        <f>VLOOKUP(A54,[1]TDSheet!$A$1:$Q$65536,17,0)</f>
        <v>14.851599999999999</v>
      </c>
      <c r="AA54" s="7">
        <f t="shared" si="5"/>
        <v>0</v>
      </c>
      <c r="AB54" s="7">
        <f t="shared" si="6"/>
        <v>0</v>
      </c>
    </row>
    <row r="55" spans="1:30" ht="11.1" customHeight="1" outlineLevel="2" x14ac:dyDescent="0.2">
      <c r="A55" s="9" t="s">
        <v>61</v>
      </c>
      <c r="B55" s="9" t="s">
        <v>8</v>
      </c>
      <c r="C55" s="9"/>
      <c r="D55" s="5">
        <v>323.15699999999998</v>
      </c>
      <c r="E55" s="5">
        <v>273.73500000000001</v>
      </c>
      <c r="F55" s="5">
        <v>142.065</v>
      </c>
      <c r="G55" s="5">
        <v>170.721</v>
      </c>
      <c r="H55" s="22">
        <f>G55-IFERROR(VLOOKUP(A55,Гермес!A:B,2,0),0)</f>
        <v>102.797</v>
      </c>
      <c r="I55" s="19">
        <f>VLOOKUP(A55,[1]TDSheet!$A$1:$I$65536,9,0)</f>
        <v>1</v>
      </c>
      <c r="Q55" s="7">
        <f t="shared" si="2"/>
        <v>28.413</v>
      </c>
      <c r="R55" s="23">
        <f>10*Q55-H55-N55-S55</f>
        <v>90.666499999999999</v>
      </c>
      <c r="S55" s="23">
        <v>90.666499999999999</v>
      </c>
      <c r="T55" s="23"/>
      <c r="U55" s="7">
        <f t="shared" si="3"/>
        <v>10</v>
      </c>
      <c r="V55" s="7">
        <f t="shared" si="4"/>
        <v>3.6179565691760813</v>
      </c>
      <c r="W55" s="7">
        <f>VLOOKUP(A55,[1]TDSheet!$A$1:$X$65536,24,0)</f>
        <v>12.931999999999999</v>
      </c>
      <c r="X55" s="7">
        <f>VLOOKUP(A55,[1]TDSheet!$A$1:$Y$65536,25,0)</f>
        <v>22.137</v>
      </c>
      <c r="Y55" s="7">
        <f>VLOOKUP(A55,[1]TDSheet!$A$1:$Q$65536,17,0)</f>
        <v>6.2683999999999971</v>
      </c>
      <c r="AA55" s="7">
        <f t="shared" si="5"/>
        <v>90.666499999999999</v>
      </c>
      <c r="AB55" s="7">
        <f t="shared" si="6"/>
        <v>90.666499999999999</v>
      </c>
    </row>
    <row r="56" spans="1:30" ht="11.1" customHeight="1" outlineLevel="2" x14ac:dyDescent="0.2">
      <c r="A56" s="9" t="s">
        <v>62</v>
      </c>
      <c r="B56" s="9" t="s">
        <v>8</v>
      </c>
      <c r="C56" s="9"/>
      <c r="D56" s="5">
        <v>145.767</v>
      </c>
      <c r="E56" s="5">
        <v>949.40200000000004</v>
      </c>
      <c r="F56" s="5">
        <v>372.14600000000002</v>
      </c>
      <c r="G56" s="5">
        <v>624.10500000000002</v>
      </c>
      <c r="H56" s="22">
        <f>G56-IFERROR(VLOOKUP(A56,Гермес!A:B,2,0),0)</f>
        <v>624.10500000000002</v>
      </c>
      <c r="I56" s="19">
        <f>VLOOKUP(A56,[1]TDSheet!$A$1:$I$65536,9,0)</f>
        <v>1</v>
      </c>
      <c r="Q56" s="7">
        <f t="shared" si="2"/>
        <v>74.429200000000009</v>
      </c>
      <c r="R56" s="23">
        <f>12*Q56-H56-N56-S56</f>
        <v>171.73730000000006</v>
      </c>
      <c r="S56" s="23">
        <v>97.308100000000024</v>
      </c>
      <c r="T56" s="23"/>
      <c r="U56" s="7">
        <f t="shared" si="3"/>
        <v>11.999999999999998</v>
      </c>
      <c r="V56" s="7">
        <f t="shared" si="4"/>
        <v>8.3852170922164948</v>
      </c>
      <c r="W56" s="7">
        <f>VLOOKUP(A56,[1]TDSheet!$A$1:$X$65536,24,0)</f>
        <v>39.703199999999995</v>
      </c>
      <c r="X56" s="7">
        <f>VLOOKUP(A56,[1]TDSheet!$A$1:$Y$65536,25,0)</f>
        <v>92.735600000000005</v>
      </c>
      <c r="Y56" s="7">
        <f>VLOOKUP(A56,[1]TDSheet!$A$1:$Q$65536,17,0)</f>
        <v>80.727400000000003</v>
      </c>
      <c r="AA56" s="7">
        <f t="shared" si="5"/>
        <v>171.73730000000006</v>
      </c>
      <c r="AB56" s="7">
        <f t="shared" si="6"/>
        <v>97.308100000000024</v>
      </c>
    </row>
    <row r="57" spans="1:30" ht="11.1" customHeight="1" outlineLevel="2" x14ac:dyDescent="0.2">
      <c r="A57" s="9" t="s">
        <v>63</v>
      </c>
      <c r="B57" s="9" t="s">
        <v>8</v>
      </c>
      <c r="C57" s="9"/>
      <c r="D57" s="5">
        <v>273.03800000000001</v>
      </c>
      <c r="E57" s="5"/>
      <c r="F57" s="5">
        <v>50.360999999999997</v>
      </c>
      <c r="G57" s="5">
        <v>214.53299999999999</v>
      </c>
      <c r="H57" s="22">
        <f>G57-IFERROR(VLOOKUP(A57,Гермес!A:B,2,0),0)</f>
        <v>214.53299999999999</v>
      </c>
      <c r="I57" s="19">
        <f>VLOOKUP(A57,[1]TDSheet!$A$1:$I$65536,9,0)</f>
        <v>1</v>
      </c>
      <c r="Q57" s="7">
        <f t="shared" si="2"/>
        <v>10.072199999999999</v>
      </c>
      <c r="R57" s="23"/>
      <c r="S57" s="23"/>
      <c r="T57" s="23"/>
      <c r="U57" s="7">
        <f t="shared" si="3"/>
        <v>21.299517483767204</v>
      </c>
      <c r="V57" s="7">
        <f t="shared" si="4"/>
        <v>21.299517483767204</v>
      </c>
      <c r="W57" s="7">
        <f>VLOOKUP(A57,[1]TDSheet!$A$1:$X$65536,24,0)</f>
        <v>16.154599999999999</v>
      </c>
      <c r="X57" s="7">
        <f>VLOOKUP(A57,[1]TDSheet!$A$1:$Y$65536,25,0)</f>
        <v>21.461000000000002</v>
      </c>
      <c r="Y57" s="7">
        <f>VLOOKUP(A57,[1]TDSheet!$A$1:$Q$65536,17,0)</f>
        <v>11.424200000000001</v>
      </c>
      <c r="AA57" s="7">
        <f t="shared" si="5"/>
        <v>0</v>
      </c>
      <c r="AB57" s="7">
        <f t="shared" si="6"/>
        <v>0</v>
      </c>
    </row>
    <row r="58" spans="1:30" ht="11.1" customHeight="1" outlineLevel="2" x14ac:dyDescent="0.2">
      <c r="A58" s="9" t="s">
        <v>64</v>
      </c>
      <c r="B58" s="9" t="s">
        <v>8</v>
      </c>
      <c r="C58" s="9"/>
      <c r="D58" s="5">
        <v>1382.155</v>
      </c>
      <c r="E58" s="5">
        <v>2401.7190000000001</v>
      </c>
      <c r="F58" s="5">
        <v>1083.8530000000001</v>
      </c>
      <c r="G58" s="5">
        <v>1616.04</v>
      </c>
      <c r="H58" s="22">
        <f>G58-IFERROR(VLOOKUP(A58,Гермес!A:B,2,0),0)</f>
        <v>1616.04</v>
      </c>
      <c r="I58" s="19">
        <f>VLOOKUP(A58,[1]TDSheet!$A$1:$I$65536,9,0)</f>
        <v>1</v>
      </c>
      <c r="N58" s="35">
        <v>320</v>
      </c>
      <c r="Q58" s="7">
        <f t="shared" si="2"/>
        <v>216.7706</v>
      </c>
      <c r="R58" s="23">
        <f>12*Q58-H58-N58-S58</f>
        <v>280.98889999999983</v>
      </c>
      <c r="S58" s="23">
        <v>384.2183</v>
      </c>
      <c r="T58" s="23"/>
      <c r="U58" s="7">
        <f t="shared" si="3"/>
        <v>11.999999999999998</v>
      </c>
      <c r="V58" s="7">
        <f t="shared" si="4"/>
        <v>8.9312849620751145</v>
      </c>
      <c r="W58" s="7">
        <f>VLOOKUP(A58,[1]TDSheet!$A$1:$X$65536,24,0)</f>
        <v>63.545399999999994</v>
      </c>
      <c r="X58" s="7">
        <f>VLOOKUP(A58,[1]TDSheet!$A$1:$Y$65536,25,0)</f>
        <v>391.11060000000003</v>
      </c>
      <c r="Y58" s="7">
        <f>VLOOKUP(A58,[1]TDSheet!$A$1:$Q$65536,17,0)</f>
        <v>351.57220000000001</v>
      </c>
      <c r="AA58" s="7">
        <f t="shared" si="5"/>
        <v>280.98889999999983</v>
      </c>
      <c r="AB58" s="7">
        <f t="shared" si="6"/>
        <v>384.2183</v>
      </c>
    </row>
    <row r="59" spans="1:30" ht="11.1" customHeight="1" outlineLevel="2" x14ac:dyDescent="0.2">
      <c r="A59" s="9" t="s">
        <v>151</v>
      </c>
      <c r="B59" s="9" t="s">
        <v>8</v>
      </c>
      <c r="C59" s="9"/>
      <c r="D59" s="5"/>
      <c r="E59" s="5"/>
      <c r="F59" s="5"/>
      <c r="G59" s="5"/>
      <c r="H59" s="22">
        <f>G59-IFERROR(VLOOKUP(A59,Гермес!A:B,2,0),0)</f>
        <v>0</v>
      </c>
      <c r="I59" s="19">
        <f>VLOOKUP(A59,[1]TDSheet!$A$1:$I$65536,9,0)</f>
        <v>1</v>
      </c>
      <c r="Q59" s="7">
        <f t="shared" si="2"/>
        <v>0</v>
      </c>
      <c r="R59" s="29">
        <v>25</v>
      </c>
      <c r="S59" s="23">
        <v>25</v>
      </c>
      <c r="T59" s="23"/>
      <c r="U59" s="7" t="e">
        <f t="shared" si="3"/>
        <v>#DIV/0!</v>
      </c>
      <c r="V59" s="7" t="e">
        <f t="shared" si="4"/>
        <v>#DIV/0!</v>
      </c>
      <c r="W59" s="7">
        <f>VLOOKUP(A59,[1]TDSheet!$A$1:$X$65536,24,0)</f>
        <v>0.55720000000000003</v>
      </c>
      <c r="X59" s="7">
        <f>VLOOKUP(A59,[1]TDSheet!$A$1:$Y$65536,25,0)</f>
        <v>8.0366</v>
      </c>
      <c r="Y59" s="7">
        <f>VLOOKUP(A59,[1]TDSheet!$A$1:$Q$65536,17,0)</f>
        <v>-7.8E-2</v>
      </c>
      <c r="AA59" s="7">
        <f t="shared" si="5"/>
        <v>25</v>
      </c>
      <c r="AB59" s="7">
        <f t="shared" si="6"/>
        <v>25</v>
      </c>
    </row>
    <row r="60" spans="1:30" ht="11.1" customHeight="1" outlineLevel="2" x14ac:dyDescent="0.2">
      <c r="A60" s="9" t="s">
        <v>65</v>
      </c>
      <c r="B60" s="9" t="s">
        <v>8</v>
      </c>
      <c r="C60" s="9"/>
      <c r="D60" s="5">
        <v>32.802</v>
      </c>
      <c r="E60" s="5">
        <v>17.763000000000002</v>
      </c>
      <c r="F60" s="5">
        <v>5.7460000000000004</v>
      </c>
      <c r="G60" s="5">
        <v>15.587999999999999</v>
      </c>
      <c r="H60" s="22">
        <f>G60-IFERROR(VLOOKUP(A60,Гермес!A:B,2,0),0)</f>
        <v>15.587999999999999</v>
      </c>
      <c r="I60" s="19">
        <f>VLOOKUP(A60,[1]TDSheet!$A$1:$I$65536,9,0)</f>
        <v>0</v>
      </c>
      <c r="Q60" s="7">
        <f t="shared" si="2"/>
        <v>1.1492</v>
      </c>
      <c r="R60" s="23"/>
      <c r="S60" s="23"/>
      <c r="T60" s="23"/>
      <c r="U60" s="7">
        <f t="shared" si="3"/>
        <v>13.564218586843021</v>
      </c>
      <c r="V60" s="7">
        <f t="shared" si="4"/>
        <v>13.564218586843021</v>
      </c>
      <c r="W60" s="7">
        <f>VLOOKUP(A60,[1]TDSheet!$A$1:$X$65536,24,0)</f>
        <v>0</v>
      </c>
      <c r="X60" s="7">
        <f>VLOOKUP(A60,[1]TDSheet!$A$1:$Y$65536,25,0)</f>
        <v>3.5646</v>
      </c>
      <c r="Y60" s="7">
        <f>VLOOKUP(A60,[1]TDSheet!$A$1:$Q$65536,17,0)</f>
        <v>4.0255999999999998</v>
      </c>
      <c r="AA60" s="7">
        <f t="shared" si="5"/>
        <v>0</v>
      </c>
      <c r="AB60" s="7">
        <f t="shared" si="6"/>
        <v>0</v>
      </c>
    </row>
    <row r="61" spans="1:30" ht="11.1" customHeight="1" outlineLevel="2" x14ac:dyDescent="0.2">
      <c r="A61" s="9" t="s">
        <v>66</v>
      </c>
      <c r="B61" s="9" t="s">
        <v>8</v>
      </c>
      <c r="C61" s="9"/>
      <c r="D61" s="5">
        <v>211.72900000000001</v>
      </c>
      <c r="E61" s="5">
        <v>188.631</v>
      </c>
      <c r="F61" s="5">
        <v>67.436999999999998</v>
      </c>
      <c r="G61" s="5">
        <v>137.078</v>
      </c>
      <c r="H61" s="22">
        <f>G61-IFERROR(VLOOKUP(A61,Гермес!A:B,2,0),0)</f>
        <v>137.078</v>
      </c>
      <c r="I61" s="19">
        <f>VLOOKUP(A61,[1]TDSheet!$A$1:$I$65536,9,0)</f>
        <v>1</v>
      </c>
      <c r="Q61" s="7">
        <f t="shared" si="2"/>
        <v>13.487399999999999</v>
      </c>
      <c r="R61" s="23">
        <f>12*Q61-H61-N61-S61</f>
        <v>12.77079999999998</v>
      </c>
      <c r="S61" s="23">
        <v>12</v>
      </c>
      <c r="T61" s="23"/>
      <c r="U61" s="7">
        <f t="shared" si="3"/>
        <v>12</v>
      </c>
      <c r="V61" s="7">
        <f t="shared" si="4"/>
        <v>10.163411776917716</v>
      </c>
      <c r="W61" s="7">
        <f>VLOOKUP(A61,[1]TDSheet!$A$1:$X$65536,24,0)</f>
        <v>33.171800000000005</v>
      </c>
      <c r="X61" s="7">
        <f>VLOOKUP(A61,[1]TDSheet!$A$1:$Y$65536,25,0)</f>
        <v>33.156199999999998</v>
      </c>
      <c r="Y61" s="7">
        <f>VLOOKUP(A61,[1]TDSheet!$A$1:$Q$65536,17,0)</f>
        <v>17.468600000000002</v>
      </c>
      <c r="AA61" s="7">
        <f t="shared" si="5"/>
        <v>12.77079999999998</v>
      </c>
      <c r="AB61" s="7">
        <f t="shared" si="6"/>
        <v>12</v>
      </c>
    </row>
    <row r="62" spans="1:30" ht="21.95" customHeight="1" outlineLevel="2" x14ac:dyDescent="0.2">
      <c r="A62" s="9" t="s">
        <v>67</v>
      </c>
      <c r="B62" s="9" t="s">
        <v>8</v>
      </c>
      <c r="C62" s="9"/>
      <c r="D62" s="5">
        <v>23.036000000000001</v>
      </c>
      <c r="E62" s="5">
        <v>185.69499999999999</v>
      </c>
      <c r="F62" s="5">
        <v>45.048000000000002</v>
      </c>
      <c r="G62" s="5">
        <v>155.06100000000001</v>
      </c>
      <c r="H62" s="22">
        <f>G62-IFERROR(VLOOKUP(A62,Гермес!A:B,2,0),0)</f>
        <v>155.06100000000001</v>
      </c>
      <c r="I62" s="19">
        <f>VLOOKUP(A62,[1]TDSheet!$A$1:$I$65536,9,0)</f>
        <v>1</v>
      </c>
      <c r="Q62" s="7">
        <f t="shared" si="2"/>
        <v>9.0096000000000007</v>
      </c>
      <c r="R62" s="23"/>
      <c r="S62" s="23"/>
      <c r="T62" s="23"/>
      <c r="U62" s="7">
        <f t="shared" si="3"/>
        <v>17.210641981885988</v>
      </c>
      <c r="V62" s="7">
        <f t="shared" si="4"/>
        <v>17.210641981885988</v>
      </c>
      <c r="W62" s="7">
        <f>VLOOKUP(A62,[1]TDSheet!$A$1:$X$65536,24,0)</f>
        <v>17.149999999999999</v>
      </c>
      <c r="X62" s="7">
        <f>VLOOKUP(A62,[1]TDSheet!$A$1:$Y$65536,25,0)</f>
        <v>21.046399999999998</v>
      </c>
      <c r="Y62" s="7">
        <f>VLOOKUP(A62,[1]TDSheet!$A$1:$Q$65536,17,0)</f>
        <v>9.3154000000000003</v>
      </c>
      <c r="AA62" s="7">
        <f t="shared" si="5"/>
        <v>0</v>
      </c>
      <c r="AB62" s="7">
        <f t="shared" si="6"/>
        <v>0</v>
      </c>
    </row>
    <row r="63" spans="1:30" ht="11.1" customHeight="1" outlineLevel="2" x14ac:dyDescent="0.2">
      <c r="A63" s="9" t="s">
        <v>68</v>
      </c>
      <c r="B63" s="9" t="s">
        <v>23</v>
      </c>
      <c r="C63" s="9"/>
      <c r="D63" s="5">
        <v>121</v>
      </c>
      <c r="E63" s="5">
        <v>66</v>
      </c>
      <c r="F63" s="5">
        <v>83</v>
      </c>
      <c r="G63" s="5">
        <v>98</v>
      </c>
      <c r="H63" s="22">
        <f>G63-IFERROR(VLOOKUP(A63,Гермес!A:B,2,0),0)</f>
        <v>98</v>
      </c>
      <c r="I63" s="19">
        <f>VLOOKUP(A63,[1]TDSheet!$A$1:$I$65536,9,0)</f>
        <v>0.35</v>
      </c>
      <c r="Q63" s="7">
        <f t="shared" si="2"/>
        <v>16.600000000000001</v>
      </c>
      <c r="R63" s="23">
        <f>12*Q63-H63-N63-S63</f>
        <v>58.900000000000006</v>
      </c>
      <c r="S63" s="23">
        <v>42.300000000000011</v>
      </c>
      <c r="T63" s="23"/>
      <c r="U63" s="7">
        <f t="shared" si="3"/>
        <v>12</v>
      </c>
      <c r="V63" s="7">
        <f t="shared" si="4"/>
        <v>5.903614457831325</v>
      </c>
      <c r="W63" s="7">
        <f>VLOOKUP(A63,[1]TDSheet!$A$1:$X$65536,24,0)</f>
        <v>12.8</v>
      </c>
      <c r="X63" s="7">
        <f>VLOOKUP(A63,[1]TDSheet!$A$1:$Y$65536,25,0)</f>
        <v>20.2</v>
      </c>
      <c r="Y63" s="7">
        <f>VLOOKUP(A63,[1]TDSheet!$A$1:$Q$65536,17,0)</f>
        <v>14.6</v>
      </c>
      <c r="AA63" s="7">
        <f t="shared" si="5"/>
        <v>20.615000000000002</v>
      </c>
      <c r="AB63" s="7">
        <f t="shared" si="6"/>
        <v>14.805000000000003</v>
      </c>
    </row>
    <row r="64" spans="1:30" ht="11.1" customHeight="1" outlineLevel="2" x14ac:dyDescent="0.2">
      <c r="A64" s="9" t="s">
        <v>101</v>
      </c>
      <c r="B64" s="9" t="s">
        <v>23</v>
      </c>
      <c r="C64" s="18" t="str">
        <f>VLOOKUP(A64,[1]TDSheet!$A$1:$D$65536,4,0)</f>
        <v>Окт</v>
      </c>
      <c r="D64" s="5">
        <v>489.185</v>
      </c>
      <c r="E64" s="5">
        <v>426</v>
      </c>
      <c r="F64" s="5">
        <v>743</v>
      </c>
      <c r="G64" s="5">
        <v>152</v>
      </c>
      <c r="H64" s="22">
        <f>G64-IFERROR(VLOOKUP(A64,Гермес!A:B,2,0),0)</f>
        <v>152</v>
      </c>
      <c r="I64" s="19">
        <f>VLOOKUP(A64,[1]TDSheet!$A$1:$I$65536,9,0)</f>
        <v>0.4</v>
      </c>
      <c r="Q64" s="7">
        <f t="shared" si="2"/>
        <v>148.6</v>
      </c>
      <c r="R64" s="23">
        <f>7*Q64-H64-N64-S64</f>
        <v>444.1</v>
      </c>
      <c r="S64" s="23">
        <v>444.1</v>
      </c>
      <c r="T64" s="23"/>
      <c r="U64" s="7">
        <f t="shared" si="3"/>
        <v>7.0000000000000009</v>
      </c>
      <c r="V64" s="7">
        <f t="shared" si="4"/>
        <v>1.0228802153432033</v>
      </c>
      <c r="W64" s="7">
        <f>VLOOKUP(A64,[1]TDSheet!$A$1:$X$65536,24,0)</f>
        <v>145.4</v>
      </c>
      <c r="X64" s="7">
        <f>VLOOKUP(A64,[1]TDSheet!$A$1:$Y$65536,25,0)</f>
        <v>160.96300000000002</v>
      </c>
      <c r="Y64" s="7">
        <f>VLOOKUP(A64,[1]TDSheet!$A$1:$Q$65536,17,0)</f>
        <v>99.4</v>
      </c>
      <c r="AA64" s="7">
        <f t="shared" si="5"/>
        <v>177.64000000000001</v>
      </c>
      <c r="AB64" s="7">
        <f t="shared" si="6"/>
        <v>177.64000000000001</v>
      </c>
    </row>
    <row r="65" spans="1:28" ht="21.95" customHeight="1" outlineLevel="2" x14ac:dyDescent="0.2">
      <c r="A65" s="9" t="s">
        <v>36</v>
      </c>
      <c r="B65" s="9" t="s">
        <v>23</v>
      </c>
      <c r="C65" s="9"/>
      <c r="D65" s="5">
        <v>45</v>
      </c>
      <c r="E65" s="5">
        <v>30</v>
      </c>
      <c r="F65" s="5">
        <v>38</v>
      </c>
      <c r="G65" s="5">
        <v>27</v>
      </c>
      <c r="H65" s="22">
        <f>G65-IFERROR(VLOOKUP(A65,Гермес!A:B,2,0),0)</f>
        <v>27</v>
      </c>
      <c r="I65" s="19">
        <f>VLOOKUP(A65,[1]TDSheet!$A$1:$I$65536,9,0)</f>
        <v>0.45</v>
      </c>
      <c r="Q65" s="7">
        <f t="shared" si="2"/>
        <v>7.6</v>
      </c>
      <c r="R65" s="23"/>
      <c r="S65" s="23">
        <v>50</v>
      </c>
      <c r="T65" s="23"/>
      <c r="U65" s="7">
        <f t="shared" si="3"/>
        <v>10.131578947368421</v>
      </c>
      <c r="V65" s="7">
        <f t="shared" si="4"/>
        <v>3.5526315789473686</v>
      </c>
      <c r="W65" s="7">
        <f>VLOOKUP(A65,[1]TDSheet!$A$1:$X$65536,24,0)</f>
        <v>0</v>
      </c>
      <c r="X65" s="7">
        <f>VLOOKUP(A65,[1]TDSheet!$A$1:$Y$65536,25,0)</f>
        <v>4</v>
      </c>
      <c r="Y65" s="7">
        <f>VLOOKUP(A65,[1]TDSheet!$A$1:$Q$65536,17,0)</f>
        <v>5.4</v>
      </c>
      <c r="AA65" s="7">
        <f t="shared" si="5"/>
        <v>0</v>
      </c>
      <c r="AB65" s="7">
        <f t="shared" si="6"/>
        <v>22.5</v>
      </c>
    </row>
    <row r="66" spans="1:28" ht="11.1" customHeight="1" outlineLevel="2" x14ac:dyDescent="0.2">
      <c r="A66" s="9" t="s">
        <v>69</v>
      </c>
      <c r="B66" s="9" t="s">
        <v>8</v>
      </c>
      <c r="C66" s="9"/>
      <c r="D66" s="5">
        <v>346.84</v>
      </c>
      <c r="E66" s="5">
        <v>423.58300000000003</v>
      </c>
      <c r="F66" s="5">
        <v>411.26600000000002</v>
      </c>
      <c r="G66" s="5">
        <v>293.10500000000002</v>
      </c>
      <c r="H66" s="22">
        <f>G66-IFERROR(VLOOKUP(A66,Гермес!A:B,2,0),0)</f>
        <v>293.10500000000002</v>
      </c>
      <c r="I66" s="19">
        <f>VLOOKUP(A66,[1]TDSheet!$A$1:$I$65536,9,0)</f>
        <v>1</v>
      </c>
      <c r="Q66" s="7">
        <f t="shared" si="2"/>
        <v>82.253200000000007</v>
      </c>
      <c r="R66" s="23">
        <f t="shared" ref="R66" si="9">10*Q66-H66-N66-S66</f>
        <v>264.71350000000001</v>
      </c>
      <c r="S66" s="23">
        <v>264.71350000000001</v>
      </c>
      <c r="T66" s="23"/>
      <c r="U66" s="7">
        <f t="shared" si="3"/>
        <v>10.000000000000002</v>
      </c>
      <c r="V66" s="7">
        <f t="shared" si="4"/>
        <v>3.5634479874339235</v>
      </c>
      <c r="W66" s="7">
        <f>VLOOKUP(A66,[1]TDSheet!$A$1:$X$65536,24,0)</f>
        <v>93.524199999999993</v>
      </c>
      <c r="X66" s="7">
        <f>VLOOKUP(A66,[1]TDSheet!$A$1:$Y$65536,25,0)</f>
        <v>82.814599999999999</v>
      </c>
      <c r="Y66" s="7">
        <f>VLOOKUP(A66,[1]TDSheet!$A$1:$Q$65536,17,0)</f>
        <v>59.610400000000006</v>
      </c>
      <c r="AA66" s="7">
        <f t="shared" si="5"/>
        <v>264.71350000000001</v>
      </c>
      <c r="AB66" s="7">
        <f t="shared" si="6"/>
        <v>264.71350000000001</v>
      </c>
    </row>
    <row r="67" spans="1:28" ht="11.1" customHeight="1" outlineLevel="2" x14ac:dyDescent="0.2">
      <c r="A67" s="9" t="s">
        <v>102</v>
      </c>
      <c r="B67" s="9" t="s">
        <v>23</v>
      </c>
      <c r="C67" s="9"/>
      <c r="D67" s="5">
        <v>4</v>
      </c>
      <c r="E67" s="5">
        <v>156</v>
      </c>
      <c r="F67" s="5">
        <v>65</v>
      </c>
      <c r="G67" s="5">
        <v>93</v>
      </c>
      <c r="H67" s="22">
        <f>G67-IFERROR(VLOOKUP(A67,Гермес!A:B,2,0),0)</f>
        <v>93</v>
      </c>
      <c r="I67" s="19">
        <f>VLOOKUP(A67,[1]TDSheet!$A$1:$I$65536,9,0)</f>
        <v>0.35</v>
      </c>
      <c r="Q67" s="7">
        <f t="shared" si="2"/>
        <v>13</v>
      </c>
      <c r="R67" s="23">
        <f>12*Q67-H67-N67-S67</f>
        <v>38</v>
      </c>
      <c r="S67" s="23">
        <v>25</v>
      </c>
      <c r="T67" s="23"/>
      <c r="U67" s="7">
        <f t="shared" si="3"/>
        <v>12</v>
      </c>
      <c r="V67" s="7">
        <f t="shared" si="4"/>
        <v>7.1538461538461542</v>
      </c>
      <c r="W67" s="7">
        <f>VLOOKUP(A67,[1]TDSheet!$A$1:$X$65536,24,0)</f>
        <v>14</v>
      </c>
      <c r="X67" s="7">
        <f>VLOOKUP(A67,[1]TDSheet!$A$1:$Y$65536,25,0)</f>
        <v>15.2</v>
      </c>
      <c r="Y67" s="7">
        <f>VLOOKUP(A67,[1]TDSheet!$A$1:$Q$65536,17,0)</f>
        <v>1.2</v>
      </c>
      <c r="AA67" s="7">
        <f t="shared" si="5"/>
        <v>13.299999999999999</v>
      </c>
      <c r="AB67" s="7">
        <f t="shared" si="6"/>
        <v>8.75</v>
      </c>
    </row>
    <row r="68" spans="1:28" ht="21.95" customHeight="1" outlineLevel="2" x14ac:dyDescent="0.2">
      <c r="A68" s="9" t="s">
        <v>103</v>
      </c>
      <c r="B68" s="9" t="s">
        <v>23</v>
      </c>
      <c r="C68" s="18" t="str">
        <f>VLOOKUP(A68,[1]TDSheet!$A$1:$D$65536,4,0)</f>
        <v>Окт</v>
      </c>
      <c r="D68" s="5">
        <v>982</v>
      </c>
      <c r="E68" s="5">
        <v>729</v>
      </c>
      <c r="F68" s="5">
        <v>411</v>
      </c>
      <c r="G68" s="5">
        <v>730</v>
      </c>
      <c r="H68" s="22">
        <f>G68-IFERROR(VLOOKUP(A68,Гермес!A:B,2,0),0)</f>
        <v>292</v>
      </c>
      <c r="I68" s="19">
        <f>VLOOKUP(A68,[1]TDSheet!$A$1:$I$65536,9,0)</f>
        <v>0.4</v>
      </c>
      <c r="Q68" s="7">
        <f t="shared" si="2"/>
        <v>82.2</v>
      </c>
      <c r="R68" s="23">
        <f t="shared" ref="R68:R69" si="10">10*Q68-H68-N68-S68</f>
        <v>265</v>
      </c>
      <c r="S68" s="23">
        <v>265</v>
      </c>
      <c r="T68" s="23"/>
      <c r="U68" s="7">
        <f t="shared" si="3"/>
        <v>10</v>
      </c>
      <c r="V68" s="7">
        <f t="shared" si="4"/>
        <v>3.552311435523114</v>
      </c>
      <c r="W68" s="7">
        <f>VLOOKUP(A68,[1]TDSheet!$A$1:$X$65536,24,0)</f>
        <v>139.6</v>
      </c>
      <c r="X68" s="7">
        <f>VLOOKUP(A68,[1]TDSheet!$A$1:$Y$65536,25,0)</f>
        <v>146.80000000000001</v>
      </c>
      <c r="Y68" s="7">
        <f>VLOOKUP(A68,[1]TDSheet!$A$1:$Q$65536,17,0)</f>
        <v>105.2</v>
      </c>
      <c r="AA68" s="7">
        <f t="shared" si="5"/>
        <v>106</v>
      </c>
      <c r="AB68" s="7">
        <f t="shared" si="6"/>
        <v>106</v>
      </c>
    </row>
    <row r="69" spans="1:28" ht="21.95" customHeight="1" outlineLevel="2" x14ac:dyDescent="0.2">
      <c r="A69" s="9" t="s">
        <v>104</v>
      </c>
      <c r="B69" s="9" t="s">
        <v>23</v>
      </c>
      <c r="C69" s="18" t="str">
        <f>VLOOKUP(A69,[1]TDSheet!$A$1:$D$65536,4,0)</f>
        <v>Окт</v>
      </c>
      <c r="D69" s="5">
        <v>404</v>
      </c>
      <c r="E69" s="5">
        <v>1548</v>
      </c>
      <c r="F69" s="5">
        <v>756</v>
      </c>
      <c r="G69" s="5">
        <v>1134</v>
      </c>
      <c r="H69" s="22">
        <f>G69-IFERROR(VLOOKUP(A69,Гермес!A:B,2,0),0)</f>
        <v>582</v>
      </c>
      <c r="I69" s="19">
        <f>VLOOKUP(A69,[1]TDSheet!$A$1:$I$65536,9,0)</f>
        <v>0.4</v>
      </c>
      <c r="Q69" s="7">
        <f t="shared" si="2"/>
        <v>151.19999999999999</v>
      </c>
      <c r="R69" s="23">
        <f t="shared" si="10"/>
        <v>465</v>
      </c>
      <c r="S69" s="23">
        <v>465</v>
      </c>
      <c r="T69" s="23"/>
      <c r="U69" s="7">
        <f t="shared" si="3"/>
        <v>10</v>
      </c>
      <c r="V69" s="7">
        <f t="shared" si="4"/>
        <v>3.8492063492063493</v>
      </c>
      <c r="W69" s="7">
        <f>VLOOKUP(A69,[1]TDSheet!$A$1:$X$65536,24,0)</f>
        <v>253.3536</v>
      </c>
      <c r="X69" s="7">
        <f>VLOOKUP(A69,[1]TDSheet!$A$1:$Y$65536,25,0)</f>
        <v>226</v>
      </c>
      <c r="Y69" s="7">
        <f>VLOOKUP(A69,[1]TDSheet!$A$1:$Q$65536,17,0)</f>
        <v>190.8</v>
      </c>
      <c r="AA69" s="7">
        <f t="shared" si="5"/>
        <v>186</v>
      </c>
      <c r="AB69" s="7">
        <f t="shared" si="6"/>
        <v>186</v>
      </c>
    </row>
    <row r="70" spans="1:28" ht="21.95" customHeight="1" outlineLevel="2" x14ac:dyDescent="0.2">
      <c r="A70" s="9" t="s">
        <v>105</v>
      </c>
      <c r="B70" s="9" t="s">
        <v>23</v>
      </c>
      <c r="C70" s="9"/>
      <c r="D70" s="5">
        <v>18</v>
      </c>
      <c r="E70" s="5">
        <v>84</v>
      </c>
      <c r="F70" s="5">
        <v>10</v>
      </c>
      <c r="G70" s="5">
        <v>74</v>
      </c>
      <c r="H70" s="22">
        <f>G70-IFERROR(VLOOKUP(A70,Гермес!A:B,2,0),0)</f>
        <v>-10</v>
      </c>
      <c r="I70" s="19">
        <f>VLOOKUP(A70,[1]TDSheet!$A$1:$I$65536,9,0)</f>
        <v>0</v>
      </c>
      <c r="Q70" s="7">
        <f t="shared" si="2"/>
        <v>2</v>
      </c>
      <c r="R70" s="23"/>
      <c r="S70" s="23"/>
      <c r="T70" s="23"/>
      <c r="U70" s="7">
        <f t="shared" si="3"/>
        <v>-5</v>
      </c>
      <c r="V70" s="7">
        <f t="shared" si="4"/>
        <v>-5</v>
      </c>
      <c r="W70" s="7">
        <f>VLOOKUP(A70,[1]TDSheet!$A$1:$X$65536,24,0)</f>
        <v>0</v>
      </c>
      <c r="X70" s="7">
        <f>VLOOKUP(A70,[1]TDSheet!$A$1:$Y$65536,25,0)</f>
        <v>0</v>
      </c>
      <c r="Y70" s="7">
        <f>VLOOKUP(A70,[1]TDSheet!$A$1:$Q$65536,17,0)</f>
        <v>0</v>
      </c>
      <c r="AA70" s="7">
        <f t="shared" si="5"/>
        <v>0</v>
      </c>
      <c r="AB70" s="7">
        <f t="shared" si="6"/>
        <v>0</v>
      </c>
    </row>
    <row r="71" spans="1:28" ht="21.95" customHeight="1" outlineLevel="2" x14ac:dyDescent="0.2">
      <c r="A71" s="9" t="s">
        <v>13</v>
      </c>
      <c r="B71" s="9" t="s">
        <v>8</v>
      </c>
      <c r="C71" s="18" t="str">
        <f>VLOOKUP(A71,[1]TDSheet!$A$1:$D$65536,4,0)</f>
        <v>Окт</v>
      </c>
      <c r="D71" s="5">
        <v>498.245</v>
      </c>
      <c r="E71" s="5">
        <v>9.61</v>
      </c>
      <c r="F71" s="5">
        <v>35.613999999999997</v>
      </c>
      <c r="G71" s="5"/>
      <c r="H71" s="22">
        <f>G71-IFERROR(VLOOKUP(A71,Гермес!A:B,2,0),0)</f>
        <v>0</v>
      </c>
      <c r="I71" s="19">
        <f>VLOOKUP(A71,[1]TDSheet!$A$1:$I$65536,9,0)</f>
        <v>1</v>
      </c>
      <c r="N71" s="35">
        <v>359</v>
      </c>
      <c r="Q71" s="7">
        <f t="shared" ref="Q71:Q129" si="11">F71/5</f>
        <v>7.1227999999999998</v>
      </c>
      <c r="R71" s="23"/>
      <c r="S71" s="23"/>
      <c r="T71" s="23"/>
      <c r="U71" s="7">
        <f t="shared" ref="U71:U129" si="12">(H71+N71+R71+S71)/Q71</f>
        <v>50.401527489189647</v>
      </c>
      <c r="V71" s="7">
        <f t="shared" ref="V71:V129" si="13">(H71+N71)/Q71</f>
        <v>50.401527489189647</v>
      </c>
      <c r="W71" s="7">
        <f>VLOOKUP(A71,[1]TDSheet!$A$1:$X$65536,24,0)</f>
        <v>30.777999999999999</v>
      </c>
      <c r="X71" s="7">
        <f>VLOOKUP(A71,[1]TDSheet!$A$1:$Y$65536,25,0)</f>
        <v>25.1646</v>
      </c>
      <c r="Y71" s="7">
        <f>VLOOKUP(A71,[1]TDSheet!$A$1:$Q$65536,17,0)</f>
        <v>12.034800000000001</v>
      </c>
      <c r="AA71" s="7">
        <f t="shared" ref="AA71:AA129" si="14">R71*I71</f>
        <v>0</v>
      </c>
      <c r="AB71" s="7">
        <f t="shared" ref="AB71:AB129" si="15">S71*I71</f>
        <v>0</v>
      </c>
    </row>
    <row r="72" spans="1:28" ht="21.95" customHeight="1" outlineLevel="2" x14ac:dyDescent="0.2">
      <c r="A72" s="9" t="s">
        <v>14</v>
      </c>
      <c r="B72" s="9" t="s">
        <v>8</v>
      </c>
      <c r="C72" s="18" t="str">
        <f>VLOOKUP(A72,[1]TDSheet!$A$1:$D$65536,4,0)</f>
        <v>Окт</v>
      </c>
      <c r="D72" s="5">
        <v>132.56399999999999</v>
      </c>
      <c r="E72" s="5">
        <v>594.84199999999998</v>
      </c>
      <c r="F72" s="5">
        <v>242.095</v>
      </c>
      <c r="G72" s="5">
        <v>443.73099999999999</v>
      </c>
      <c r="H72" s="22">
        <f>G72-IFERROR(VLOOKUP(A72,Гермес!A:B,2,0),0)</f>
        <v>443.73099999999999</v>
      </c>
      <c r="I72" s="19">
        <f>VLOOKUP(A72,[1]TDSheet!$A$1:$I$65536,9,0)</f>
        <v>1</v>
      </c>
      <c r="Q72" s="7">
        <f t="shared" si="11"/>
        <v>48.418999999999997</v>
      </c>
      <c r="R72" s="23">
        <f>11*Q72-H72-N72-S72</f>
        <v>44.438999999999965</v>
      </c>
      <c r="S72" s="23">
        <v>44.438999999999965</v>
      </c>
      <c r="T72" s="23"/>
      <c r="U72" s="7">
        <f t="shared" si="12"/>
        <v>11</v>
      </c>
      <c r="V72" s="7">
        <f t="shared" si="13"/>
        <v>9.1643982734050695</v>
      </c>
      <c r="W72" s="7">
        <f>VLOOKUP(A72,[1]TDSheet!$A$1:$X$65536,24,0)</f>
        <v>126.1694</v>
      </c>
      <c r="X72" s="7">
        <f>VLOOKUP(A72,[1]TDSheet!$A$1:$Y$65536,25,0)</f>
        <v>118.29220000000001</v>
      </c>
      <c r="Y72" s="7">
        <f>VLOOKUP(A72,[1]TDSheet!$A$1:$Q$65536,17,0)</f>
        <v>75.572199999999995</v>
      </c>
      <c r="AA72" s="7">
        <f t="shared" si="14"/>
        <v>44.438999999999965</v>
      </c>
      <c r="AB72" s="7">
        <f t="shared" si="15"/>
        <v>44.438999999999965</v>
      </c>
    </row>
    <row r="73" spans="1:28" ht="11.1" customHeight="1" outlineLevel="2" x14ac:dyDescent="0.2">
      <c r="A73" s="9" t="s">
        <v>15</v>
      </c>
      <c r="B73" s="9" t="s">
        <v>8</v>
      </c>
      <c r="C73" s="18" t="str">
        <f>VLOOKUP(A73,[1]TDSheet!$A$1:$D$65536,4,0)</f>
        <v>Окт</v>
      </c>
      <c r="D73" s="5">
        <v>2161.1790000000001</v>
      </c>
      <c r="E73" s="5"/>
      <c r="F73" s="5">
        <v>189.863</v>
      </c>
      <c r="G73" s="5">
        <v>1383.376</v>
      </c>
      <c r="H73" s="25">
        <f>G73-IFERROR(VLOOKUP(A73,Гермес!A:B,2,0),0)+H111</f>
        <v>1337.5840000000001</v>
      </c>
      <c r="I73" s="19">
        <f>VLOOKUP(A73,[1]TDSheet!$A$1:$I$65536,9,0)</f>
        <v>1</v>
      </c>
      <c r="Q73" s="7">
        <f t="shared" si="11"/>
        <v>37.9726</v>
      </c>
      <c r="R73" s="23"/>
      <c r="S73" s="23"/>
      <c r="T73" s="23"/>
      <c r="U73" s="7">
        <f t="shared" si="12"/>
        <v>35.224978010460177</v>
      </c>
      <c r="V73" s="7">
        <f t="shared" si="13"/>
        <v>35.224978010460177</v>
      </c>
      <c r="W73" s="7">
        <f>VLOOKUP(A73,[1]TDSheet!$A$1:$X$65536,24,0)</f>
        <v>60.979399999999998</v>
      </c>
      <c r="X73" s="7">
        <f>VLOOKUP(A73,[1]TDSheet!$A$1:$Y$65536,25,0)</f>
        <v>33.095999999999997</v>
      </c>
      <c r="Y73" s="7">
        <f>VLOOKUP(A73,[1]TDSheet!$A$1:$Q$65536,17,0)</f>
        <v>15.440799999999999</v>
      </c>
      <c r="AA73" s="7">
        <f t="shared" si="14"/>
        <v>0</v>
      </c>
      <c r="AB73" s="7">
        <f t="shared" si="15"/>
        <v>0</v>
      </c>
    </row>
    <row r="74" spans="1:28" ht="11.1" customHeight="1" outlineLevel="2" x14ac:dyDescent="0.2">
      <c r="A74" s="9" t="s">
        <v>70</v>
      </c>
      <c r="B74" s="9" t="s">
        <v>8</v>
      </c>
      <c r="C74" s="9"/>
      <c r="D74" s="5">
        <v>1248.43</v>
      </c>
      <c r="E74" s="5"/>
      <c r="F74" s="5">
        <v>12.087999999999999</v>
      </c>
      <c r="G74" s="5">
        <v>-4.4829999999999997</v>
      </c>
      <c r="H74" s="22">
        <f>G74-IFERROR(VLOOKUP(A74,Гермес!A:B,2,0),0)</f>
        <v>-4.4829999999999997</v>
      </c>
      <c r="I74" s="19">
        <f>VLOOKUP(A74,[1]TDSheet!$A$1:$I$65536,9,0)</f>
        <v>1</v>
      </c>
      <c r="N74" s="35">
        <v>1179</v>
      </c>
      <c r="Q74" s="7">
        <f t="shared" si="11"/>
        <v>2.4175999999999997</v>
      </c>
      <c r="R74" s="23"/>
      <c r="S74" s="23"/>
      <c r="T74" s="23"/>
      <c r="U74" s="7">
        <f t="shared" si="12"/>
        <v>485.81940767703514</v>
      </c>
      <c r="V74" s="7">
        <f t="shared" si="13"/>
        <v>485.81940767703514</v>
      </c>
      <c r="W74" s="7">
        <f>VLOOKUP(A74,[1]TDSheet!$A$1:$X$65536,24,0)</f>
        <v>27.860199999999999</v>
      </c>
      <c r="X74" s="7">
        <f>VLOOKUP(A74,[1]TDSheet!$A$1:$Y$65536,25,0)</f>
        <v>38.384799999999998</v>
      </c>
      <c r="Y74" s="7">
        <f>VLOOKUP(A74,[1]TDSheet!$A$1:$Q$65536,17,0)</f>
        <v>22.673999999999999</v>
      </c>
      <c r="AA74" s="7">
        <f t="shared" si="14"/>
        <v>0</v>
      </c>
      <c r="AB74" s="7">
        <f t="shared" si="15"/>
        <v>0</v>
      </c>
    </row>
    <row r="75" spans="1:28" ht="21.95" customHeight="1" outlineLevel="2" x14ac:dyDescent="0.2">
      <c r="A75" s="9" t="s">
        <v>71</v>
      </c>
      <c r="B75" s="9" t="s">
        <v>8</v>
      </c>
      <c r="C75" s="9"/>
      <c r="D75" s="5">
        <v>704.88900000000001</v>
      </c>
      <c r="E75" s="5"/>
      <c r="F75" s="5">
        <v>363.185</v>
      </c>
      <c r="G75" s="5">
        <v>300.05799999999999</v>
      </c>
      <c r="H75" s="22">
        <f>G75-IFERROR(VLOOKUP(A75,Гермес!A:B,2,0),0)</f>
        <v>300.05799999999999</v>
      </c>
      <c r="I75" s="19">
        <f>VLOOKUP(A75,[1]TDSheet!$A$1:$I$65536,9,0)</f>
        <v>1</v>
      </c>
      <c r="Q75" s="7">
        <f t="shared" si="11"/>
        <v>72.637</v>
      </c>
      <c r="R75" s="23">
        <f>10*Q75-H75-N75-S75</f>
        <v>213.15600000000001</v>
      </c>
      <c r="S75" s="23">
        <v>213.15600000000001</v>
      </c>
      <c r="T75" s="23"/>
      <c r="U75" s="7">
        <f t="shared" si="12"/>
        <v>9.9999999999999982</v>
      </c>
      <c r="V75" s="7">
        <f t="shared" si="13"/>
        <v>4.1309250106694932</v>
      </c>
      <c r="W75" s="7">
        <f>VLOOKUP(A75,[1]TDSheet!$A$1:$X$65536,24,0)</f>
        <v>119.97380000000001</v>
      </c>
      <c r="X75" s="7">
        <f>VLOOKUP(A75,[1]TDSheet!$A$1:$Y$65536,25,0)</f>
        <v>95.882199999999997</v>
      </c>
      <c r="Y75" s="7">
        <f>VLOOKUP(A75,[1]TDSheet!$A$1:$Q$65536,17,0)</f>
        <v>39.223200000000006</v>
      </c>
      <c r="AA75" s="7">
        <f t="shared" si="14"/>
        <v>213.15600000000001</v>
      </c>
      <c r="AB75" s="7">
        <f t="shared" si="15"/>
        <v>213.15600000000001</v>
      </c>
    </row>
    <row r="76" spans="1:28" ht="11.1" customHeight="1" outlineLevel="2" x14ac:dyDescent="0.2">
      <c r="A76" s="9" t="s">
        <v>106</v>
      </c>
      <c r="B76" s="9" t="s">
        <v>23</v>
      </c>
      <c r="C76" s="18" t="str">
        <f>VLOOKUP(A76,[1]TDSheet!$A$1:$D$65536,4,0)</f>
        <v>Окт</v>
      </c>
      <c r="D76" s="5">
        <v>-1</v>
      </c>
      <c r="E76" s="5">
        <v>1</v>
      </c>
      <c r="F76" s="5"/>
      <c r="G76" s="5"/>
      <c r="H76" s="22">
        <f>G76-IFERROR(VLOOKUP(A76,Гермес!A:B,2,0),0)</f>
        <v>0</v>
      </c>
      <c r="I76" s="19">
        <v>0.4</v>
      </c>
      <c r="Q76" s="7">
        <f t="shared" si="11"/>
        <v>0</v>
      </c>
      <c r="R76" s="29">
        <v>150</v>
      </c>
      <c r="S76" s="23">
        <v>75</v>
      </c>
      <c r="T76" s="23"/>
      <c r="U76" s="7" t="e">
        <f t="shared" si="12"/>
        <v>#DIV/0!</v>
      </c>
      <c r="V76" s="7" t="e">
        <f t="shared" si="13"/>
        <v>#DIV/0!</v>
      </c>
      <c r="W76" s="7">
        <f>VLOOKUP(A76,[1]TDSheet!$A$1:$X$65536,24,0)</f>
        <v>29.8</v>
      </c>
      <c r="X76" s="7">
        <f>VLOOKUP(A76,[1]TDSheet!$A$1:$Y$65536,25,0)</f>
        <v>46</v>
      </c>
      <c r="Y76" s="7">
        <f>VLOOKUP(A76,[1]TDSheet!$A$1:$Q$65536,17,0)</f>
        <v>37.799999999999997</v>
      </c>
      <c r="Z76" s="27" t="str">
        <f>VLOOKUP(A76,[1]TDSheet!$A$1:$Z$65536,26,0)</f>
        <v>акция/вывод</v>
      </c>
      <c r="AA76" s="7">
        <f t="shared" si="14"/>
        <v>60</v>
      </c>
      <c r="AB76" s="7">
        <f t="shared" si="15"/>
        <v>30</v>
      </c>
    </row>
    <row r="77" spans="1:28" ht="11.1" customHeight="1" outlineLevel="2" x14ac:dyDescent="0.2">
      <c r="A77" s="9" t="s">
        <v>107</v>
      </c>
      <c r="B77" s="9" t="s">
        <v>23</v>
      </c>
      <c r="C77" s="9"/>
      <c r="D77" s="5">
        <v>162</v>
      </c>
      <c r="E77" s="5">
        <v>62</v>
      </c>
      <c r="F77" s="5">
        <v>47</v>
      </c>
      <c r="G77" s="5">
        <v>105</v>
      </c>
      <c r="H77" s="22">
        <f>G77-IFERROR(VLOOKUP(A77,Гермес!A:B,2,0),0)</f>
        <v>105</v>
      </c>
      <c r="I77" s="19">
        <f>VLOOKUP(A77,[1]TDSheet!$A$1:$I$65536,9,0)</f>
        <v>0.35</v>
      </c>
      <c r="Q77" s="7">
        <f t="shared" si="11"/>
        <v>9.4</v>
      </c>
      <c r="R77" s="23">
        <f>12*Q77-H77-N77-S77</f>
        <v>7.8000000000000114</v>
      </c>
      <c r="S77" s="23"/>
      <c r="T77" s="23"/>
      <c r="U77" s="7">
        <f t="shared" si="12"/>
        <v>12</v>
      </c>
      <c r="V77" s="7">
        <f t="shared" si="13"/>
        <v>11.170212765957446</v>
      </c>
      <c r="W77" s="7">
        <f>VLOOKUP(A77,[1]TDSheet!$A$1:$X$65536,24,0)</f>
        <v>0</v>
      </c>
      <c r="X77" s="7">
        <f>VLOOKUP(A77,[1]TDSheet!$A$1:$Y$65536,25,0)</f>
        <v>5.4</v>
      </c>
      <c r="Y77" s="7">
        <f>VLOOKUP(A77,[1]TDSheet!$A$1:$Q$65536,17,0)</f>
        <v>7.4</v>
      </c>
      <c r="AA77" s="7">
        <f t="shared" si="14"/>
        <v>2.730000000000004</v>
      </c>
      <c r="AB77" s="7">
        <f t="shared" si="15"/>
        <v>0</v>
      </c>
    </row>
    <row r="78" spans="1:28" ht="21.95" customHeight="1" outlineLevel="2" x14ac:dyDescent="0.2">
      <c r="A78" s="9" t="s">
        <v>37</v>
      </c>
      <c r="B78" s="9" t="s">
        <v>23</v>
      </c>
      <c r="C78" s="9"/>
      <c r="D78" s="5">
        <v>12</v>
      </c>
      <c r="E78" s="5">
        <v>120</v>
      </c>
      <c r="F78" s="5">
        <v>3</v>
      </c>
      <c r="G78" s="5">
        <v>117</v>
      </c>
      <c r="H78" s="22">
        <f>G78-IFERROR(VLOOKUP(A78,Гермес!A:B,2,0),0)</f>
        <v>-3</v>
      </c>
      <c r="I78" s="19">
        <f>VLOOKUP(A78,[1]TDSheet!$A$1:$I$65536,9,0)</f>
        <v>0</v>
      </c>
      <c r="Q78" s="7">
        <f t="shared" si="11"/>
        <v>0.6</v>
      </c>
      <c r="R78" s="23"/>
      <c r="S78" s="23"/>
      <c r="T78" s="23"/>
      <c r="U78" s="7">
        <f t="shared" si="12"/>
        <v>-5</v>
      </c>
      <c r="V78" s="7">
        <f t="shared" si="13"/>
        <v>-5</v>
      </c>
      <c r="W78" s="7">
        <f>VLOOKUP(A78,[1]TDSheet!$A$1:$X$65536,24,0)</f>
        <v>0</v>
      </c>
      <c r="X78" s="7">
        <f>VLOOKUP(A78,[1]TDSheet!$A$1:$Y$65536,25,0)</f>
        <v>0</v>
      </c>
      <c r="Y78" s="7">
        <f>VLOOKUP(A78,[1]TDSheet!$A$1:$Q$65536,17,0)</f>
        <v>0</v>
      </c>
      <c r="AA78" s="7">
        <f t="shared" si="14"/>
        <v>0</v>
      </c>
      <c r="AB78" s="7">
        <f t="shared" si="15"/>
        <v>0</v>
      </c>
    </row>
    <row r="79" spans="1:28" ht="11.1" customHeight="1" outlineLevel="2" x14ac:dyDescent="0.2">
      <c r="A79" s="9" t="s">
        <v>108</v>
      </c>
      <c r="B79" s="9" t="s">
        <v>23</v>
      </c>
      <c r="C79" s="9"/>
      <c r="D79" s="5">
        <v>54</v>
      </c>
      <c r="E79" s="5"/>
      <c r="F79" s="5"/>
      <c r="G79" s="5"/>
      <c r="H79" s="22">
        <f>G79-IFERROR(VLOOKUP(A79,Гермес!A:B,2,0),0)</f>
        <v>0</v>
      </c>
      <c r="I79" s="19">
        <f>VLOOKUP(A79,[1]TDSheet!$A$1:$I$65536,9,0)</f>
        <v>0</v>
      </c>
      <c r="Q79" s="7">
        <f t="shared" si="11"/>
        <v>0</v>
      </c>
      <c r="R79" s="23"/>
      <c r="S79" s="23"/>
      <c r="T79" s="23"/>
      <c r="U79" s="7" t="e">
        <f t="shared" si="12"/>
        <v>#DIV/0!</v>
      </c>
      <c r="V79" s="7" t="e">
        <f t="shared" si="13"/>
        <v>#DIV/0!</v>
      </c>
      <c r="W79" s="7">
        <f>VLOOKUP(A79,[1]TDSheet!$A$1:$X$65536,24,0)</f>
        <v>0</v>
      </c>
      <c r="X79" s="7">
        <f>VLOOKUP(A79,[1]TDSheet!$A$1:$Y$65536,25,0)</f>
        <v>0</v>
      </c>
      <c r="Y79" s="7">
        <f>VLOOKUP(A79,[1]TDSheet!$A$1:$Q$65536,17,0)</f>
        <v>0</v>
      </c>
      <c r="AA79" s="7">
        <f t="shared" si="14"/>
        <v>0</v>
      </c>
      <c r="AB79" s="7">
        <f t="shared" si="15"/>
        <v>0</v>
      </c>
    </row>
    <row r="80" spans="1:28" ht="21.95" customHeight="1" outlineLevel="2" x14ac:dyDescent="0.2">
      <c r="A80" s="9" t="s">
        <v>109</v>
      </c>
      <c r="B80" s="9" t="s">
        <v>23</v>
      </c>
      <c r="C80" s="9"/>
      <c r="D80" s="5">
        <v>90</v>
      </c>
      <c r="E80" s="5">
        <v>350</v>
      </c>
      <c r="F80" s="5">
        <v>1</v>
      </c>
      <c r="G80" s="5">
        <v>369</v>
      </c>
      <c r="H80" s="22">
        <f>G80-IFERROR(VLOOKUP(A80,Гермес!A:B,2,0),0)</f>
        <v>19</v>
      </c>
      <c r="I80" s="19">
        <f>VLOOKUP(A80,[1]TDSheet!$A$1:$I$65536,9,0)</f>
        <v>0</v>
      </c>
      <c r="Q80" s="7">
        <f t="shared" si="11"/>
        <v>0.2</v>
      </c>
      <c r="R80" s="23"/>
      <c r="S80" s="23"/>
      <c r="T80" s="23"/>
      <c r="U80" s="7">
        <f t="shared" si="12"/>
        <v>95</v>
      </c>
      <c r="V80" s="7">
        <f t="shared" si="13"/>
        <v>95</v>
      </c>
      <c r="W80" s="7">
        <f>VLOOKUP(A80,[1]TDSheet!$A$1:$X$65536,24,0)</f>
        <v>0</v>
      </c>
      <c r="X80" s="7">
        <f>VLOOKUP(A80,[1]TDSheet!$A$1:$Y$65536,25,0)</f>
        <v>0.6</v>
      </c>
      <c r="Y80" s="7">
        <f>VLOOKUP(A80,[1]TDSheet!$A$1:$Q$65536,17,0)</f>
        <v>0</v>
      </c>
      <c r="AA80" s="7">
        <f t="shared" si="14"/>
        <v>0</v>
      </c>
      <c r="AB80" s="7">
        <f t="shared" si="15"/>
        <v>0</v>
      </c>
    </row>
    <row r="81" spans="1:30" ht="21.95" customHeight="1" outlineLevel="2" x14ac:dyDescent="0.2">
      <c r="A81" s="9" t="s">
        <v>38</v>
      </c>
      <c r="B81" s="9" t="s">
        <v>23</v>
      </c>
      <c r="C81" s="9"/>
      <c r="D81" s="5">
        <v>64</v>
      </c>
      <c r="E81" s="5">
        <v>160</v>
      </c>
      <c r="F81" s="5"/>
      <c r="G81" s="5">
        <v>160</v>
      </c>
      <c r="H81" s="22">
        <f>G81-IFERROR(VLOOKUP(A81,Гермес!A:B,2,0),0)</f>
        <v>0</v>
      </c>
      <c r="I81" s="19">
        <v>0</v>
      </c>
      <c r="Q81" s="7">
        <f t="shared" si="11"/>
        <v>0</v>
      </c>
      <c r="R81" s="23"/>
      <c r="S81" s="23"/>
      <c r="T81" s="23"/>
      <c r="U81" s="7" t="e">
        <f t="shared" si="12"/>
        <v>#DIV/0!</v>
      </c>
      <c r="V81" s="7" t="e">
        <f t="shared" si="13"/>
        <v>#DIV/0!</v>
      </c>
      <c r="W81" s="7">
        <f>VLOOKUP(A81,[1]TDSheet!$A$1:$X$65536,24,0)</f>
        <v>0</v>
      </c>
      <c r="X81" s="7">
        <f>VLOOKUP(A81,[1]TDSheet!$A$1:$Y$65536,25,0)</f>
        <v>0</v>
      </c>
      <c r="Y81" s="7">
        <f>VLOOKUP(A81,[1]TDSheet!$A$1:$Q$65536,17,0)</f>
        <v>0</v>
      </c>
      <c r="AA81" s="7">
        <f t="shared" si="14"/>
        <v>0</v>
      </c>
      <c r="AB81" s="7">
        <f t="shared" si="15"/>
        <v>0</v>
      </c>
    </row>
    <row r="82" spans="1:30" ht="11.1" customHeight="1" outlineLevel="2" x14ac:dyDescent="0.2">
      <c r="A82" s="9" t="s">
        <v>110</v>
      </c>
      <c r="B82" s="9" t="s">
        <v>23</v>
      </c>
      <c r="C82" s="9"/>
      <c r="D82" s="5">
        <v>60</v>
      </c>
      <c r="E82" s="5">
        <v>150</v>
      </c>
      <c r="F82" s="5">
        <v>3</v>
      </c>
      <c r="G82" s="5">
        <v>147</v>
      </c>
      <c r="H82" s="22">
        <f>G82-IFERROR(VLOOKUP(A82,Гермес!A:B,2,0),0)</f>
        <v>-3</v>
      </c>
      <c r="I82" s="19">
        <f>VLOOKUP(A82,[1]TDSheet!$A$1:$I$65536,9,0)</f>
        <v>0</v>
      </c>
      <c r="Q82" s="7">
        <f t="shared" si="11"/>
        <v>0.6</v>
      </c>
      <c r="R82" s="23"/>
      <c r="S82" s="23"/>
      <c r="T82" s="23"/>
      <c r="U82" s="7">
        <f t="shared" si="12"/>
        <v>-5</v>
      </c>
      <c r="V82" s="7">
        <f t="shared" si="13"/>
        <v>-5</v>
      </c>
      <c r="W82" s="7">
        <f>VLOOKUP(A82,[1]TDSheet!$A$1:$X$65536,24,0)</f>
        <v>0</v>
      </c>
      <c r="X82" s="7">
        <f>VLOOKUP(A82,[1]TDSheet!$A$1:$Y$65536,25,0)</f>
        <v>0</v>
      </c>
      <c r="Y82" s="7">
        <f>VLOOKUP(A82,[1]TDSheet!$A$1:$Q$65536,17,0)</f>
        <v>0</v>
      </c>
      <c r="AA82" s="7">
        <f t="shared" si="14"/>
        <v>0</v>
      </c>
      <c r="AB82" s="7">
        <f t="shared" si="15"/>
        <v>0</v>
      </c>
    </row>
    <row r="83" spans="1:30" ht="11.1" customHeight="1" outlineLevel="2" x14ac:dyDescent="0.2">
      <c r="A83" s="9" t="s">
        <v>111</v>
      </c>
      <c r="B83" s="9" t="s">
        <v>23</v>
      </c>
      <c r="C83" s="9"/>
      <c r="D83" s="5"/>
      <c r="E83" s="5">
        <v>220</v>
      </c>
      <c r="F83" s="5"/>
      <c r="G83" s="5">
        <v>220</v>
      </c>
      <c r="H83" s="22">
        <f>G83-IFERROR(VLOOKUP(A83,Гермес!A:B,2,0),0)</f>
        <v>0</v>
      </c>
      <c r="I83" s="19">
        <f>VLOOKUP(A83,[1]TDSheet!$A$1:$I$65536,9,0)</f>
        <v>0</v>
      </c>
      <c r="Q83" s="7">
        <f t="shared" si="11"/>
        <v>0</v>
      </c>
      <c r="R83" s="23"/>
      <c r="S83" s="23"/>
      <c r="T83" s="23"/>
      <c r="U83" s="7" t="e">
        <f t="shared" si="12"/>
        <v>#DIV/0!</v>
      </c>
      <c r="V83" s="7" t="e">
        <f t="shared" si="13"/>
        <v>#DIV/0!</v>
      </c>
      <c r="W83" s="7">
        <f>VLOOKUP(A83,[1]TDSheet!$A$1:$X$65536,24,0)</f>
        <v>0</v>
      </c>
      <c r="X83" s="7">
        <f>VLOOKUP(A83,[1]TDSheet!$A$1:$Y$65536,25,0)</f>
        <v>0</v>
      </c>
      <c r="Y83" s="7">
        <f>VLOOKUP(A83,[1]TDSheet!$A$1:$Q$65536,17,0)</f>
        <v>0</v>
      </c>
      <c r="AA83" s="7">
        <f t="shared" si="14"/>
        <v>0</v>
      </c>
      <c r="AB83" s="7">
        <f t="shared" si="15"/>
        <v>0</v>
      </c>
    </row>
    <row r="84" spans="1:30" ht="11.1" customHeight="1" outlineLevel="2" x14ac:dyDescent="0.2">
      <c r="A84" s="9" t="s">
        <v>112</v>
      </c>
      <c r="B84" s="9" t="s">
        <v>23</v>
      </c>
      <c r="C84" s="9"/>
      <c r="D84" s="5">
        <v>366</v>
      </c>
      <c r="E84" s="5">
        <v>24</v>
      </c>
      <c r="F84" s="5"/>
      <c r="G84" s="5">
        <v>24</v>
      </c>
      <c r="H84" s="22">
        <f>G84-IFERROR(VLOOKUP(A84,Гермес!A:B,2,0),0)</f>
        <v>24</v>
      </c>
      <c r="I84" s="19">
        <f>VLOOKUP(A84,[1]TDSheet!$A$1:$I$65536,9,0)</f>
        <v>0</v>
      </c>
      <c r="Q84" s="7">
        <f t="shared" si="11"/>
        <v>0</v>
      </c>
      <c r="R84" s="23"/>
      <c r="S84" s="23"/>
      <c r="T84" s="23"/>
      <c r="U84" s="7" t="e">
        <f t="shared" si="12"/>
        <v>#DIV/0!</v>
      </c>
      <c r="V84" s="7" t="e">
        <f t="shared" si="13"/>
        <v>#DIV/0!</v>
      </c>
      <c r="W84" s="7">
        <f>VLOOKUP(A84,[1]TDSheet!$A$1:$X$65536,24,0)</f>
        <v>0</v>
      </c>
      <c r="X84" s="7">
        <f>VLOOKUP(A84,[1]TDSheet!$A$1:$Y$65536,25,0)</f>
        <v>0</v>
      </c>
      <c r="Y84" s="7">
        <f>VLOOKUP(A84,[1]TDSheet!$A$1:$Q$65536,17,0)</f>
        <v>0</v>
      </c>
      <c r="AA84" s="7">
        <f t="shared" si="14"/>
        <v>0</v>
      </c>
      <c r="AB84" s="7">
        <f t="shared" si="15"/>
        <v>0</v>
      </c>
    </row>
    <row r="85" spans="1:30" ht="11.1" customHeight="1" outlineLevel="2" x14ac:dyDescent="0.2">
      <c r="A85" s="9" t="s">
        <v>39</v>
      </c>
      <c r="B85" s="9" t="s">
        <v>23</v>
      </c>
      <c r="C85" s="9"/>
      <c r="D85" s="5">
        <v>233</v>
      </c>
      <c r="E85" s="5">
        <v>288</v>
      </c>
      <c r="F85" s="5">
        <v>-7</v>
      </c>
      <c r="G85" s="5">
        <v>455</v>
      </c>
      <c r="H85" s="22">
        <f>G85-IFERROR(VLOOKUP(A85,Гермес!A:B,2,0),0)</f>
        <v>167</v>
      </c>
      <c r="I85" s="19">
        <f>VLOOKUP(A85,[1]TDSheet!$A$1:$I$65536,9,0)</f>
        <v>0</v>
      </c>
      <c r="Q85" s="7">
        <f t="shared" si="11"/>
        <v>-1.4</v>
      </c>
      <c r="R85" s="23"/>
      <c r="S85" s="23"/>
      <c r="T85" s="23"/>
      <c r="U85" s="7">
        <f t="shared" si="12"/>
        <v>-119.28571428571429</v>
      </c>
      <c r="V85" s="7">
        <f t="shared" si="13"/>
        <v>-119.28571428571429</v>
      </c>
      <c r="W85" s="7">
        <f>VLOOKUP(A85,[1]TDSheet!$A$1:$X$65536,24,0)</f>
        <v>0.4</v>
      </c>
      <c r="X85" s="7">
        <f>VLOOKUP(A85,[1]TDSheet!$A$1:$Y$65536,25,0)</f>
        <v>27.2</v>
      </c>
      <c r="Y85" s="7">
        <f>VLOOKUP(A85,[1]TDSheet!$A$1:$Q$65536,17,0)</f>
        <v>32.4</v>
      </c>
      <c r="AA85" s="7">
        <f t="shared" si="14"/>
        <v>0</v>
      </c>
      <c r="AB85" s="7">
        <f t="shared" si="15"/>
        <v>0</v>
      </c>
    </row>
    <row r="86" spans="1:30" ht="11.1" customHeight="1" outlineLevel="2" x14ac:dyDescent="0.2">
      <c r="A86" s="9" t="s">
        <v>113</v>
      </c>
      <c r="B86" s="9" t="s">
        <v>23</v>
      </c>
      <c r="C86" s="9"/>
      <c r="D86" s="5">
        <v>18</v>
      </c>
      <c r="E86" s="5">
        <v>114</v>
      </c>
      <c r="F86" s="5"/>
      <c r="G86" s="5">
        <v>114</v>
      </c>
      <c r="H86" s="22">
        <f>G86-IFERROR(VLOOKUP(A86,Гермес!A:B,2,0),0)</f>
        <v>0</v>
      </c>
      <c r="I86" s="19">
        <f>VLOOKUP(A86,[1]TDSheet!$A$1:$I$65536,9,0)</f>
        <v>0</v>
      </c>
      <c r="Q86" s="7">
        <f t="shared" si="11"/>
        <v>0</v>
      </c>
      <c r="R86" s="23"/>
      <c r="S86" s="23"/>
      <c r="T86" s="23"/>
      <c r="U86" s="7" t="e">
        <f t="shared" si="12"/>
        <v>#DIV/0!</v>
      </c>
      <c r="V86" s="7" t="e">
        <f t="shared" si="13"/>
        <v>#DIV/0!</v>
      </c>
      <c r="W86" s="7">
        <f>VLOOKUP(A86,[1]TDSheet!$A$1:$X$65536,24,0)</f>
        <v>0</v>
      </c>
      <c r="X86" s="7">
        <f>VLOOKUP(A86,[1]TDSheet!$A$1:$Y$65536,25,0)</f>
        <v>0</v>
      </c>
      <c r="Y86" s="7">
        <f>VLOOKUP(A86,[1]TDSheet!$A$1:$Q$65536,17,0)</f>
        <v>0</v>
      </c>
      <c r="AA86" s="7">
        <f t="shared" si="14"/>
        <v>0</v>
      </c>
      <c r="AB86" s="7">
        <f t="shared" si="15"/>
        <v>0</v>
      </c>
    </row>
    <row r="87" spans="1:30" ht="11.1" customHeight="1" outlineLevel="2" x14ac:dyDescent="0.2">
      <c r="A87" s="9" t="s">
        <v>114</v>
      </c>
      <c r="B87" s="9" t="s">
        <v>23</v>
      </c>
      <c r="C87" s="18" t="str">
        <f>VLOOKUP(A87,[1]TDSheet!$A$1:$D$65536,4,0)</f>
        <v>Окт</v>
      </c>
      <c r="D87" s="5">
        <v>18</v>
      </c>
      <c r="E87" s="5">
        <v>720</v>
      </c>
      <c r="F87" s="5">
        <v>56</v>
      </c>
      <c r="G87" s="5">
        <v>664</v>
      </c>
      <c r="H87" s="22">
        <f>G87-IFERROR(VLOOKUP(A87,Гермес!A:B,2,0),0)</f>
        <v>268</v>
      </c>
      <c r="I87" s="19">
        <v>0.4</v>
      </c>
      <c r="Q87" s="7">
        <f t="shared" si="11"/>
        <v>11.2</v>
      </c>
      <c r="R87" s="23"/>
      <c r="S87" s="23"/>
      <c r="T87" s="23"/>
      <c r="U87" s="7">
        <f t="shared" si="12"/>
        <v>23.928571428571431</v>
      </c>
      <c r="V87" s="7">
        <f t="shared" si="13"/>
        <v>23.928571428571431</v>
      </c>
      <c r="W87" s="7">
        <f>VLOOKUP(A87,[1]TDSheet!$A$1:$X$65536,24,0)</f>
        <v>51.8</v>
      </c>
      <c r="X87" s="7">
        <f>VLOOKUP(A87,[1]TDSheet!$A$1:$Y$65536,25,0)</f>
        <v>56</v>
      </c>
      <c r="Y87" s="7">
        <f>VLOOKUP(A87,[1]TDSheet!$A$1:$Q$65536,17,0)</f>
        <v>0</v>
      </c>
      <c r="Z87" s="27" t="str">
        <f>VLOOKUP(A87,[1]TDSheet!$A$1:$Z$65536,26,0)</f>
        <v>акция/вывод</v>
      </c>
      <c r="AA87" s="7">
        <f t="shared" si="14"/>
        <v>0</v>
      </c>
      <c r="AB87" s="7">
        <f t="shared" si="15"/>
        <v>0</v>
      </c>
    </row>
    <row r="88" spans="1:30" ht="11.1" customHeight="1" outlineLevel="2" x14ac:dyDescent="0.2">
      <c r="A88" s="9" t="s">
        <v>115</v>
      </c>
      <c r="B88" s="9" t="s">
        <v>23</v>
      </c>
      <c r="C88" s="9"/>
      <c r="D88" s="5">
        <v>126</v>
      </c>
      <c r="E88" s="5">
        <v>366</v>
      </c>
      <c r="F88" s="5"/>
      <c r="G88" s="5">
        <v>366</v>
      </c>
      <c r="H88" s="22">
        <f>G88-IFERROR(VLOOKUP(A88,Гермес!A:B,2,0),0)</f>
        <v>0</v>
      </c>
      <c r="I88" s="19">
        <f>VLOOKUP(A88,[1]TDSheet!$A$1:$I$65536,9,0)</f>
        <v>0</v>
      </c>
      <c r="Q88" s="7">
        <f t="shared" si="11"/>
        <v>0</v>
      </c>
      <c r="R88" s="23"/>
      <c r="S88" s="23"/>
      <c r="T88" s="23"/>
      <c r="U88" s="7" t="e">
        <f t="shared" si="12"/>
        <v>#DIV/0!</v>
      </c>
      <c r="V88" s="7" t="e">
        <f t="shared" si="13"/>
        <v>#DIV/0!</v>
      </c>
      <c r="W88" s="7">
        <f>VLOOKUP(A88,[1]TDSheet!$A$1:$X$65536,24,0)</f>
        <v>0</v>
      </c>
      <c r="X88" s="7">
        <f>VLOOKUP(A88,[1]TDSheet!$A$1:$Y$65536,25,0)</f>
        <v>0</v>
      </c>
      <c r="Y88" s="7">
        <f>VLOOKUP(A88,[1]TDSheet!$A$1:$Q$65536,17,0)</f>
        <v>0</v>
      </c>
      <c r="AA88" s="7">
        <f t="shared" si="14"/>
        <v>0</v>
      </c>
      <c r="AB88" s="7">
        <f t="shared" si="15"/>
        <v>0</v>
      </c>
    </row>
    <row r="89" spans="1:30" ht="11.1" customHeight="1" outlineLevel="2" x14ac:dyDescent="0.2">
      <c r="A89" s="9" t="s">
        <v>72</v>
      </c>
      <c r="B89" s="9" t="s">
        <v>8</v>
      </c>
      <c r="C89" s="9"/>
      <c r="D89" s="5">
        <v>32.250999999999998</v>
      </c>
      <c r="E89" s="5"/>
      <c r="F89" s="5">
        <v>8.6170000000000009</v>
      </c>
      <c r="G89" s="5">
        <v>22.207999999999998</v>
      </c>
      <c r="H89" s="22">
        <f>G89-IFERROR(VLOOKUP(A89,Гермес!A:B,2,0),0)</f>
        <v>22.207999999999998</v>
      </c>
      <c r="I89" s="19">
        <f>VLOOKUP(A89,[1]TDSheet!$A$1:$I$65536,9,0)</f>
        <v>1</v>
      </c>
      <c r="Q89" s="7">
        <f t="shared" si="11"/>
        <v>1.7234000000000003</v>
      </c>
      <c r="R89" s="23"/>
      <c r="S89" s="23"/>
      <c r="T89" s="23"/>
      <c r="U89" s="7">
        <f t="shared" si="12"/>
        <v>12.886155274457465</v>
      </c>
      <c r="V89" s="7">
        <f t="shared" si="13"/>
        <v>12.886155274457465</v>
      </c>
      <c r="W89" s="7">
        <f>VLOOKUP(A89,[1]TDSheet!$A$1:$X$65536,24,0)</f>
        <v>2.7190000000000003</v>
      </c>
      <c r="X89" s="7">
        <f>VLOOKUP(A89,[1]TDSheet!$A$1:$Y$65536,25,0)</f>
        <v>2.4386000000000001</v>
      </c>
      <c r="Y89" s="7">
        <f>VLOOKUP(A89,[1]TDSheet!$A$1:$Q$65536,17,0)</f>
        <v>1.2916000000000001</v>
      </c>
      <c r="AA89" s="7">
        <f t="shared" si="14"/>
        <v>0</v>
      </c>
      <c r="AB89" s="7">
        <f t="shared" si="15"/>
        <v>0</v>
      </c>
    </row>
    <row r="90" spans="1:30" ht="11.1" customHeight="1" outlineLevel="2" x14ac:dyDescent="0.2">
      <c r="A90" s="9" t="s">
        <v>116</v>
      </c>
      <c r="B90" s="9" t="s">
        <v>23</v>
      </c>
      <c r="C90" s="9"/>
      <c r="D90" s="5"/>
      <c r="E90" s="5">
        <v>16</v>
      </c>
      <c r="F90" s="5"/>
      <c r="G90" s="5">
        <v>16</v>
      </c>
      <c r="H90" s="22">
        <f>G90-IFERROR(VLOOKUP(A90,Гермес!A:B,2,0),0)</f>
        <v>16</v>
      </c>
      <c r="I90" s="19">
        <f>VLOOKUP(A90,[1]TDSheet!$A$1:$I$65536,9,0)</f>
        <v>0.35</v>
      </c>
      <c r="Q90" s="7">
        <f t="shared" si="11"/>
        <v>0</v>
      </c>
      <c r="R90" s="23"/>
      <c r="S90" s="23"/>
      <c r="T90" s="23"/>
      <c r="U90" s="7" t="e">
        <f t="shared" si="12"/>
        <v>#DIV/0!</v>
      </c>
      <c r="V90" s="7" t="e">
        <f t="shared" si="13"/>
        <v>#DIV/0!</v>
      </c>
      <c r="W90" s="7">
        <f>VLOOKUP(A90,[1]TDSheet!$A$1:$X$65536,24,0)</f>
        <v>5.2</v>
      </c>
      <c r="X90" s="7">
        <f>VLOOKUP(A90,[1]TDSheet!$A$1:$Y$65536,25,0)</f>
        <v>3.2</v>
      </c>
      <c r="Y90" s="7">
        <f>VLOOKUP(A90,[1]TDSheet!$A$1:$Q$65536,17,0)</f>
        <v>0</v>
      </c>
      <c r="AA90" s="7">
        <f t="shared" si="14"/>
        <v>0</v>
      </c>
      <c r="AB90" s="7">
        <f t="shared" si="15"/>
        <v>0</v>
      </c>
    </row>
    <row r="91" spans="1:30" ht="11.1" customHeight="1" outlineLevel="2" x14ac:dyDescent="0.2">
      <c r="A91" s="9" t="s">
        <v>117</v>
      </c>
      <c r="B91" s="9" t="s">
        <v>23</v>
      </c>
      <c r="C91" s="9"/>
      <c r="D91" s="5">
        <v>44</v>
      </c>
      <c r="E91" s="5">
        <v>60</v>
      </c>
      <c r="F91" s="5">
        <v>32</v>
      </c>
      <c r="G91" s="5">
        <v>63</v>
      </c>
      <c r="H91" s="22">
        <f>G91-IFERROR(VLOOKUP(A91,Гермес!A:B,2,0),0)</f>
        <v>63</v>
      </c>
      <c r="I91" s="19">
        <f>VLOOKUP(A91,[1]TDSheet!$A$1:$I$65536,9,0)</f>
        <v>0.28000000000000003</v>
      </c>
      <c r="Q91" s="7">
        <f t="shared" si="11"/>
        <v>6.4</v>
      </c>
      <c r="R91" s="23">
        <f>12*Q91-H91-N91-S91</f>
        <v>5.8000000000000114</v>
      </c>
      <c r="S91" s="23">
        <v>8</v>
      </c>
      <c r="T91" s="23"/>
      <c r="U91" s="7">
        <f t="shared" si="12"/>
        <v>12.000000000000002</v>
      </c>
      <c r="V91" s="7">
        <f t="shared" si="13"/>
        <v>9.84375</v>
      </c>
      <c r="W91" s="7">
        <f>VLOOKUP(A91,[1]TDSheet!$A$1:$X$65536,24,0)</f>
        <v>4.8</v>
      </c>
      <c r="X91" s="7">
        <f>VLOOKUP(A91,[1]TDSheet!$A$1:$Y$65536,25,0)</f>
        <v>10.8</v>
      </c>
      <c r="Y91" s="7">
        <f>VLOOKUP(A91,[1]TDSheet!$A$1:$Q$65536,17,0)</f>
        <v>6.4</v>
      </c>
      <c r="AA91" s="7">
        <f t="shared" si="14"/>
        <v>1.6240000000000034</v>
      </c>
      <c r="AB91" s="7">
        <f t="shared" si="15"/>
        <v>2.2400000000000002</v>
      </c>
    </row>
    <row r="92" spans="1:30" ht="11.1" customHeight="1" outlineLevel="2" x14ac:dyDescent="0.2">
      <c r="A92" s="9" t="s">
        <v>16</v>
      </c>
      <c r="B92" s="9" t="s">
        <v>8</v>
      </c>
      <c r="C92" s="9"/>
      <c r="D92" s="5"/>
      <c r="E92" s="5">
        <v>261.73700000000002</v>
      </c>
      <c r="F92" s="5">
        <v>158.678</v>
      </c>
      <c r="G92" s="5">
        <v>103.059</v>
      </c>
      <c r="H92" s="22">
        <f>G92-IFERROR(VLOOKUP(A92,Гермес!A:B,2,0),0)</f>
        <v>103.059</v>
      </c>
      <c r="I92" s="19">
        <f>VLOOKUP(A92,[1]TDSheet!$A$1:$I$65536,9,0)</f>
        <v>1</v>
      </c>
      <c r="Q92" s="7">
        <f t="shared" si="11"/>
        <v>31.735599999999998</v>
      </c>
      <c r="R92" s="23">
        <f t="shared" ref="R92:R93" si="16">9*Q92-H92-N92-S92</f>
        <v>91.280699999999982</v>
      </c>
      <c r="S92" s="23">
        <v>91.280699999999982</v>
      </c>
      <c r="T92" s="23"/>
      <c r="U92" s="7">
        <f t="shared" si="12"/>
        <v>9</v>
      </c>
      <c r="V92" s="7">
        <f t="shared" si="13"/>
        <v>3.2474256040534919</v>
      </c>
      <c r="W92" s="7">
        <f>VLOOKUP(A92,[1]TDSheet!$A$1:$X$65536,24,0)</f>
        <v>26.222000000000001</v>
      </c>
      <c r="X92" s="7">
        <f>VLOOKUP(A92,[1]TDSheet!$A$1:$Y$65536,25,0)</f>
        <v>42.916000000000004</v>
      </c>
      <c r="Y92" s="7">
        <f>VLOOKUP(A92,[1]TDSheet!$A$1:$Q$65536,17,0)</f>
        <v>2.0175999999999998</v>
      </c>
      <c r="AA92" s="7">
        <f t="shared" si="14"/>
        <v>91.280699999999982</v>
      </c>
      <c r="AB92" s="7">
        <f t="shared" si="15"/>
        <v>91.280699999999982</v>
      </c>
    </row>
    <row r="93" spans="1:30" ht="11.1" customHeight="1" outlineLevel="2" x14ac:dyDescent="0.2">
      <c r="A93" s="9" t="s">
        <v>118</v>
      </c>
      <c r="B93" s="9" t="s">
        <v>23</v>
      </c>
      <c r="C93" s="9"/>
      <c r="D93" s="5">
        <v>99</v>
      </c>
      <c r="E93" s="5">
        <v>30</v>
      </c>
      <c r="F93" s="5">
        <v>76</v>
      </c>
      <c r="G93" s="5">
        <v>44</v>
      </c>
      <c r="H93" s="22">
        <f>G93-IFERROR(VLOOKUP(A93,Гермес!A:B,2,0),0)</f>
        <v>44</v>
      </c>
      <c r="I93" s="19">
        <f>VLOOKUP(A93,[1]TDSheet!$A$1:$I$65536,9,0)</f>
        <v>0.28000000000000003</v>
      </c>
      <c r="Q93" s="7">
        <f t="shared" si="11"/>
        <v>15.2</v>
      </c>
      <c r="R93" s="23">
        <f t="shared" si="16"/>
        <v>46.399999999999991</v>
      </c>
      <c r="S93" s="23">
        <v>46.399999999999991</v>
      </c>
      <c r="T93" s="23"/>
      <c r="U93" s="7">
        <f t="shared" si="12"/>
        <v>9</v>
      </c>
      <c r="V93" s="7">
        <f t="shared" si="13"/>
        <v>2.8947368421052633</v>
      </c>
      <c r="W93" s="7">
        <f>VLOOKUP(A93,[1]TDSheet!$A$1:$X$65536,24,0)</f>
        <v>7.8</v>
      </c>
      <c r="X93" s="7">
        <f>VLOOKUP(A93,[1]TDSheet!$A$1:$Y$65536,25,0)</f>
        <v>13.6</v>
      </c>
      <c r="Y93" s="7">
        <f>VLOOKUP(A93,[1]TDSheet!$A$1:$Q$65536,17,0)</f>
        <v>6.8</v>
      </c>
      <c r="AA93" s="7">
        <f t="shared" si="14"/>
        <v>12.991999999999999</v>
      </c>
      <c r="AB93" s="7">
        <f t="shared" si="15"/>
        <v>12.991999999999999</v>
      </c>
    </row>
    <row r="94" spans="1:30" ht="11.1" customHeight="1" outlineLevel="2" x14ac:dyDescent="0.2">
      <c r="A94" s="9" t="s">
        <v>17</v>
      </c>
      <c r="B94" s="9" t="s">
        <v>8</v>
      </c>
      <c r="C94" s="18" t="str">
        <f>VLOOKUP(A94,[1]TDSheet!$A$1:$D$65536,4,0)</f>
        <v>Окт</v>
      </c>
      <c r="D94" s="5">
        <v>286.44499999999999</v>
      </c>
      <c r="E94" s="5">
        <v>4.0199999999999996</v>
      </c>
      <c r="F94" s="5">
        <v>45.588999999999999</v>
      </c>
      <c r="G94" s="5"/>
      <c r="H94" s="22">
        <f>G94-IFERROR(VLOOKUP(A94,Гермес!A:B,2,0),0)</f>
        <v>0</v>
      </c>
      <c r="I94" s="19">
        <v>1</v>
      </c>
      <c r="N94" s="35">
        <f>50+50+171</f>
        <v>271</v>
      </c>
      <c r="Q94" s="7">
        <f t="shared" si="11"/>
        <v>9.117799999999999</v>
      </c>
      <c r="R94" s="32"/>
      <c r="S94" s="32"/>
      <c r="T94" s="23"/>
      <c r="U94" s="7">
        <f t="shared" si="12"/>
        <v>29.722082081203801</v>
      </c>
      <c r="V94" s="7">
        <f t="shared" si="13"/>
        <v>29.722082081203801</v>
      </c>
      <c r="W94" s="7">
        <f>VLOOKUP(A94,[1]TDSheet!$A$1:$X$65536,24,0)</f>
        <v>17.220400000000001</v>
      </c>
      <c r="X94" s="7">
        <f>VLOOKUP(A94,[1]TDSheet!$A$1:$Y$65536,25,0)</f>
        <v>28.676400000000001</v>
      </c>
      <c r="Y94" s="7">
        <f>VLOOKUP(A94,[1]TDSheet!$A$1:$Q$65536,17,0)</f>
        <v>19.520199999999999</v>
      </c>
      <c r="Z94" s="27" t="str">
        <f>VLOOKUP(A94,[1]TDSheet!$A$1:$Z$65536,26,0)</f>
        <v>акция/вывод</v>
      </c>
      <c r="AA94" s="7">
        <f t="shared" si="14"/>
        <v>0</v>
      </c>
      <c r="AB94" s="7">
        <f t="shared" si="15"/>
        <v>0</v>
      </c>
      <c r="AD94" s="31" t="s">
        <v>163</v>
      </c>
    </row>
    <row r="95" spans="1:30" ht="11.1" customHeight="1" outlineLevel="2" x14ac:dyDescent="0.2">
      <c r="A95" s="9" t="s">
        <v>18</v>
      </c>
      <c r="B95" s="9" t="s">
        <v>8</v>
      </c>
      <c r="C95" s="18" t="str">
        <f>VLOOKUP(A95,[1]TDSheet!$A$1:$D$65536,4,0)</f>
        <v>Окт</v>
      </c>
      <c r="D95" s="5">
        <v>748.12699999999995</v>
      </c>
      <c r="E95" s="5"/>
      <c r="F95" s="5">
        <v>9.5850000000000009</v>
      </c>
      <c r="G95" s="5"/>
      <c r="H95" s="22">
        <f>G95-IFERROR(VLOOKUP(A95,Гермес!A:B,2,0),0)</f>
        <v>0</v>
      </c>
      <c r="I95" s="19">
        <v>1</v>
      </c>
      <c r="N95" s="35">
        <v>709</v>
      </c>
      <c r="Q95" s="7">
        <f t="shared" si="11"/>
        <v>1.9170000000000003</v>
      </c>
      <c r="R95" s="34"/>
      <c r="S95" s="34"/>
      <c r="T95" s="23"/>
      <c r="U95" s="7">
        <f t="shared" si="12"/>
        <v>369.84872196139798</v>
      </c>
      <c r="V95" s="7">
        <f t="shared" si="13"/>
        <v>369.84872196139798</v>
      </c>
      <c r="W95" s="7">
        <f>VLOOKUP(A95,[1]TDSheet!$A$1:$X$65536,24,0)</f>
        <v>20.258600000000001</v>
      </c>
      <c r="X95" s="7">
        <f>VLOOKUP(A95,[1]TDSheet!$A$1:$Y$65536,25,0)</f>
        <v>18.6418</v>
      </c>
      <c r="Y95" s="7">
        <f>VLOOKUP(A95,[1]TDSheet!$A$1:$Q$65536,17,0)</f>
        <v>2.7481999999999998</v>
      </c>
      <c r="Z95" s="27" t="str">
        <f>VLOOKUP(A95,[1]TDSheet!$A$1:$Z$65536,26,0)</f>
        <v>акция/вывод</v>
      </c>
      <c r="AA95" s="7">
        <f t="shared" si="14"/>
        <v>0</v>
      </c>
      <c r="AB95" s="7">
        <f t="shared" si="15"/>
        <v>0</v>
      </c>
    </row>
    <row r="96" spans="1:30" ht="21.95" customHeight="1" outlineLevel="2" x14ac:dyDescent="0.2">
      <c r="A96" s="9" t="s">
        <v>119</v>
      </c>
      <c r="B96" s="9" t="s">
        <v>23</v>
      </c>
      <c r="C96" s="18" t="str">
        <f>VLOOKUP(A96,[1]TDSheet!$A$1:$D$65536,4,0)</f>
        <v>Окт</v>
      </c>
      <c r="D96" s="5">
        <v>158</v>
      </c>
      <c r="E96" s="5">
        <v>8</v>
      </c>
      <c r="F96" s="5">
        <v>55</v>
      </c>
      <c r="G96" s="5"/>
      <c r="H96" s="22">
        <f>G96-IFERROR(VLOOKUP(A96,Гермес!A:B,2,0),0)</f>
        <v>0</v>
      </c>
      <c r="I96" s="19">
        <v>0.4</v>
      </c>
      <c r="Q96" s="7">
        <f t="shared" si="11"/>
        <v>11</v>
      </c>
      <c r="R96" s="29">
        <v>150</v>
      </c>
      <c r="S96" s="23">
        <v>150</v>
      </c>
      <c r="T96" s="23"/>
      <c r="U96" s="7">
        <f t="shared" si="12"/>
        <v>27.272727272727273</v>
      </c>
      <c r="V96" s="7">
        <f t="shared" si="13"/>
        <v>0</v>
      </c>
      <c r="W96" s="7">
        <f>VLOOKUP(A96,[1]TDSheet!$A$1:$X$65536,24,0)</f>
        <v>42.4</v>
      </c>
      <c r="X96" s="7">
        <f>VLOOKUP(A96,[1]TDSheet!$A$1:$Y$65536,25,0)</f>
        <v>75.8</v>
      </c>
      <c r="Y96" s="7">
        <f>VLOOKUP(A96,[1]TDSheet!$A$1:$Q$65536,17,0)</f>
        <v>81.599999999999994</v>
      </c>
      <c r="Z96" s="27" t="str">
        <f>VLOOKUP(A96,[1]TDSheet!$A$1:$Z$65536,26,0)</f>
        <v>акция/вывод</v>
      </c>
      <c r="AA96" s="7">
        <f t="shared" si="14"/>
        <v>60</v>
      </c>
      <c r="AB96" s="7">
        <f t="shared" si="15"/>
        <v>60</v>
      </c>
    </row>
    <row r="97" spans="1:28" ht="21.95" customHeight="1" outlineLevel="2" x14ac:dyDescent="0.2">
      <c r="A97" s="9" t="s">
        <v>120</v>
      </c>
      <c r="B97" s="9" t="s">
        <v>23</v>
      </c>
      <c r="C97" s="18" t="str">
        <f>VLOOKUP(A97,[1]TDSheet!$A$1:$D$65536,4,0)</f>
        <v>Окт</v>
      </c>
      <c r="D97" s="5">
        <v>262</v>
      </c>
      <c r="E97" s="5">
        <v>72</v>
      </c>
      <c r="F97" s="5">
        <v>92</v>
      </c>
      <c r="G97" s="5">
        <v>43</v>
      </c>
      <c r="H97" s="22">
        <f>G97-IFERROR(VLOOKUP(A97,Гермес!A:B,2,0),0)</f>
        <v>43</v>
      </c>
      <c r="I97" s="19">
        <v>0.4</v>
      </c>
      <c r="Q97" s="7">
        <f t="shared" si="11"/>
        <v>18.399999999999999</v>
      </c>
      <c r="R97" s="23">
        <f>8*Q97-H97-N97-S97</f>
        <v>52.099999999999994</v>
      </c>
      <c r="S97" s="23">
        <v>52.099999999999994</v>
      </c>
      <c r="T97" s="23"/>
      <c r="U97" s="7">
        <f t="shared" si="12"/>
        <v>8</v>
      </c>
      <c r="V97" s="7">
        <f t="shared" si="13"/>
        <v>2.3369565217391308</v>
      </c>
      <c r="W97" s="7">
        <f>VLOOKUP(A97,[1]TDSheet!$A$1:$X$65536,24,0)</f>
        <v>34.200000000000003</v>
      </c>
      <c r="X97" s="7">
        <f>VLOOKUP(A97,[1]TDSheet!$A$1:$Y$65536,25,0)</f>
        <v>76.2</v>
      </c>
      <c r="Y97" s="7">
        <f>VLOOKUP(A97,[1]TDSheet!$A$1:$Q$65536,17,0)</f>
        <v>70.599999999999994</v>
      </c>
      <c r="Z97" s="27" t="str">
        <f>VLOOKUP(A97,[1]TDSheet!$A$1:$Z$65536,26,0)</f>
        <v>акция/вывод</v>
      </c>
      <c r="AA97" s="7">
        <f t="shared" si="14"/>
        <v>20.84</v>
      </c>
      <c r="AB97" s="7">
        <f t="shared" si="15"/>
        <v>20.84</v>
      </c>
    </row>
    <row r="98" spans="1:28" ht="21.95" customHeight="1" outlineLevel="2" x14ac:dyDescent="0.2">
      <c r="A98" s="9" t="s">
        <v>40</v>
      </c>
      <c r="B98" s="9" t="s">
        <v>23</v>
      </c>
      <c r="C98" s="9"/>
      <c r="D98" s="5">
        <v>12</v>
      </c>
      <c r="E98" s="5">
        <v>144</v>
      </c>
      <c r="F98" s="5"/>
      <c r="G98" s="5">
        <v>144</v>
      </c>
      <c r="H98" s="22">
        <f>G98-IFERROR(VLOOKUP(A98,Гермес!A:B,2,0),0)</f>
        <v>0</v>
      </c>
      <c r="I98" s="19">
        <f>VLOOKUP(A98,[1]TDSheet!$A$1:$I$65536,9,0)</f>
        <v>0</v>
      </c>
      <c r="Q98" s="7">
        <f t="shared" si="11"/>
        <v>0</v>
      </c>
      <c r="R98" s="23"/>
      <c r="S98" s="23"/>
      <c r="T98" s="23"/>
      <c r="U98" s="7" t="e">
        <f t="shared" si="12"/>
        <v>#DIV/0!</v>
      </c>
      <c r="V98" s="7" t="e">
        <f t="shared" si="13"/>
        <v>#DIV/0!</v>
      </c>
      <c r="W98" s="7">
        <f>VLOOKUP(A98,[1]TDSheet!$A$1:$X$65536,24,0)</f>
        <v>0</v>
      </c>
      <c r="X98" s="7">
        <f>VLOOKUP(A98,[1]TDSheet!$A$1:$Y$65536,25,0)</f>
        <v>0</v>
      </c>
      <c r="Y98" s="7">
        <f>VLOOKUP(A98,[1]TDSheet!$A$1:$Q$65536,17,0)</f>
        <v>0</v>
      </c>
      <c r="AA98" s="7">
        <f t="shared" si="14"/>
        <v>0</v>
      </c>
      <c r="AB98" s="7">
        <f t="shared" si="15"/>
        <v>0</v>
      </c>
    </row>
    <row r="99" spans="1:28" ht="11.1" customHeight="1" outlineLevel="2" x14ac:dyDescent="0.2">
      <c r="A99" s="9" t="s">
        <v>121</v>
      </c>
      <c r="B99" s="9" t="s">
        <v>23</v>
      </c>
      <c r="C99" s="9"/>
      <c r="D99" s="5">
        <v>18</v>
      </c>
      <c r="E99" s="5">
        <v>282</v>
      </c>
      <c r="F99" s="5"/>
      <c r="G99" s="5">
        <v>282</v>
      </c>
      <c r="H99" s="22">
        <f>G99-IFERROR(VLOOKUP(A99,Гермес!A:B,2,0),0)</f>
        <v>0</v>
      </c>
      <c r="I99" s="19">
        <f>VLOOKUP(A99,[1]TDSheet!$A$1:$I$65536,9,0)</f>
        <v>0</v>
      </c>
      <c r="Q99" s="7">
        <f t="shared" si="11"/>
        <v>0</v>
      </c>
      <c r="R99" s="23"/>
      <c r="S99" s="23"/>
      <c r="T99" s="23"/>
      <c r="U99" s="7" t="e">
        <f t="shared" si="12"/>
        <v>#DIV/0!</v>
      </c>
      <c r="V99" s="7" t="e">
        <f t="shared" si="13"/>
        <v>#DIV/0!</v>
      </c>
      <c r="W99" s="7">
        <f>VLOOKUP(A99,[1]TDSheet!$A$1:$X$65536,24,0)</f>
        <v>0</v>
      </c>
      <c r="X99" s="7">
        <f>VLOOKUP(A99,[1]TDSheet!$A$1:$Y$65536,25,0)</f>
        <v>0</v>
      </c>
      <c r="Y99" s="7">
        <f>VLOOKUP(A99,[1]TDSheet!$A$1:$Q$65536,17,0)</f>
        <v>0</v>
      </c>
      <c r="AA99" s="7">
        <f t="shared" si="14"/>
        <v>0</v>
      </c>
      <c r="AB99" s="7">
        <f t="shared" si="15"/>
        <v>0</v>
      </c>
    </row>
    <row r="100" spans="1:28" ht="11.1" customHeight="1" outlineLevel="2" x14ac:dyDescent="0.2">
      <c r="A100" s="9" t="s">
        <v>122</v>
      </c>
      <c r="B100" s="9" t="s">
        <v>23</v>
      </c>
      <c r="C100" s="9"/>
      <c r="D100" s="5">
        <v>12</v>
      </c>
      <c r="E100" s="5">
        <v>220</v>
      </c>
      <c r="F100" s="5"/>
      <c r="G100" s="5">
        <v>220</v>
      </c>
      <c r="H100" s="22">
        <f>G100-IFERROR(VLOOKUP(A100,Гермес!A:B,2,0),0)</f>
        <v>0</v>
      </c>
      <c r="I100" s="19">
        <f>VLOOKUP(A100,[1]TDSheet!$A$1:$I$65536,9,0)</f>
        <v>0</v>
      </c>
      <c r="Q100" s="7">
        <f t="shared" si="11"/>
        <v>0</v>
      </c>
      <c r="R100" s="23"/>
      <c r="S100" s="23"/>
      <c r="T100" s="23"/>
      <c r="U100" s="7" t="e">
        <f t="shared" si="12"/>
        <v>#DIV/0!</v>
      </c>
      <c r="V100" s="7" t="e">
        <f t="shared" si="13"/>
        <v>#DIV/0!</v>
      </c>
      <c r="W100" s="7">
        <f>VLOOKUP(A100,[1]TDSheet!$A$1:$X$65536,24,0)</f>
        <v>0</v>
      </c>
      <c r="X100" s="7">
        <f>VLOOKUP(A100,[1]TDSheet!$A$1:$Y$65536,25,0)</f>
        <v>0</v>
      </c>
      <c r="Y100" s="7">
        <f>VLOOKUP(A100,[1]TDSheet!$A$1:$Q$65536,17,0)</f>
        <v>0</v>
      </c>
      <c r="AA100" s="7">
        <f t="shared" si="14"/>
        <v>0</v>
      </c>
      <c r="AB100" s="7">
        <f t="shared" si="15"/>
        <v>0</v>
      </c>
    </row>
    <row r="101" spans="1:28" ht="11.1" customHeight="1" outlineLevel="2" x14ac:dyDescent="0.2">
      <c r="A101" s="9" t="s">
        <v>123</v>
      </c>
      <c r="B101" s="9" t="s">
        <v>23</v>
      </c>
      <c r="C101" s="9"/>
      <c r="D101" s="5">
        <v>18</v>
      </c>
      <c r="E101" s="5">
        <v>408</v>
      </c>
      <c r="F101" s="5"/>
      <c r="G101" s="5">
        <v>408</v>
      </c>
      <c r="H101" s="22">
        <f>G101-IFERROR(VLOOKUP(A101,Гермес!A:B,2,0),0)</f>
        <v>0</v>
      </c>
      <c r="I101" s="19">
        <f>VLOOKUP(A101,[1]TDSheet!$A$1:$I$65536,9,0)</f>
        <v>0</v>
      </c>
      <c r="Q101" s="7">
        <f t="shared" si="11"/>
        <v>0</v>
      </c>
      <c r="R101" s="23"/>
      <c r="S101" s="23"/>
      <c r="T101" s="23"/>
      <c r="U101" s="7" t="e">
        <f t="shared" si="12"/>
        <v>#DIV/0!</v>
      </c>
      <c r="V101" s="7" t="e">
        <f t="shared" si="13"/>
        <v>#DIV/0!</v>
      </c>
      <c r="W101" s="7">
        <f>VLOOKUP(A101,[1]TDSheet!$A$1:$X$65536,24,0)</f>
        <v>0</v>
      </c>
      <c r="X101" s="7">
        <f>VLOOKUP(A101,[1]TDSheet!$A$1:$Y$65536,25,0)</f>
        <v>0</v>
      </c>
      <c r="Y101" s="7">
        <f>VLOOKUP(A101,[1]TDSheet!$A$1:$Q$65536,17,0)</f>
        <v>0</v>
      </c>
      <c r="AA101" s="7">
        <f t="shared" si="14"/>
        <v>0</v>
      </c>
      <c r="AB101" s="7">
        <f t="shared" si="15"/>
        <v>0</v>
      </c>
    </row>
    <row r="102" spans="1:28" ht="11.1" customHeight="1" outlineLevel="2" x14ac:dyDescent="0.2">
      <c r="A102" s="9" t="s">
        <v>124</v>
      </c>
      <c r="B102" s="9" t="s">
        <v>23</v>
      </c>
      <c r="C102" s="9"/>
      <c r="D102" s="5">
        <v>12</v>
      </c>
      <c r="E102" s="5">
        <v>220</v>
      </c>
      <c r="F102" s="5"/>
      <c r="G102" s="5">
        <v>220</v>
      </c>
      <c r="H102" s="22">
        <f>G102-IFERROR(VLOOKUP(A102,Гермес!A:B,2,0),0)</f>
        <v>0</v>
      </c>
      <c r="I102" s="19">
        <f>VLOOKUP(A102,[1]TDSheet!$A$1:$I$65536,9,0)</f>
        <v>0</v>
      </c>
      <c r="Q102" s="7">
        <f t="shared" si="11"/>
        <v>0</v>
      </c>
      <c r="R102" s="23"/>
      <c r="S102" s="23"/>
      <c r="T102" s="23"/>
      <c r="U102" s="7" t="e">
        <f t="shared" si="12"/>
        <v>#DIV/0!</v>
      </c>
      <c r="V102" s="7" t="e">
        <f t="shared" si="13"/>
        <v>#DIV/0!</v>
      </c>
      <c r="W102" s="7">
        <f>VLOOKUP(A102,[1]TDSheet!$A$1:$X$65536,24,0)</f>
        <v>0</v>
      </c>
      <c r="X102" s="7">
        <f>VLOOKUP(A102,[1]TDSheet!$A$1:$Y$65536,25,0)</f>
        <v>0</v>
      </c>
      <c r="Y102" s="7">
        <f>VLOOKUP(A102,[1]TDSheet!$A$1:$Q$65536,17,0)</f>
        <v>0</v>
      </c>
      <c r="AA102" s="7">
        <f t="shared" si="14"/>
        <v>0</v>
      </c>
      <c r="AB102" s="7">
        <f t="shared" si="15"/>
        <v>0</v>
      </c>
    </row>
    <row r="103" spans="1:28" ht="11.1" customHeight="1" outlineLevel="2" x14ac:dyDescent="0.2">
      <c r="A103" s="9" t="s">
        <v>73</v>
      </c>
      <c r="B103" s="9" t="s">
        <v>8</v>
      </c>
      <c r="C103" s="9"/>
      <c r="D103" s="5">
        <v>42.110999999999997</v>
      </c>
      <c r="E103" s="5">
        <v>142.23599999999999</v>
      </c>
      <c r="F103" s="5">
        <v>110.55200000000001</v>
      </c>
      <c r="G103" s="5">
        <v>68.102000000000004</v>
      </c>
      <c r="H103" s="22">
        <f>G103-IFERROR(VLOOKUP(A103,Гермес!A:B,2,0),0)</f>
        <v>68.102000000000004</v>
      </c>
      <c r="I103" s="19">
        <f>VLOOKUP(A103,[1]TDSheet!$A$1:$I$65536,9,0)</f>
        <v>1</v>
      </c>
      <c r="Q103" s="7">
        <f t="shared" si="11"/>
        <v>22.110400000000002</v>
      </c>
      <c r="R103" s="23">
        <f t="shared" ref="R103:R104" si="17">9*Q103-H103-N103-S103</f>
        <v>65.445800000000006</v>
      </c>
      <c r="S103" s="23">
        <v>65.445800000000006</v>
      </c>
      <c r="T103" s="23"/>
      <c r="U103" s="7">
        <f t="shared" si="12"/>
        <v>9</v>
      </c>
      <c r="V103" s="7">
        <f t="shared" si="13"/>
        <v>3.0800890078876906</v>
      </c>
      <c r="W103" s="7">
        <f>VLOOKUP(A103,[1]TDSheet!$A$1:$X$65536,24,0)</f>
        <v>0.49340000000000001</v>
      </c>
      <c r="X103" s="7">
        <f>VLOOKUP(A103,[1]TDSheet!$A$1:$Y$65536,25,0)</f>
        <v>13.685400000000001</v>
      </c>
      <c r="Y103" s="7">
        <f>VLOOKUP(A103,[1]TDSheet!$A$1:$Q$65536,17,0)</f>
        <v>13.700200000000001</v>
      </c>
      <c r="AA103" s="7">
        <f t="shared" si="14"/>
        <v>65.445800000000006</v>
      </c>
      <c r="AB103" s="7">
        <f t="shared" si="15"/>
        <v>65.445800000000006</v>
      </c>
    </row>
    <row r="104" spans="1:28" ht="11.1" customHeight="1" outlineLevel="2" x14ac:dyDescent="0.2">
      <c r="A104" s="9" t="s">
        <v>74</v>
      </c>
      <c r="B104" s="9" t="s">
        <v>8</v>
      </c>
      <c r="C104" s="9"/>
      <c r="D104" s="5">
        <v>55.476999999999997</v>
      </c>
      <c r="E104" s="5">
        <v>78.935000000000002</v>
      </c>
      <c r="F104" s="5">
        <v>79.748999999999995</v>
      </c>
      <c r="G104" s="5">
        <v>50.595999999999997</v>
      </c>
      <c r="H104" s="22">
        <f>G104-IFERROR(VLOOKUP(A104,Гермес!A:B,2,0),0)</f>
        <v>50.595999999999997</v>
      </c>
      <c r="I104" s="19">
        <f>VLOOKUP(A104,[1]TDSheet!$A$1:$I$65536,9,0)</f>
        <v>1</v>
      </c>
      <c r="Q104" s="7">
        <f t="shared" si="11"/>
        <v>15.9498</v>
      </c>
      <c r="R104" s="23">
        <f t="shared" si="17"/>
        <v>46.476100000000002</v>
      </c>
      <c r="S104" s="23">
        <v>46.476100000000002</v>
      </c>
      <c r="T104" s="23"/>
      <c r="U104" s="7">
        <f t="shared" si="12"/>
        <v>9</v>
      </c>
      <c r="V104" s="7">
        <f t="shared" si="13"/>
        <v>3.1722027862418334</v>
      </c>
      <c r="W104" s="7">
        <f>VLOOKUP(A104,[1]TDSheet!$A$1:$X$65536,24,0)</f>
        <v>2.4558</v>
      </c>
      <c r="X104" s="7">
        <f>VLOOKUP(A104,[1]TDSheet!$A$1:$Y$65536,25,0)</f>
        <v>14.5602</v>
      </c>
      <c r="Y104" s="7">
        <f>VLOOKUP(A104,[1]TDSheet!$A$1:$Q$65536,17,0)</f>
        <v>8.9931999999999999</v>
      </c>
      <c r="AA104" s="7">
        <f t="shared" si="14"/>
        <v>46.476100000000002</v>
      </c>
      <c r="AB104" s="7">
        <f t="shared" si="15"/>
        <v>46.476100000000002</v>
      </c>
    </row>
    <row r="105" spans="1:28" ht="21.95" customHeight="1" outlineLevel="2" x14ac:dyDescent="0.2">
      <c r="A105" s="9" t="s">
        <v>125</v>
      </c>
      <c r="B105" s="9" t="s">
        <v>23</v>
      </c>
      <c r="C105" s="9"/>
      <c r="D105" s="5"/>
      <c r="E105" s="5">
        <v>60</v>
      </c>
      <c r="F105" s="5">
        <v>7</v>
      </c>
      <c r="G105" s="5">
        <v>53</v>
      </c>
      <c r="H105" s="22">
        <f>G105-IFERROR(VLOOKUP(A105,Гермес!A:B,2,0),0)</f>
        <v>53</v>
      </c>
      <c r="I105" s="19">
        <v>0</v>
      </c>
      <c r="Q105" s="7">
        <f t="shared" si="11"/>
        <v>1.4</v>
      </c>
      <c r="R105" s="23"/>
      <c r="S105" s="23"/>
      <c r="T105" s="23"/>
      <c r="U105" s="7">
        <f t="shared" si="12"/>
        <v>37.857142857142861</v>
      </c>
      <c r="V105" s="7">
        <f t="shared" si="13"/>
        <v>37.857142857142861</v>
      </c>
      <c r="W105" s="7">
        <v>0</v>
      </c>
      <c r="X105" s="7">
        <v>0</v>
      </c>
      <c r="Y105" s="7">
        <v>0</v>
      </c>
      <c r="AA105" s="7">
        <f t="shared" si="14"/>
        <v>0</v>
      </c>
      <c r="AB105" s="7">
        <f t="shared" si="15"/>
        <v>0</v>
      </c>
    </row>
    <row r="106" spans="1:28" ht="21.95" customHeight="1" outlineLevel="2" x14ac:dyDescent="0.2">
      <c r="A106" s="9" t="s">
        <v>41</v>
      </c>
      <c r="B106" s="9" t="s">
        <v>23</v>
      </c>
      <c r="C106" s="9"/>
      <c r="D106" s="5"/>
      <c r="E106" s="5">
        <v>152</v>
      </c>
      <c r="F106" s="5"/>
      <c r="G106" s="5">
        <v>152</v>
      </c>
      <c r="H106" s="22">
        <f>G106-IFERROR(VLOOKUP(A106,Гермес!A:B,2,0),0)</f>
        <v>152</v>
      </c>
      <c r="I106" s="19">
        <v>0.4</v>
      </c>
      <c r="Q106" s="7">
        <f t="shared" si="11"/>
        <v>0</v>
      </c>
      <c r="R106" s="23"/>
      <c r="S106" s="23"/>
      <c r="T106" s="23"/>
      <c r="U106" s="7" t="e">
        <f t="shared" si="12"/>
        <v>#DIV/0!</v>
      </c>
      <c r="V106" s="7" t="e">
        <f t="shared" si="13"/>
        <v>#DIV/0!</v>
      </c>
      <c r="W106" s="7">
        <v>0</v>
      </c>
      <c r="X106" s="7">
        <v>0</v>
      </c>
      <c r="Y106" s="7">
        <v>0</v>
      </c>
      <c r="AA106" s="7">
        <f t="shared" si="14"/>
        <v>0</v>
      </c>
      <c r="AB106" s="7">
        <f t="shared" si="15"/>
        <v>0</v>
      </c>
    </row>
    <row r="107" spans="1:28" ht="21.95" customHeight="1" outlineLevel="2" x14ac:dyDescent="0.2">
      <c r="A107" s="9" t="s">
        <v>42</v>
      </c>
      <c r="B107" s="9" t="s">
        <v>23</v>
      </c>
      <c r="C107" s="9"/>
      <c r="D107" s="5"/>
      <c r="E107" s="5">
        <v>152</v>
      </c>
      <c r="F107" s="5"/>
      <c r="G107" s="5">
        <v>152</v>
      </c>
      <c r="H107" s="22">
        <f>G107-IFERROR(VLOOKUP(A107,Гермес!A:B,2,0),0)</f>
        <v>152</v>
      </c>
      <c r="I107" s="19">
        <v>0.33</v>
      </c>
      <c r="Q107" s="7">
        <f t="shared" si="11"/>
        <v>0</v>
      </c>
      <c r="R107" s="23"/>
      <c r="S107" s="23"/>
      <c r="T107" s="23"/>
      <c r="U107" s="7" t="e">
        <f t="shared" si="12"/>
        <v>#DIV/0!</v>
      </c>
      <c r="V107" s="7" t="e">
        <f t="shared" si="13"/>
        <v>#DIV/0!</v>
      </c>
      <c r="W107" s="7">
        <v>0</v>
      </c>
      <c r="X107" s="7">
        <v>0</v>
      </c>
      <c r="Y107" s="7">
        <v>0</v>
      </c>
      <c r="AA107" s="7">
        <f t="shared" si="14"/>
        <v>0</v>
      </c>
      <c r="AB107" s="7">
        <f t="shared" si="15"/>
        <v>0</v>
      </c>
    </row>
    <row r="108" spans="1:28" ht="21.95" customHeight="1" outlineLevel="2" x14ac:dyDescent="0.2">
      <c r="A108" s="24" t="s">
        <v>126</v>
      </c>
      <c r="B108" s="9" t="s">
        <v>23</v>
      </c>
      <c r="C108" s="9"/>
      <c r="D108" s="5">
        <v>-215</v>
      </c>
      <c r="E108" s="5"/>
      <c r="F108" s="5">
        <v>170</v>
      </c>
      <c r="G108" s="5">
        <v>-385</v>
      </c>
      <c r="H108" s="25">
        <f>G108-IFERROR(VLOOKUP(A108,Гермес!A:B,2,0),0)</f>
        <v>-385</v>
      </c>
      <c r="I108" s="19">
        <f>VLOOKUP(A108,[1]TDSheet!$A$1:$I$65536,9,0)</f>
        <v>0</v>
      </c>
      <c r="Q108" s="7">
        <f t="shared" si="11"/>
        <v>34</v>
      </c>
      <c r="R108" s="23"/>
      <c r="S108" s="23"/>
      <c r="T108" s="23"/>
      <c r="U108" s="7">
        <f t="shared" si="12"/>
        <v>-11.323529411764707</v>
      </c>
      <c r="V108" s="7">
        <f t="shared" si="13"/>
        <v>-11.323529411764707</v>
      </c>
      <c r="W108" s="7">
        <f>VLOOKUP(A108,[1]TDSheet!$A$1:$X$65536,24,0)</f>
        <v>61.2</v>
      </c>
      <c r="X108" s="7">
        <f>VLOOKUP(A108,[1]TDSheet!$A$1:$Y$65536,25,0)</f>
        <v>64.2</v>
      </c>
      <c r="Y108" s="7">
        <f>VLOOKUP(A108,[1]TDSheet!$A$1:$Q$65536,17,0)</f>
        <v>15.4</v>
      </c>
      <c r="AA108" s="7">
        <f t="shared" si="14"/>
        <v>0</v>
      </c>
      <c r="AB108" s="7">
        <f t="shared" si="15"/>
        <v>0</v>
      </c>
    </row>
    <row r="109" spans="1:28" ht="21.95" customHeight="1" outlineLevel="2" x14ac:dyDescent="0.2">
      <c r="A109" s="24" t="s">
        <v>75</v>
      </c>
      <c r="B109" s="9" t="s">
        <v>8</v>
      </c>
      <c r="C109" s="9"/>
      <c r="D109" s="5">
        <v>-377.18900000000002</v>
      </c>
      <c r="E109" s="5"/>
      <c r="F109" s="5"/>
      <c r="G109" s="5">
        <v>-377.18900000000002</v>
      </c>
      <c r="H109" s="25">
        <f>G109-IFERROR(VLOOKUP(A109,Гермес!A:B,2,0),0)</f>
        <v>-377.18900000000002</v>
      </c>
      <c r="I109" s="19">
        <f>VLOOKUP(A109,[1]TDSheet!$A$1:$I$65536,9,0)</f>
        <v>0</v>
      </c>
      <c r="Q109" s="7">
        <f t="shared" si="11"/>
        <v>0</v>
      </c>
      <c r="R109" s="23"/>
      <c r="S109" s="23"/>
      <c r="T109" s="23"/>
      <c r="U109" s="7" t="e">
        <f t="shared" si="12"/>
        <v>#DIV/0!</v>
      </c>
      <c r="V109" s="7" t="e">
        <f t="shared" si="13"/>
        <v>#DIV/0!</v>
      </c>
      <c r="W109" s="7">
        <f>VLOOKUP(A109,[1]TDSheet!$A$1:$X$65536,24,0)</f>
        <v>43.589199999999998</v>
      </c>
      <c r="X109" s="7">
        <f>VLOOKUP(A109,[1]TDSheet!$A$1:$Y$65536,25,0)</f>
        <v>107.752</v>
      </c>
      <c r="Y109" s="7">
        <f>VLOOKUP(A109,[1]TDSheet!$A$1:$Q$65536,17,0)</f>
        <v>32.005000000000003</v>
      </c>
      <c r="AA109" s="7">
        <f t="shared" si="14"/>
        <v>0</v>
      </c>
      <c r="AB109" s="7">
        <f t="shared" si="15"/>
        <v>0</v>
      </c>
    </row>
    <row r="110" spans="1:28" ht="21.95" customHeight="1" outlineLevel="2" x14ac:dyDescent="0.2">
      <c r="A110" s="24" t="s">
        <v>76</v>
      </c>
      <c r="B110" s="9" t="s">
        <v>8</v>
      </c>
      <c r="C110" s="9"/>
      <c r="D110" s="5"/>
      <c r="E110" s="5"/>
      <c r="F110" s="5">
        <v>300.40199999999999</v>
      </c>
      <c r="G110" s="5">
        <v>-300.40199999999999</v>
      </c>
      <c r="H110" s="25">
        <f>G110-IFERROR(VLOOKUP(A110,Гермес!A:B,2,0),0)</f>
        <v>-300.40199999999999</v>
      </c>
      <c r="I110" s="19">
        <v>0</v>
      </c>
      <c r="Q110" s="7">
        <f t="shared" si="11"/>
        <v>60.080399999999997</v>
      </c>
      <c r="R110" s="23"/>
      <c r="S110" s="23"/>
      <c r="T110" s="23"/>
      <c r="U110" s="7">
        <f t="shared" si="12"/>
        <v>-5</v>
      </c>
      <c r="V110" s="7">
        <f t="shared" si="13"/>
        <v>-5</v>
      </c>
      <c r="W110" s="7">
        <v>0</v>
      </c>
      <c r="X110" s="7">
        <v>0</v>
      </c>
      <c r="Y110" s="7">
        <v>0</v>
      </c>
      <c r="AA110" s="7">
        <f t="shared" si="14"/>
        <v>0</v>
      </c>
      <c r="AB110" s="7">
        <f t="shared" si="15"/>
        <v>0</v>
      </c>
    </row>
    <row r="111" spans="1:28" ht="21.95" customHeight="1" outlineLevel="2" x14ac:dyDescent="0.2">
      <c r="A111" s="24" t="s">
        <v>19</v>
      </c>
      <c r="B111" s="9" t="s">
        <v>8</v>
      </c>
      <c r="C111" s="9"/>
      <c r="D111" s="5">
        <v>-29.326000000000001</v>
      </c>
      <c r="E111" s="5"/>
      <c r="F111" s="5">
        <v>16.466000000000001</v>
      </c>
      <c r="G111" s="5">
        <v>-45.792000000000002</v>
      </c>
      <c r="H111" s="25">
        <f>G111-IFERROR(VLOOKUP(A111,Гермес!A:B,2,0),0)</f>
        <v>-45.792000000000002</v>
      </c>
      <c r="I111" s="19">
        <f>VLOOKUP(A111,[1]TDSheet!$A$1:$I$65536,9,0)</f>
        <v>0</v>
      </c>
      <c r="Q111" s="7">
        <f t="shared" si="11"/>
        <v>3.2932000000000001</v>
      </c>
      <c r="R111" s="23"/>
      <c r="S111" s="23"/>
      <c r="T111" s="23"/>
      <c r="U111" s="7">
        <f t="shared" si="12"/>
        <v>-13.905016397424998</v>
      </c>
      <c r="V111" s="7">
        <f t="shared" si="13"/>
        <v>-13.905016397424998</v>
      </c>
      <c r="W111" s="7">
        <f>VLOOKUP(A111,[1]TDSheet!$A$1:$X$65536,24,0)</f>
        <v>10.845600000000001</v>
      </c>
      <c r="X111" s="7">
        <f>VLOOKUP(A111,[1]TDSheet!$A$1:$Y$65536,25,0)</f>
        <v>8.0738000000000003</v>
      </c>
      <c r="Y111" s="7">
        <f>VLOOKUP(A111,[1]TDSheet!$A$1:$Q$65536,17,0)</f>
        <v>3.9752000000000001</v>
      </c>
      <c r="AA111" s="7">
        <f t="shared" si="14"/>
        <v>0</v>
      </c>
      <c r="AB111" s="7">
        <f t="shared" si="15"/>
        <v>0</v>
      </c>
    </row>
    <row r="112" spans="1:28" ht="11.1" customHeight="1" outlineLevel="2" x14ac:dyDescent="0.2">
      <c r="A112" s="9" t="s">
        <v>20</v>
      </c>
      <c r="B112" s="9" t="s">
        <v>8</v>
      </c>
      <c r="C112" s="9"/>
      <c r="D112" s="5"/>
      <c r="E112" s="5">
        <v>692.81600000000003</v>
      </c>
      <c r="F112" s="5">
        <v>24.155000000000001</v>
      </c>
      <c r="G112" s="5">
        <v>647.17499999999995</v>
      </c>
      <c r="H112" s="22">
        <f>G112-IFERROR(VLOOKUP(A112,Гермес!A:B,2,0),0)</f>
        <v>647.17499999999995</v>
      </c>
      <c r="I112" s="19">
        <v>0</v>
      </c>
      <c r="Q112" s="7">
        <f t="shared" si="11"/>
        <v>4.8310000000000004</v>
      </c>
      <c r="R112" s="23"/>
      <c r="S112" s="23"/>
      <c r="T112" s="23"/>
      <c r="U112" s="7">
        <f t="shared" si="12"/>
        <v>133.96294762989027</v>
      </c>
      <c r="V112" s="7">
        <f t="shared" si="13"/>
        <v>133.96294762989027</v>
      </c>
      <c r="W112" s="7">
        <v>0</v>
      </c>
      <c r="X112" s="7">
        <v>0</v>
      </c>
      <c r="Y112" s="7">
        <v>0</v>
      </c>
      <c r="AA112" s="7">
        <f t="shared" si="14"/>
        <v>0</v>
      </c>
      <c r="AB112" s="7">
        <f t="shared" si="15"/>
        <v>0</v>
      </c>
    </row>
    <row r="113" spans="1:28" ht="11.1" customHeight="1" outlineLevel="2" x14ac:dyDescent="0.2">
      <c r="A113" s="9" t="s">
        <v>21</v>
      </c>
      <c r="B113" s="9" t="s">
        <v>8</v>
      </c>
      <c r="C113" s="9"/>
      <c r="D113" s="5"/>
      <c r="E113" s="5">
        <v>476.505</v>
      </c>
      <c r="F113" s="5">
        <v>56.14</v>
      </c>
      <c r="G113" s="5"/>
      <c r="H113" s="22">
        <f>G113-IFERROR(VLOOKUP(A113,Гермес!A:B,2,0),0)</f>
        <v>0</v>
      </c>
      <c r="I113" s="19">
        <v>0</v>
      </c>
      <c r="Q113" s="7">
        <f t="shared" si="11"/>
        <v>11.228</v>
      </c>
      <c r="R113" s="23"/>
      <c r="S113" s="23"/>
      <c r="T113" s="23"/>
      <c r="U113" s="7">
        <f t="shared" si="12"/>
        <v>0</v>
      </c>
      <c r="V113" s="7">
        <f t="shared" si="13"/>
        <v>0</v>
      </c>
      <c r="W113" s="7">
        <v>0</v>
      </c>
      <c r="X113" s="7">
        <v>0</v>
      </c>
      <c r="Y113" s="7">
        <v>0</v>
      </c>
      <c r="AA113" s="7">
        <f t="shared" si="14"/>
        <v>0</v>
      </c>
      <c r="AB113" s="7">
        <f t="shared" si="15"/>
        <v>0</v>
      </c>
    </row>
    <row r="114" spans="1:28" ht="21.95" customHeight="1" outlineLevel="2" x14ac:dyDescent="0.2">
      <c r="A114" s="9" t="s">
        <v>22</v>
      </c>
      <c r="B114" s="9" t="s">
        <v>23</v>
      </c>
      <c r="C114" s="9"/>
      <c r="D114" s="5"/>
      <c r="E114" s="5">
        <v>85</v>
      </c>
      <c r="F114" s="5"/>
      <c r="G114" s="5"/>
      <c r="H114" s="22">
        <f>G114-IFERROR(VLOOKUP(A114,Гермес!A:B,2,0),0)</f>
        <v>0</v>
      </c>
      <c r="I114" s="19">
        <v>0</v>
      </c>
      <c r="Q114" s="7">
        <f t="shared" si="11"/>
        <v>0</v>
      </c>
      <c r="R114" s="23"/>
      <c r="S114" s="23"/>
      <c r="T114" s="23"/>
      <c r="U114" s="7" t="e">
        <f t="shared" si="12"/>
        <v>#DIV/0!</v>
      </c>
      <c r="V114" s="7" t="e">
        <f t="shared" si="13"/>
        <v>#DIV/0!</v>
      </c>
      <c r="W114" s="7">
        <v>0</v>
      </c>
      <c r="X114" s="7">
        <v>0</v>
      </c>
      <c r="Y114" s="7">
        <v>0</v>
      </c>
      <c r="AA114" s="7">
        <f t="shared" si="14"/>
        <v>0</v>
      </c>
      <c r="AB114" s="7">
        <f t="shared" si="15"/>
        <v>0</v>
      </c>
    </row>
    <row r="115" spans="1:28" ht="21.95" customHeight="1" outlineLevel="2" x14ac:dyDescent="0.2">
      <c r="A115" s="9" t="s">
        <v>43</v>
      </c>
      <c r="B115" s="9" t="s">
        <v>23</v>
      </c>
      <c r="C115" s="9"/>
      <c r="D115" s="5"/>
      <c r="E115" s="5">
        <v>22</v>
      </c>
      <c r="F115" s="5"/>
      <c r="G115" s="5">
        <v>22</v>
      </c>
      <c r="H115" s="22">
        <f>G115-IFERROR(VLOOKUP(A115,Гермес!A:B,2,0),0)</f>
        <v>22</v>
      </c>
      <c r="I115" s="19">
        <v>0</v>
      </c>
      <c r="Q115" s="7">
        <f t="shared" si="11"/>
        <v>0</v>
      </c>
      <c r="R115" s="23"/>
      <c r="S115" s="23"/>
      <c r="T115" s="23"/>
      <c r="U115" s="7" t="e">
        <f t="shared" si="12"/>
        <v>#DIV/0!</v>
      </c>
      <c r="V115" s="7" t="e">
        <f t="shared" si="13"/>
        <v>#DIV/0!</v>
      </c>
      <c r="W115" s="7">
        <v>0</v>
      </c>
      <c r="X115" s="7">
        <v>0</v>
      </c>
      <c r="Y115" s="7">
        <v>0</v>
      </c>
      <c r="AA115" s="7">
        <f t="shared" si="14"/>
        <v>0</v>
      </c>
      <c r="AB115" s="7">
        <f t="shared" si="15"/>
        <v>0</v>
      </c>
    </row>
    <row r="116" spans="1:28" ht="21.95" customHeight="1" outlineLevel="2" x14ac:dyDescent="0.2">
      <c r="A116" s="9" t="s">
        <v>44</v>
      </c>
      <c r="B116" s="9" t="s">
        <v>23</v>
      </c>
      <c r="C116" s="9"/>
      <c r="D116" s="5"/>
      <c r="E116" s="5">
        <v>19</v>
      </c>
      <c r="F116" s="5"/>
      <c r="G116" s="5">
        <v>19</v>
      </c>
      <c r="H116" s="22">
        <f>G116-IFERROR(VLOOKUP(A116,Гермес!A:B,2,0),0)</f>
        <v>19</v>
      </c>
      <c r="I116" s="19">
        <v>0</v>
      </c>
      <c r="Q116" s="7">
        <f t="shared" si="11"/>
        <v>0</v>
      </c>
      <c r="R116" s="23"/>
      <c r="S116" s="23"/>
      <c r="T116" s="23"/>
      <c r="U116" s="7" t="e">
        <f t="shared" si="12"/>
        <v>#DIV/0!</v>
      </c>
      <c r="V116" s="7" t="e">
        <f t="shared" si="13"/>
        <v>#DIV/0!</v>
      </c>
      <c r="W116" s="7">
        <v>0</v>
      </c>
      <c r="X116" s="7">
        <v>0</v>
      </c>
      <c r="Y116" s="7">
        <v>0</v>
      </c>
      <c r="AA116" s="7">
        <f t="shared" si="14"/>
        <v>0</v>
      </c>
      <c r="AB116" s="7">
        <f t="shared" si="15"/>
        <v>0</v>
      </c>
    </row>
    <row r="117" spans="1:28" ht="11.1" customHeight="1" outlineLevel="2" x14ac:dyDescent="0.2">
      <c r="A117" s="9" t="s">
        <v>127</v>
      </c>
      <c r="B117" s="9" t="s">
        <v>23</v>
      </c>
      <c r="C117" s="9"/>
      <c r="D117" s="5"/>
      <c r="E117" s="5">
        <v>54</v>
      </c>
      <c r="F117" s="5"/>
      <c r="G117" s="5"/>
      <c r="H117" s="22">
        <f>G117-IFERROR(VLOOKUP(A117,Гермес!A:B,2,0),0)</f>
        <v>0</v>
      </c>
      <c r="I117" s="19">
        <v>0</v>
      </c>
      <c r="Q117" s="7">
        <f t="shared" si="11"/>
        <v>0</v>
      </c>
      <c r="R117" s="23"/>
      <c r="S117" s="23"/>
      <c r="T117" s="23"/>
      <c r="U117" s="7" t="e">
        <f t="shared" si="12"/>
        <v>#DIV/0!</v>
      </c>
      <c r="V117" s="7" t="e">
        <f t="shared" si="13"/>
        <v>#DIV/0!</v>
      </c>
      <c r="W117" s="7">
        <v>0</v>
      </c>
      <c r="X117" s="7">
        <v>0</v>
      </c>
      <c r="Y117" s="7">
        <v>0</v>
      </c>
      <c r="AA117" s="7">
        <f t="shared" si="14"/>
        <v>0</v>
      </c>
      <c r="AB117" s="7">
        <f t="shared" si="15"/>
        <v>0</v>
      </c>
    </row>
    <row r="118" spans="1:28" ht="11.1" customHeight="1" outlineLevel="2" x14ac:dyDescent="0.2">
      <c r="A118" s="9" t="s">
        <v>128</v>
      </c>
      <c r="B118" s="9" t="s">
        <v>23</v>
      </c>
      <c r="C118" s="9"/>
      <c r="D118" s="5"/>
      <c r="E118" s="5">
        <v>570</v>
      </c>
      <c r="F118" s="5">
        <v>22</v>
      </c>
      <c r="G118" s="5">
        <v>548</v>
      </c>
      <c r="H118" s="22">
        <f>G118-IFERROR(VLOOKUP(A118,Гермес!A:B,2,0),0)</f>
        <v>548</v>
      </c>
      <c r="I118" s="19">
        <v>0</v>
      </c>
      <c r="Q118" s="7">
        <f t="shared" si="11"/>
        <v>4.4000000000000004</v>
      </c>
      <c r="R118" s="23"/>
      <c r="S118" s="23"/>
      <c r="T118" s="23"/>
      <c r="U118" s="7">
        <f t="shared" si="12"/>
        <v>124.54545454545453</v>
      </c>
      <c r="V118" s="7">
        <f t="shared" si="13"/>
        <v>124.54545454545453</v>
      </c>
      <c r="W118" s="7">
        <v>0</v>
      </c>
      <c r="X118" s="7">
        <v>0</v>
      </c>
      <c r="Y118" s="7">
        <v>0</v>
      </c>
      <c r="AA118" s="7">
        <f t="shared" si="14"/>
        <v>0</v>
      </c>
      <c r="AB118" s="7">
        <f t="shared" si="15"/>
        <v>0</v>
      </c>
    </row>
    <row r="119" spans="1:28" ht="11.1" customHeight="1" outlineLevel="2" x14ac:dyDescent="0.2">
      <c r="A119" s="9" t="s">
        <v>77</v>
      </c>
      <c r="B119" s="9" t="s">
        <v>8</v>
      </c>
      <c r="C119" s="9"/>
      <c r="D119" s="5"/>
      <c r="E119" s="5">
        <v>764.61500000000001</v>
      </c>
      <c r="F119" s="5">
        <v>255.62899999999999</v>
      </c>
      <c r="G119" s="5">
        <v>320</v>
      </c>
      <c r="H119" s="36">
        <f>G119-IFERROR(VLOOKUP(A119,Гермес!A:B,2,0),0)</f>
        <v>320</v>
      </c>
      <c r="I119" s="19">
        <v>0</v>
      </c>
      <c r="Q119" s="7">
        <f t="shared" si="11"/>
        <v>51.125799999999998</v>
      </c>
      <c r="R119" s="23"/>
      <c r="S119" s="23"/>
      <c r="T119" s="23"/>
      <c r="U119" s="7">
        <f t="shared" si="12"/>
        <v>6.2590707627068918</v>
      </c>
      <c r="V119" s="7">
        <f t="shared" si="13"/>
        <v>6.2590707627068918</v>
      </c>
      <c r="W119" s="7">
        <v>0</v>
      </c>
      <c r="X119" s="7">
        <v>0</v>
      </c>
      <c r="Y119" s="7">
        <v>0</v>
      </c>
      <c r="AA119" s="7">
        <f t="shared" si="14"/>
        <v>0</v>
      </c>
      <c r="AB119" s="7">
        <f t="shared" si="15"/>
        <v>0</v>
      </c>
    </row>
    <row r="120" spans="1:28" ht="11.1" customHeight="1" outlineLevel="2" x14ac:dyDescent="0.2">
      <c r="A120" s="9" t="s">
        <v>78</v>
      </c>
      <c r="B120" s="9" t="s">
        <v>8</v>
      </c>
      <c r="C120" s="9"/>
      <c r="D120" s="5"/>
      <c r="E120" s="5">
        <v>24.901</v>
      </c>
      <c r="F120" s="5">
        <v>7.1379999999999999</v>
      </c>
      <c r="G120" s="5"/>
      <c r="H120" s="22">
        <f>G120-IFERROR(VLOOKUP(A120,Гермес!A:B,2,0),0)</f>
        <v>0</v>
      </c>
      <c r="I120" s="19">
        <v>0</v>
      </c>
      <c r="Q120" s="7">
        <f t="shared" si="11"/>
        <v>1.4276</v>
      </c>
      <c r="R120" s="23"/>
      <c r="S120" s="23"/>
      <c r="T120" s="23"/>
      <c r="U120" s="7">
        <f t="shared" si="12"/>
        <v>0</v>
      </c>
      <c r="V120" s="7">
        <f t="shared" si="13"/>
        <v>0</v>
      </c>
      <c r="W120" s="7">
        <v>0</v>
      </c>
      <c r="X120" s="7">
        <v>0</v>
      </c>
      <c r="Y120" s="7">
        <v>0</v>
      </c>
      <c r="AA120" s="7">
        <f t="shared" si="14"/>
        <v>0</v>
      </c>
      <c r="AB120" s="7">
        <f t="shared" si="15"/>
        <v>0</v>
      </c>
    </row>
    <row r="121" spans="1:28" ht="21.95" customHeight="1" outlineLevel="2" x14ac:dyDescent="0.2">
      <c r="A121" s="9" t="s">
        <v>79</v>
      </c>
      <c r="B121" s="9" t="s">
        <v>8</v>
      </c>
      <c r="C121" s="9"/>
      <c r="D121" s="5"/>
      <c r="E121" s="5">
        <v>170.643</v>
      </c>
      <c r="F121" s="5">
        <v>7.8639999999999999</v>
      </c>
      <c r="G121" s="5"/>
      <c r="H121" s="22">
        <f>G121-IFERROR(VLOOKUP(A121,Гермес!A:B,2,0),0)</f>
        <v>0</v>
      </c>
      <c r="I121" s="19">
        <v>0</v>
      </c>
      <c r="Q121" s="7">
        <f t="shared" si="11"/>
        <v>1.5728</v>
      </c>
      <c r="R121" s="23"/>
      <c r="S121" s="23"/>
      <c r="T121" s="23"/>
      <c r="U121" s="7">
        <f t="shared" si="12"/>
        <v>0</v>
      </c>
      <c r="V121" s="7">
        <f t="shared" si="13"/>
        <v>0</v>
      </c>
      <c r="W121" s="7">
        <v>0</v>
      </c>
      <c r="X121" s="7">
        <v>0</v>
      </c>
      <c r="Y121" s="7">
        <v>0</v>
      </c>
      <c r="AA121" s="7">
        <f t="shared" si="14"/>
        <v>0</v>
      </c>
      <c r="AB121" s="7">
        <f t="shared" si="15"/>
        <v>0</v>
      </c>
    </row>
    <row r="122" spans="1:28" ht="21.95" customHeight="1" outlineLevel="2" x14ac:dyDescent="0.2">
      <c r="A122" s="9" t="s">
        <v>129</v>
      </c>
      <c r="B122" s="9" t="s">
        <v>23</v>
      </c>
      <c r="C122" s="9"/>
      <c r="D122" s="5"/>
      <c r="E122" s="5">
        <v>445</v>
      </c>
      <c r="F122" s="5">
        <v>244</v>
      </c>
      <c r="G122" s="5"/>
      <c r="H122" s="22">
        <f>G122-IFERROR(VLOOKUP(A122,Гермес!A:B,2,0),0)</f>
        <v>0</v>
      </c>
      <c r="I122" s="19">
        <v>0</v>
      </c>
      <c r="Q122" s="7">
        <f t="shared" si="11"/>
        <v>48.8</v>
      </c>
      <c r="R122" s="23"/>
      <c r="S122" s="23"/>
      <c r="T122" s="23"/>
      <c r="U122" s="7">
        <f t="shared" si="12"/>
        <v>0</v>
      </c>
      <c r="V122" s="7">
        <f t="shared" si="13"/>
        <v>0</v>
      </c>
      <c r="W122" s="7">
        <v>0</v>
      </c>
      <c r="X122" s="7">
        <v>0</v>
      </c>
      <c r="Y122" s="7">
        <v>0</v>
      </c>
      <c r="AA122" s="7">
        <f t="shared" si="14"/>
        <v>0</v>
      </c>
      <c r="AB122" s="7">
        <f t="shared" si="15"/>
        <v>0</v>
      </c>
    </row>
    <row r="123" spans="1:28" ht="21.95" customHeight="1" outlineLevel="2" x14ac:dyDescent="0.2">
      <c r="A123" s="9" t="s">
        <v>24</v>
      </c>
      <c r="B123" s="9" t="s">
        <v>8</v>
      </c>
      <c r="C123" s="9"/>
      <c r="D123" s="5"/>
      <c r="E123" s="5">
        <v>462.661</v>
      </c>
      <c r="F123" s="5">
        <v>94.221999999999994</v>
      </c>
      <c r="G123" s="5">
        <v>358.82900000000001</v>
      </c>
      <c r="H123" s="36">
        <f>G123-IFERROR(VLOOKUP(A123,Гермес!A:B,2,0),0)</f>
        <v>358.82900000000001</v>
      </c>
      <c r="I123" s="19">
        <v>0</v>
      </c>
      <c r="Q123" s="7">
        <f t="shared" si="11"/>
        <v>18.8444</v>
      </c>
      <c r="R123" s="23"/>
      <c r="S123" s="23"/>
      <c r="T123" s="23"/>
      <c r="U123" s="7">
        <f t="shared" si="12"/>
        <v>19.041678164335295</v>
      </c>
      <c r="V123" s="7">
        <f t="shared" si="13"/>
        <v>19.041678164335295</v>
      </c>
      <c r="W123" s="7">
        <v>0</v>
      </c>
      <c r="X123" s="7">
        <v>0</v>
      </c>
      <c r="Y123" s="7">
        <v>0</v>
      </c>
      <c r="AA123" s="7">
        <f t="shared" si="14"/>
        <v>0</v>
      </c>
      <c r="AB123" s="7">
        <f t="shared" si="15"/>
        <v>0</v>
      </c>
    </row>
    <row r="124" spans="1:28" ht="11.1" customHeight="1" outlineLevel="2" x14ac:dyDescent="0.2">
      <c r="A124" s="9" t="s">
        <v>25</v>
      </c>
      <c r="B124" s="9" t="s">
        <v>8</v>
      </c>
      <c r="C124" s="9"/>
      <c r="D124" s="5"/>
      <c r="E124" s="5">
        <v>573</v>
      </c>
      <c r="F124" s="5">
        <v>136.00899999999999</v>
      </c>
      <c r="G124" s="5">
        <v>436.99099999999999</v>
      </c>
      <c r="H124" s="22">
        <f>G124-IFERROR(VLOOKUP(A124,Гермес!A:B,2,0),0)</f>
        <v>436.99099999999999</v>
      </c>
      <c r="I124" s="19">
        <v>0</v>
      </c>
      <c r="Q124" s="7">
        <f t="shared" si="11"/>
        <v>27.201799999999999</v>
      </c>
      <c r="R124" s="23"/>
      <c r="S124" s="23"/>
      <c r="T124" s="23"/>
      <c r="U124" s="7">
        <f t="shared" si="12"/>
        <v>16.064782477630157</v>
      </c>
      <c r="V124" s="7">
        <f t="shared" si="13"/>
        <v>16.064782477630157</v>
      </c>
      <c r="W124" s="7">
        <v>0</v>
      </c>
      <c r="X124" s="7">
        <v>0</v>
      </c>
      <c r="Y124" s="7">
        <v>0</v>
      </c>
      <c r="AA124" s="7">
        <f t="shared" si="14"/>
        <v>0</v>
      </c>
      <c r="AB124" s="7">
        <f t="shared" si="15"/>
        <v>0</v>
      </c>
    </row>
    <row r="125" spans="1:28" ht="11.1" customHeight="1" outlineLevel="2" x14ac:dyDescent="0.2">
      <c r="A125" s="9" t="s">
        <v>80</v>
      </c>
      <c r="B125" s="9" t="s">
        <v>8</v>
      </c>
      <c r="C125" s="9"/>
      <c r="D125" s="5"/>
      <c r="E125" s="5">
        <v>1231.82</v>
      </c>
      <c r="F125" s="5">
        <v>52.476999999999997</v>
      </c>
      <c r="G125" s="5">
        <v>1179.3430000000001</v>
      </c>
      <c r="H125" s="36">
        <f>G125-IFERROR(VLOOKUP(A125,Гермес!A:B,2,0),0)</f>
        <v>1179.3430000000001</v>
      </c>
      <c r="I125" s="19">
        <v>0</v>
      </c>
      <c r="Q125" s="7">
        <f t="shared" si="11"/>
        <v>10.4954</v>
      </c>
      <c r="R125" s="23"/>
      <c r="S125" s="23"/>
      <c r="T125" s="23"/>
      <c r="U125" s="7">
        <f t="shared" si="12"/>
        <v>112.36760866665396</v>
      </c>
      <c r="V125" s="7">
        <f t="shared" si="13"/>
        <v>112.36760866665396</v>
      </c>
      <c r="W125" s="7">
        <v>0</v>
      </c>
      <c r="X125" s="7">
        <v>0</v>
      </c>
      <c r="Y125" s="7">
        <v>0</v>
      </c>
      <c r="AA125" s="7">
        <f t="shared" si="14"/>
        <v>0</v>
      </c>
      <c r="AB125" s="7">
        <f t="shared" si="15"/>
        <v>0</v>
      </c>
    </row>
    <row r="126" spans="1:28" ht="11.1" customHeight="1" outlineLevel="2" x14ac:dyDescent="0.2">
      <c r="A126" s="9" t="s">
        <v>130</v>
      </c>
      <c r="B126" s="9" t="s">
        <v>23</v>
      </c>
      <c r="C126" s="9"/>
      <c r="D126" s="5"/>
      <c r="E126" s="5">
        <v>62</v>
      </c>
      <c r="F126" s="5"/>
      <c r="G126" s="5"/>
      <c r="H126" s="22">
        <f>G126-IFERROR(VLOOKUP(A126,Гермес!A:B,2,0),0)</f>
        <v>0</v>
      </c>
      <c r="I126" s="19">
        <v>0</v>
      </c>
      <c r="Q126" s="7">
        <f t="shared" si="11"/>
        <v>0</v>
      </c>
      <c r="R126" s="23"/>
      <c r="S126" s="23"/>
      <c r="T126" s="23"/>
      <c r="U126" s="7" t="e">
        <f t="shared" si="12"/>
        <v>#DIV/0!</v>
      </c>
      <c r="V126" s="7" t="e">
        <f t="shared" si="13"/>
        <v>#DIV/0!</v>
      </c>
      <c r="W126" s="7">
        <v>0</v>
      </c>
      <c r="X126" s="7">
        <v>0</v>
      </c>
      <c r="Y126" s="7">
        <v>0</v>
      </c>
      <c r="AA126" s="7">
        <f t="shared" si="14"/>
        <v>0</v>
      </c>
      <c r="AB126" s="7">
        <f t="shared" si="15"/>
        <v>0</v>
      </c>
    </row>
    <row r="127" spans="1:28" ht="11.1" customHeight="1" outlineLevel="2" x14ac:dyDescent="0.2">
      <c r="A127" s="9" t="s">
        <v>26</v>
      </c>
      <c r="B127" s="9" t="s">
        <v>8</v>
      </c>
      <c r="C127" s="9"/>
      <c r="D127" s="5"/>
      <c r="E127" s="5">
        <v>223.44900000000001</v>
      </c>
      <c r="F127" s="5">
        <v>48.048000000000002</v>
      </c>
      <c r="G127" s="5">
        <v>171.381</v>
      </c>
      <c r="H127" s="36">
        <f>G127-IFERROR(VLOOKUP(A127,Гермес!A:B,2,0),0)</f>
        <v>171.381</v>
      </c>
      <c r="I127" s="19">
        <v>0</v>
      </c>
      <c r="Q127" s="7">
        <f t="shared" si="11"/>
        <v>9.6096000000000004</v>
      </c>
      <c r="R127" s="23"/>
      <c r="S127" s="23"/>
      <c r="T127" s="23"/>
      <c r="U127" s="7">
        <f t="shared" si="12"/>
        <v>17.834353146853147</v>
      </c>
      <c r="V127" s="7">
        <f t="shared" si="13"/>
        <v>17.834353146853147</v>
      </c>
      <c r="W127" s="7">
        <v>0</v>
      </c>
      <c r="X127" s="7">
        <v>0</v>
      </c>
      <c r="Y127" s="7">
        <v>0</v>
      </c>
      <c r="AA127" s="7">
        <f t="shared" si="14"/>
        <v>0</v>
      </c>
      <c r="AB127" s="7">
        <f t="shared" si="15"/>
        <v>0</v>
      </c>
    </row>
    <row r="128" spans="1:28" ht="21.95" customHeight="1" outlineLevel="2" x14ac:dyDescent="0.2">
      <c r="A128" s="9" t="s">
        <v>27</v>
      </c>
      <c r="B128" s="9" t="s">
        <v>8</v>
      </c>
      <c r="C128" s="9"/>
      <c r="D128" s="5"/>
      <c r="E128" s="5">
        <v>733.98</v>
      </c>
      <c r="F128" s="5">
        <v>24.593</v>
      </c>
      <c r="G128" s="5">
        <v>709.38699999999994</v>
      </c>
      <c r="H128" s="36">
        <f>G128-IFERROR(VLOOKUP(A128,Гермес!A:B,2,0),0)</f>
        <v>709.38699999999994</v>
      </c>
      <c r="I128" s="19">
        <v>0</v>
      </c>
      <c r="Q128" s="7">
        <f t="shared" si="11"/>
        <v>4.9185999999999996</v>
      </c>
      <c r="R128" s="23"/>
      <c r="S128" s="23"/>
      <c r="T128" s="23"/>
      <c r="U128" s="7">
        <f t="shared" si="12"/>
        <v>144.22538933842964</v>
      </c>
      <c r="V128" s="7">
        <f t="shared" si="13"/>
        <v>144.22538933842964</v>
      </c>
      <c r="W128" s="7">
        <v>0</v>
      </c>
      <c r="X128" s="7">
        <v>0</v>
      </c>
      <c r="Y128" s="7">
        <v>0</v>
      </c>
      <c r="AA128" s="7">
        <f t="shared" si="14"/>
        <v>0</v>
      </c>
      <c r="AB128" s="7">
        <f t="shared" si="15"/>
        <v>0</v>
      </c>
    </row>
    <row r="129" spans="1:28" ht="11.1" customHeight="1" outlineLevel="2" x14ac:dyDescent="0.2">
      <c r="A129" s="9" t="s">
        <v>131</v>
      </c>
      <c r="B129" s="9" t="s">
        <v>23</v>
      </c>
      <c r="C129" s="9"/>
      <c r="D129" s="5"/>
      <c r="E129" s="5">
        <v>78</v>
      </c>
      <c r="F129" s="5">
        <v>6</v>
      </c>
      <c r="G129" s="5"/>
      <c r="H129" s="22">
        <f>G129-IFERROR(VLOOKUP(A129,Гермес!A:B,2,0),0)</f>
        <v>0</v>
      </c>
      <c r="I129" s="19">
        <v>0</v>
      </c>
      <c r="Q129" s="7">
        <f t="shared" si="11"/>
        <v>1.2</v>
      </c>
      <c r="R129" s="23"/>
      <c r="S129" s="23"/>
      <c r="T129" s="23"/>
      <c r="U129" s="7">
        <f t="shared" si="12"/>
        <v>0</v>
      </c>
      <c r="V129" s="7">
        <f t="shared" si="13"/>
        <v>0</v>
      </c>
      <c r="W129" s="7">
        <v>0</v>
      </c>
      <c r="X129" s="7">
        <v>0</v>
      </c>
      <c r="Y129" s="7">
        <v>0</v>
      </c>
      <c r="AA129" s="7">
        <f t="shared" si="14"/>
        <v>0</v>
      </c>
      <c r="AB129" s="7">
        <f t="shared" si="15"/>
        <v>0</v>
      </c>
    </row>
  </sheetData>
  <autoFilter ref="A3:AC129" xr:uid="{DCC36AFF-1BF7-4193-88D6-BCA40F4E4BFB}"/>
  <pageMargins left="0.75" right="1" top="0.75" bottom="1" header="0.5" footer="0.5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201AA-2F07-4652-83AA-2A4D72096EF4}">
  <dimension ref="A1:B38"/>
  <sheetViews>
    <sheetView workbookViewId="0">
      <selection activeCell="H31" sqref="H31"/>
    </sheetView>
  </sheetViews>
  <sheetFormatPr defaultRowHeight="11.25" x14ac:dyDescent="0.2"/>
  <cols>
    <col min="1" max="1" width="98.83203125" bestFit="1" customWidth="1"/>
  </cols>
  <sheetData>
    <row r="1" spans="1:2" x14ac:dyDescent="0.2">
      <c r="A1" t="s">
        <v>96</v>
      </c>
      <c r="B1">
        <v>120</v>
      </c>
    </row>
    <row r="2" spans="1:2" x14ac:dyDescent="0.2">
      <c r="A2" t="s">
        <v>40</v>
      </c>
      <c r="B2">
        <v>144</v>
      </c>
    </row>
    <row r="3" spans="1:2" x14ac:dyDescent="0.2">
      <c r="A3" t="s">
        <v>38</v>
      </c>
      <c r="B3">
        <v>160</v>
      </c>
    </row>
    <row r="4" spans="1:2" x14ac:dyDescent="0.2">
      <c r="A4" t="s">
        <v>32</v>
      </c>
      <c r="B4">
        <v>102</v>
      </c>
    </row>
    <row r="5" spans="1:2" x14ac:dyDescent="0.2">
      <c r="A5" t="s">
        <v>39</v>
      </c>
      <c r="B5">
        <v>288</v>
      </c>
    </row>
    <row r="6" spans="1:2" x14ac:dyDescent="0.2">
      <c r="A6" t="s">
        <v>103</v>
      </c>
      <c r="B6">
        <v>438</v>
      </c>
    </row>
    <row r="7" spans="1:2" x14ac:dyDescent="0.2">
      <c r="A7" t="s">
        <v>124</v>
      </c>
      <c r="B7">
        <v>220</v>
      </c>
    </row>
    <row r="8" spans="1:2" x14ac:dyDescent="0.2">
      <c r="A8" t="s">
        <v>104</v>
      </c>
      <c r="B8">
        <v>552</v>
      </c>
    </row>
    <row r="9" spans="1:2" x14ac:dyDescent="0.2">
      <c r="A9" t="s">
        <v>37</v>
      </c>
      <c r="B9">
        <v>120</v>
      </c>
    </row>
    <row r="10" spans="1:2" x14ac:dyDescent="0.2">
      <c r="A10" t="s">
        <v>122</v>
      </c>
      <c r="B10">
        <v>220</v>
      </c>
    </row>
    <row r="11" spans="1:2" x14ac:dyDescent="0.2">
      <c r="A11" t="s">
        <v>121</v>
      </c>
      <c r="B11">
        <v>282</v>
      </c>
    </row>
    <row r="12" spans="1:2" x14ac:dyDescent="0.2">
      <c r="A12" t="s">
        <v>105</v>
      </c>
      <c r="B12">
        <v>84</v>
      </c>
    </row>
    <row r="13" spans="1:2" x14ac:dyDescent="0.2">
      <c r="A13" t="s">
        <v>123</v>
      </c>
      <c r="B13">
        <v>408</v>
      </c>
    </row>
    <row r="14" spans="1:2" x14ac:dyDescent="0.2">
      <c r="A14" t="s">
        <v>114</v>
      </c>
      <c r="B14">
        <v>396</v>
      </c>
    </row>
    <row r="15" spans="1:2" x14ac:dyDescent="0.2">
      <c r="A15" t="s">
        <v>87</v>
      </c>
      <c r="B15">
        <v>100</v>
      </c>
    </row>
    <row r="16" spans="1:2" x14ac:dyDescent="0.2">
      <c r="A16" t="s">
        <v>111</v>
      </c>
      <c r="B16">
        <v>220</v>
      </c>
    </row>
    <row r="17" spans="1:2" x14ac:dyDescent="0.2">
      <c r="A17" t="s">
        <v>86</v>
      </c>
      <c r="B17">
        <v>160</v>
      </c>
    </row>
    <row r="18" spans="1:2" x14ac:dyDescent="0.2">
      <c r="A18" t="s">
        <v>88</v>
      </c>
      <c r="B18">
        <v>252</v>
      </c>
    </row>
    <row r="19" spans="1:2" x14ac:dyDescent="0.2">
      <c r="A19" t="s">
        <v>93</v>
      </c>
      <c r="B19">
        <v>726</v>
      </c>
    </row>
    <row r="20" spans="1:2" x14ac:dyDescent="0.2">
      <c r="A20" t="s">
        <v>92</v>
      </c>
      <c r="B20">
        <v>750</v>
      </c>
    </row>
    <row r="21" spans="1:2" x14ac:dyDescent="0.2">
      <c r="A21" t="s">
        <v>91</v>
      </c>
      <c r="B21">
        <v>402</v>
      </c>
    </row>
    <row r="22" spans="1:2" x14ac:dyDescent="0.2">
      <c r="A22" t="s">
        <v>82</v>
      </c>
      <c r="B22">
        <v>150</v>
      </c>
    </row>
    <row r="23" spans="1:2" x14ac:dyDescent="0.2">
      <c r="A23" t="s">
        <v>81</v>
      </c>
      <c r="B23">
        <v>120</v>
      </c>
    </row>
    <row r="24" spans="1:2" x14ac:dyDescent="0.2">
      <c r="A24" t="s">
        <v>61</v>
      </c>
      <c r="B24">
        <v>67.924000000000007</v>
      </c>
    </row>
    <row r="25" spans="1:2" x14ac:dyDescent="0.2">
      <c r="A25" t="s">
        <v>109</v>
      </c>
      <c r="B25">
        <v>350</v>
      </c>
    </row>
    <row r="26" spans="1:2" x14ac:dyDescent="0.2">
      <c r="A26" t="s">
        <v>115</v>
      </c>
      <c r="B26">
        <v>366</v>
      </c>
    </row>
    <row r="27" spans="1:2" x14ac:dyDescent="0.2">
      <c r="A27" t="s">
        <v>83</v>
      </c>
      <c r="B27">
        <v>108</v>
      </c>
    </row>
    <row r="28" spans="1:2" x14ac:dyDescent="0.2">
      <c r="A28" t="s">
        <v>84</v>
      </c>
      <c r="B28">
        <v>84</v>
      </c>
    </row>
    <row r="29" spans="1:2" x14ac:dyDescent="0.2">
      <c r="A29" t="s">
        <v>98</v>
      </c>
      <c r="B29">
        <v>96</v>
      </c>
    </row>
    <row r="30" spans="1:2" x14ac:dyDescent="0.2">
      <c r="A30" t="s">
        <v>99</v>
      </c>
      <c r="B30">
        <v>168</v>
      </c>
    </row>
    <row r="31" spans="1:2" x14ac:dyDescent="0.2">
      <c r="A31" t="s">
        <v>110</v>
      </c>
      <c r="B31">
        <v>150</v>
      </c>
    </row>
    <row r="32" spans="1:2" x14ac:dyDescent="0.2">
      <c r="A32" t="s">
        <v>100</v>
      </c>
      <c r="B32">
        <v>150</v>
      </c>
    </row>
    <row r="33" spans="1:2" x14ac:dyDescent="0.2">
      <c r="A33" t="s">
        <v>113</v>
      </c>
      <c r="B33">
        <v>114</v>
      </c>
    </row>
    <row r="34" spans="1:2" x14ac:dyDescent="0.2">
      <c r="A34" t="s">
        <v>94</v>
      </c>
      <c r="B34">
        <v>144</v>
      </c>
    </row>
    <row r="35" spans="1:2" x14ac:dyDescent="0.2">
      <c r="A35" t="s">
        <v>97</v>
      </c>
      <c r="B35">
        <v>172</v>
      </c>
    </row>
    <row r="36" spans="1:2" x14ac:dyDescent="0.2">
      <c r="A36" t="s">
        <v>89</v>
      </c>
      <c r="B36">
        <v>168</v>
      </c>
    </row>
    <row r="37" spans="1:2" x14ac:dyDescent="0.2">
      <c r="A37" t="s">
        <v>152</v>
      </c>
      <c r="B37">
        <v>10</v>
      </c>
    </row>
    <row r="38" spans="1:2" x14ac:dyDescent="0.2">
      <c r="A38" t="s">
        <v>40</v>
      </c>
      <c r="B38">
        <v>144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TDSheet</vt:lpstr>
      <vt:lpstr>Гермес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2023-10-12T09:46:17Z</dcterms:modified>
</cp:coreProperties>
</file>