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10,23 филиалы КИ\"/>
    </mc:Choice>
  </mc:AlternateContent>
  <xr:revisionPtr revIDLastSave="0" documentId="13_ncr:1_{E433E828-B315-44C4-9135-B2AA0D22F803}" xr6:coauthVersionLast="45" xr6:coauthVersionMax="45" xr10:uidLastSave="{00000000-0000-0000-0000-000000000000}"/>
  <bookViews>
    <workbookView xWindow="-120" yWindow="-120" windowWidth="29040" windowHeight="15840" tabRatio="301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TDSheet!$A$3:$X$75</definedName>
    <definedName name="_xlnm._FilterDatabase" localSheetId="1" hidden="1">Лист1!$A$1:$F$68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6" i="1"/>
  <c r="L5" i="1" l="1"/>
  <c r="N26" i="1" l="1"/>
  <c r="N25" i="1"/>
  <c r="N22" i="1"/>
  <c r="N19" i="1" l="1"/>
  <c r="X14" i="1" l="1"/>
  <c r="X47" i="1"/>
  <c r="X52" i="1"/>
  <c r="X55" i="1"/>
  <c r="X61" i="1"/>
  <c r="X62" i="1"/>
  <c r="X63" i="1"/>
  <c r="X64" i="1"/>
  <c r="X68" i="1"/>
  <c r="X69" i="1"/>
  <c r="X73" i="1"/>
  <c r="X74" i="1"/>
  <c r="X75" i="1"/>
  <c r="W14" i="1" l="1"/>
  <c r="W47" i="1"/>
  <c r="W61" i="1"/>
  <c r="W63" i="1"/>
  <c r="W64" i="1"/>
  <c r="W68" i="1"/>
  <c r="W69" i="1"/>
  <c r="W73" i="1"/>
  <c r="W74" i="1"/>
  <c r="W75" i="1"/>
  <c r="V47" i="1"/>
  <c r="V51" i="1"/>
  <c r="V52" i="1"/>
  <c r="V55" i="1"/>
  <c r="V61" i="1"/>
  <c r="V62" i="1"/>
  <c r="V63" i="1"/>
  <c r="V64" i="1"/>
  <c r="V67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R13" i="1" s="1"/>
  <c r="M14" i="1"/>
  <c r="Q14" i="1" s="1"/>
  <c r="M15" i="1"/>
  <c r="N15" i="1" s="1"/>
  <c r="M16" i="1"/>
  <c r="N16" i="1" s="1"/>
  <c r="M17" i="1"/>
  <c r="M18" i="1"/>
  <c r="M19" i="1"/>
  <c r="M20" i="1"/>
  <c r="N20" i="1" s="1"/>
  <c r="M21" i="1"/>
  <c r="M22" i="1"/>
  <c r="M23" i="1"/>
  <c r="N23" i="1" s="1"/>
  <c r="M24" i="1"/>
  <c r="M25" i="1"/>
  <c r="M26" i="1"/>
  <c r="M27" i="1"/>
  <c r="N27" i="1" s="1"/>
  <c r="M28" i="1"/>
  <c r="N28" i="1" s="1"/>
  <c r="M29" i="1"/>
  <c r="N29" i="1" s="1"/>
  <c r="M30" i="1"/>
  <c r="Q30" i="1" s="1"/>
  <c r="M31" i="1"/>
  <c r="Q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M38" i="1"/>
  <c r="N38" i="1" s="1"/>
  <c r="M39" i="1"/>
  <c r="Q39" i="1" s="1"/>
  <c r="M40" i="1"/>
  <c r="Q40" i="1" s="1"/>
  <c r="M41" i="1"/>
  <c r="N41" i="1" s="1"/>
  <c r="M42" i="1"/>
  <c r="N42" i="1" s="1"/>
  <c r="M43" i="1"/>
  <c r="N43" i="1" s="1"/>
  <c r="M44" i="1"/>
  <c r="Q44" i="1" s="1"/>
  <c r="M45" i="1"/>
  <c r="N45" i="1" s="1"/>
  <c r="M46" i="1"/>
  <c r="N46" i="1" s="1"/>
  <c r="M47" i="1"/>
  <c r="Q47" i="1" s="1"/>
  <c r="M48" i="1"/>
  <c r="N48" i="1" s="1"/>
  <c r="M49" i="1"/>
  <c r="R49" i="1" s="1"/>
  <c r="M50" i="1"/>
  <c r="M51" i="1"/>
  <c r="Q51" i="1" s="1"/>
  <c r="M52" i="1"/>
  <c r="N52" i="1" s="1"/>
  <c r="M53" i="1"/>
  <c r="N53" i="1" s="1"/>
  <c r="M54" i="1"/>
  <c r="Q54" i="1" s="1"/>
  <c r="M55" i="1"/>
  <c r="N55" i="1" s="1"/>
  <c r="M56" i="1"/>
  <c r="R56" i="1" s="1"/>
  <c r="M57" i="1"/>
  <c r="R57" i="1" s="1"/>
  <c r="M58" i="1"/>
  <c r="M59" i="1"/>
  <c r="N59" i="1" s="1"/>
  <c r="M60" i="1"/>
  <c r="N60" i="1" s="1"/>
  <c r="M61" i="1"/>
  <c r="R61" i="1" s="1"/>
  <c r="M62" i="1"/>
  <c r="M63" i="1"/>
  <c r="Q63" i="1" s="1"/>
  <c r="M64" i="1"/>
  <c r="Q64" i="1" s="1"/>
  <c r="M65" i="1"/>
  <c r="N65" i="1" s="1"/>
  <c r="M66" i="1"/>
  <c r="N66" i="1" s="1"/>
  <c r="M67" i="1"/>
  <c r="N67" i="1" s="1"/>
  <c r="M68" i="1"/>
  <c r="Q68" i="1" s="1"/>
  <c r="M69" i="1"/>
  <c r="R69" i="1" s="1"/>
  <c r="M70" i="1"/>
  <c r="Q70" i="1" s="1"/>
  <c r="M71" i="1"/>
  <c r="Q71" i="1" s="1"/>
  <c r="M72" i="1"/>
  <c r="R72" i="1" s="1"/>
  <c r="M73" i="1"/>
  <c r="R73" i="1" s="1"/>
  <c r="M74" i="1"/>
  <c r="Q74" i="1" s="1"/>
  <c r="M75" i="1"/>
  <c r="Q75" i="1" s="1"/>
  <c r="M6" i="1"/>
  <c r="N6" i="1" s="1"/>
  <c r="U7" i="1"/>
  <c r="U8" i="1"/>
  <c r="U9" i="1"/>
  <c r="U10" i="1"/>
  <c r="U11" i="1"/>
  <c r="U12" i="1"/>
  <c r="U13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70" i="1"/>
  <c r="U71" i="1"/>
  <c r="U72" i="1"/>
  <c r="U6" i="1"/>
  <c r="T7" i="1"/>
  <c r="T8" i="1"/>
  <c r="T9" i="1"/>
  <c r="T10" i="1"/>
  <c r="T11" i="1"/>
  <c r="T12" i="1"/>
  <c r="T13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0" i="1"/>
  <c r="T71" i="1"/>
  <c r="T72" i="1"/>
  <c r="T6" i="1"/>
  <c r="S7" i="1"/>
  <c r="S8" i="1"/>
  <c r="S9" i="1"/>
  <c r="S10" i="1"/>
  <c r="S11" i="1"/>
  <c r="S12" i="1"/>
  <c r="S13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0" i="1"/>
  <c r="S71" i="1"/>
  <c r="S72" i="1"/>
  <c r="S6" i="1"/>
  <c r="F5" i="1"/>
  <c r="H7" i="1"/>
  <c r="X7" i="1" s="1"/>
  <c r="H8" i="1"/>
  <c r="X8" i="1" s="1"/>
  <c r="H9" i="1"/>
  <c r="X9" i="1" s="1"/>
  <c r="H10" i="1"/>
  <c r="X10" i="1" s="1"/>
  <c r="H11" i="1"/>
  <c r="X11" i="1" s="1"/>
  <c r="H12" i="1"/>
  <c r="X12" i="1" s="1"/>
  <c r="H13" i="1"/>
  <c r="H15" i="1"/>
  <c r="X15" i="1" s="1"/>
  <c r="H16" i="1"/>
  <c r="X16" i="1" s="1"/>
  <c r="H17" i="1"/>
  <c r="X17" i="1" s="1"/>
  <c r="H18" i="1"/>
  <c r="X18" i="1" s="1"/>
  <c r="H19" i="1"/>
  <c r="X19" i="1" s="1"/>
  <c r="H20" i="1"/>
  <c r="X20" i="1" s="1"/>
  <c r="H21" i="1"/>
  <c r="X21" i="1" s="1"/>
  <c r="H22" i="1"/>
  <c r="X22" i="1" s="1"/>
  <c r="H23" i="1"/>
  <c r="X23" i="1" s="1"/>
  <c r="H24" i="1"/>
  <c r="X24" i="1" s="1"/>
  <c r="H25" i="1"/>
  <c r="X25" i="1" s="1"/>
  <c r="H26" i="1"/>
  <c r="X26" i="1" s="1"/>
  <c r="H27" i="1"/>
  <c r="X27" i="1" s="1"/>
  <c r="H28" i="1"/>
  <c r="X28" i="1" s="1"/>
  <c r="H29" i="1"/>
  <c r="X29" i="1" s="1"/>
  <c r="H30" i="1"/>
  <c r="H31" i="1"/>
  <c r="H32" i="1"/>
  <c r="X32" i="1" s="1"/>
  <c r="H33" i="1"/>
  <c r="X33" i="1" s="1"/>
  <c r="H34" i="1"/>
  <c r="X34" i="1" s="1"/>
  <c r="H35" i="1"/>
  <c r="X35" i="1" s="1"/>
  <c r="H36" i="1"/>
  <c r="X36" i="1" s="1"/>
  <c r="H37" i="1"/>
  <c r="H38" i="1"/>
  <c r="X38" i="1" s="1"/>
  <c r="H39" i="1"/>
  <c r="H40" i="1"/>
  <c r="H41" i="1"/>
  <c r="X41" i="1" s="1"/>
  <c r="H42" i="1"/>
  <c r="X42" i="1" s="1"/>
  <c r="H43" i="1"/>
  <c r="X43" i="1" s="1"/>
  <c r="H44" i="1"/>
  <c r="H45" i="1"/>
  <c r="X45" i="1" s="1"/>
  <c r="H46" i="1"/>
  <c r="X46" i="1" s="1"/>
  <c r="H48" i="1"/>
  <c r="X48" i="1" s="1"/>
  <c r="H49" i="1"/>
  <c r="H50" i="1"/>
  <c r="X50" i="1" s="1"/>
  <c r="H51" i="1"/>
  <c r="H53" i="1"/>
  <c r="X53" i="1" s="1"/>
  <c r="H54" i="1"/>
  <c r="H56" i="1"/>
  <c r="H57" i="1"/>
  <c r="H58" i="1"/>
  <c r="X58" i="1" s="1"/>
  <c r="H59" i="1"/>
  <c r="X59" i="1" s="1"/>
  <c r="H60" i="1"/>
  <c r="X60" i="1" s="1"/>
  <c r="H65" i="1"/>
  <c r="X65" i="1" s="1"/>
  <c r="H66" i="1"/>
  <c r="X66" i="1" s="1"/>
  <c r="H67" i="1"/>
  <c r="X67" i="1" s="1"/>
  <c r="H70" i="1"/>
  <c r="H71" i="1"/>
  <c r="H72" i="1"/>
  <c r="H6" i="1"/>
  <c r="X6" i="1" s="1"/>
  <c r="G50" i="1"/>
  <c r="G24" i="1"/>
  <c r="R24" i="1" s="1"/>
  <c r="G17" i="1"/>
  <c r="R17" i="1" s="1"/>
  <c r="C64" i="1"/>
  <c r="C63" i="1"/>
  <c r="C47" i="1"/>
  <c r="C18" i="1"/>
  <c r="C21" i="1"/>
  <c r="C23" i="1"/>
  <c r="C24" i="1"/>
  <c r="C27" i="1"/>
  <c r="C28" i="1"/>
  <c r="C29" i="1"/>
  <c r="C40" i="1"/>
  <c r="C45" i="1"/>
  <c r="C46" i="1"/>
  <c r="C48" i="1"/>
  <c r="C49" i="1"/>
  <c r="C50" i="1"/>
  <c r="C52" i="1"/>
  <c r="C55" i="1"/>
  <c r="C61" i="1"/>
  <c r="C62" i="1"/>
  <c r="C6" i="1"/>
  <c r="O5" i="1"/>
  <c r="K5" i="1"/>
  <c r="J5" i="1"/>
  <c r="I5" i="1"/>
  <c r="W72" i="1" l="1"/>
  <c r="X72" i="1"/>
  <c r="W70" i="1"/>
  <c r="X70" i="1"/>
  <c r="W56" i="1"/>
  <c r="X56" i="1"/>
  <c r="W39" i="1"/>
  <c r="X39" i="1"/>
  <c r="W37" i="1"/>
  <c r="X37" i="1"/>
  <c r="W31" i="1"/>
  <c r="X31" i="1"/>
  <c r="W71" i="1"/>
  <c r="X71" i="1"/>
  <c r="W57" i="1"/>
  <c r="X57" i="1"/>
  <c r="W54" i="1"/>
  <c r="X54" i="1"/>
  <c r="W51" i="1"/>
  <c r="X51" i="1"/>
  <c r="W49" i="1"/>
  <c r="X49" i="1"/>
  <c r="W44" i="1"/>
  <c r="X44" i="1"/>
  <c r="W40" i="1"/>
  <c r="X40" i="1"/>
  <c r="W30" i="1"/>
  <c r="X30" i="1"/>
  <c r="W13" i="1"/>
  <c r="X13" i="1"/>
  <c r="X5" i="1" s="1"/>
  <c r="Q17" i="1"/>
  <c r="N50" i="1"/>
  <c r="Q50" i="1" s="1"/>
  <c r="R41" i="1"/>
  <c r="Q35" i="1"/>
  <c r="W35" i="1"/>
  <c r="R25" i="1"/>
  <c r="Q15" i="1"/>
  <c r="W15" i="1"/>
  <c r="Q7" i="1"/>
  <c r="Q66" i="1"/>
  <c r="Q60" i="1"/>
  <c r="Q58" i="1"/>
  <c r="R48" i="1"/>
  <c r="R32" i="1"/>
  <c r="Q26" i="1"/>
  <c r="Q22" i="1"/>
  <c r="Q20" i="1"/>
  <c r="Q18" i="1"/>
  <c r="Q10" i="1"/>
  <c r="R6" i="1"/>
  <c r="Q11" i="1"/>
  <c r="R36" i="1"/>
  <c r="R45" i="1"/>
  <c r="Q45" i="1"/>
  <c r="R23" i="1"/>
  <c r="W23" i="1"/>
  <c r="R21" i="1"/>
  <c r="Q21" i="1"/>
  <c r="R38" i="1"/>
  <c r="R12" i="1"/>
  <c r="Q12" i="1"/>
  <c r="W66" i="1"/>
  <c r="W60" i="1"/>
  <c r="W58" i="1"/>
  <c r="W10" i="1"/>
  <c r="R29" i="1"/>
  <c r="Q29" i="1"/>
  <c r="R27" i="1"/>
  <c r="W27" i="1"/>
  <c r="R34" i="1"/>
  <c r="R65" i="1"/>
  <c r="Q65" i="1"/>
  <c r="W55" i="1"/>
  <c r="W59" i="1"/>
  <c r="W9" i="1"/>
  <c r="W7" i="1"/>
  <c r="R52" i="1"/>
  <c r="W52" i="1"/>
  <c r="W46" i="1"/>
  <c r="W16" i="1"/>
  <c r="R8" i="1"/>
  <c r="Q8" i="1"/>
  <c r="W20" i="1"/>
  <c r="W26" i="1"/>
  <c r="W22" i="1"/>
  <c r="W18" i="1"/>
  <c r="Q19" i="1"/>
  <c r="Q46" i="1"/>
  <c r="Q16" i="1"/>
  <c r="Q59" i="1"/>
  <c r="R50" i="1"/>
  <c r="Q43" i="1"/>
  <c r="Q67" i="1"/>
  <c r="R74" i="1"/>
  <c r="R70" i="1"/>
  <c r="R66" i="1"/>
  <c r="R62" i="1"/>
  <c r="R58" i="1"/>
  <c r="R54" i="1"/>
  <c r="Q49" i="1"/>
  <c r="R43" i="1"/>
  <c r="R35" i="1"/>
  <c r="R30" i="1"/>
  <c r="R26" i="1"/>
  <c r="R19" i="1"/>
  <c r="R14" i="1"/>
  <c r="R10" i="1"/>
  <c r="Q72" i="1"/>
  <c r="Q56" i="1"/>
  <c r="R75" i="1"/>
  <c r="Q73" i="1"/>
  <c r="R67" i="1"/>
  <c r="R59" i="1"/>
  <c r="Q57" i="1"/>
  <c r="R51" i="1"/>
  <c r="R46" i="1"/>
  <c r="R42" i="1"/>
  <c r="R22" i="1"/>
  <c r="R18" i="1"/>
  <c r="R11" i="1"/>
  <c r="Q61" i="1"/>
  <c r="Q48" i="1"/>
  <c r="Q41" i="1"/>
  <c r="Q53" i="1"/>
  <c r="R53" i="1"/>
  <c r="Q37" i="1"/>
  <c r="R37" i="1"/>
  <c r="Q33" i="1"/>
  <c r="R33" i="1"/>
  <c r="Q9" i="1"/>
  <c r="R9" i="1"/>
  <c r="R71" i="1"/>
  <c r="Q69" i="1"/>
  <c r="R63" i="1"/>
  <c r="R55" i="1"/>
  <c r="R47" i="1"/>
  <c r="R39" i="1"/>
  <c r="R31" i="1"/>
  <c r="R15" i="1"/>
  <c r="Q13" i="1"/>
  <c r="R7" i="1"/>
  <c r="Q25" i="1"/>
  <c r="R68" i="1"/>
  <c r="R64" i="1"/>
  <c r="R60" i="1"/>
  <c r="R44" i="1"/>
  <c r="R40" i="1"/>
  <c r="R28" i="1"/>
  <c r="R20" i="1"/>
  <c r="R16" i="1"/>
  <c r="M5" i="1"/>
  <c r="T5" i="1"/>
  <c r="G5" i="1"/>
  <c r="S5" i="1"/>
  <c r="U5" i="1"/>
  <c r="W50" i="1" l="1"/>
  <c r="Q27" i="1"/>
  <c r="W11" i="1"/>
  <c r="Q23" i="1"/>
  <c r="W25" i="1"/>
  <c r="Q52" i="1"/>
  <c r="W29" i="1"/>
  <c r="Q55" i="1"/>
  <c r="Q32" i="1"/>
  <c r="W32" i="1"/>
  <c r="Q34" i="1"/>
  <c r="W34" i="1"/>
  <c r="Q42" i="1"/>
  <c r="W42" i="1"/>
  <c r="Q38" i="1"/>
  <c r="W38" i="1"/>
  <c r="W8" i="1"/>
  <c r="W17" i="1"/>
  <c r="W21" i="1"/>
  <c r="W41" i="1"/>
  <c r="W45" i="1"/>
  <c r="W65" i="1"/>
  <c r="W67" i="1"/>
  <c r="Q36" i="1"/>
  <c r="W36" i="1"/>
  <c r="Q6" i="1"/>
  <c r="W6" i="1"/>
  <c r="Q62" i="1"/>
  <c r="W62" i="1"/>
  <c r="Q28" i="1"/>
  <c r="W28" i="1"/>
  <c r="Q24" i="1"/>
  <c r="W24" i="1"/>
  <c r="W12" i="1"/>
  <c r="W19" i="1"/>
  <c r="W33" i="1"/>
  <c r="W43" i="1"/>
  <c r="W48" i="1"/>
  <c r="W53" i="1"/>
  <c r="N5" i="1"/>
  <c r="W5" i="1" l="1"/>
</calcChain>
</file>

<file path=xl/sharedStrings.xml><?xml version="1.0" encoding="utf-8"?>
<sst xmlns="http://schemas.openxmlformats.org/spreadsheetml/2006/main" count="313" uniqueCount="102">
  <si>
    <t>Период: 04.10.2023 - 11.10.2023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</si>
  <si>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</si>
  <si>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</si>
  <si>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</si>
  <si>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</si>
  <si>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</si>
  <si>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</si>
  <si>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</si>
  <si>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</si>
  <si>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</si>
  <si>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</si>
  <si>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</si>
  <si>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</si>
  <si>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</si>
  <si>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</si>
  <si>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</si>
  <si>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</si>
  <si>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</si>
  <si>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</si>
  <si>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</si>
  <si>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</si>
  <si>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</si>
  <si>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</si>
  <si>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</si>
  <si>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</si>
  <si>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</si>
  <si>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344 Колбаса Салями Финская ТМ Стародворски колбасы ТС Вязанка в оболочке фиброуз в вак 0,35 кг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</si>
  <si>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</si>
  <si>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</si>
  <si>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</si>
  <si>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</si>
  <si>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</si>
  <si>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</si>
  <si>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</si>
  <si>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</si>
  <si>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</si>
  <si>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</si>
  <si>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</si>
  <si>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</si>
  <si>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</si>
  <si>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</si>
  <si>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</si>
  <si>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</si>
  <si>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</si>
  <si>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</si>
  <si>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</si>
  <si>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</si>
  <si>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</si>
  <si>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</si>
  <si>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</si>
  <si>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</si>
  <si>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</si>
  <si>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</si>
  <si>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</si>
  <si>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</si>
  <si>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</si>
  <si>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</si>
  <si>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</si>
  <si>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</si>
  <si>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У_266  Колбаса Филейбургская с сочным окороком, ВЕС, ТМ Баварушка  ПОКОМ</t>
  </si>
  <si>
    <t>043  Ветчина Нежная ТМ Особый рецепт, п/а, 0,4кг   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</si>
  <si>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</si>
  <si>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</si>
  <si>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</si>
  <si>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</si>
  <si>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</si>
  <si>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</si>
  <si>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</si>
  <si>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</si>
  <si>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</si>
  <si>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</si>
  <si>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</si>
  <si>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</si>
  <si>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</si>
  <si>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</si>
  <si>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</si>
  <si>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У_096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</si>
  <si>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</si>
  <si>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</si>
  <si>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</si>
  <si>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</si>
  <si>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</si>
  <si>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</si>
  <si>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</si>
  <si>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21,09</t>
  </si>
  <si>
    <t>ср 27,09</t>
  </si>
  <si>
    <t>коментарий</t>
  </si>
  <si>
    <t>вес</t>
  </si>
  <si>
    <t>АКЦИЯ</t>
  </si>
  <si>
    <t>ср 04,10</t>
  </si>
  <si>
    <t>309  Сосиски Сочинки с сыром 0,4 кг ТМ Стародворье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</si>
  <si>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</si>
  <si>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</si>
  <si>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14,10,</t>
  </si>
  <si>
    <t>16,10,</t>
  </si>
  <si>
    <t>ИЗ ДОНЕЦКА 100</t>
  </si>
  <si>
    <t>ИЗ ДОНЕЦКА 180</t>
  </si>
  <si>
    <t>ИЗ ДОНЕЦКА 40</t>
  </si>
  <si>
    <t>из Мариуполя 150</t>
  </si>
  <si>
    <t>из Мелитополя 790</t>
  </si>
  <si>
    <t>из Мариуполя 200</t>
  </si>
  <si>
    <t>от команды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</si>
</sst>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8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3" fillId="0" borderId="0" xfId="0" applyNumberFormat="1" applyFont="1" applyAlignment="1">
      <alignment wrapText="1"/>
    </xf>
    <xf numFmtId="164" fontId="4" fillId="4" borderId="2" xfId="0" applyNumberFormat="1" applyFont="1" applyFill="1" applyBorder="1" applyAlignment="1">
      <alignment horizontal="right" vertical="top"/>
    </xf>
    <xf numFmtId="164" fontId="4" fillId="4" borderId="0" xfId="0" applyNumberFormat="1" applyFont="1" applyFill="1" applyAlignment="1">
      <alignment horizontal="right" vertical="top"/>
    </xf>
    <xf numFmtId="164" fontId="5" fillId="2" borderId="1" xfId="0" applyNumberFormat="1" applyFon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5" borderId="1" xfId="0" applyNumberForma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164" fontId="6" fillId="6" borderId="1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7" borderId="0" xfId="0" applyNumberFormat="1" applyFill="1" applyAlignment="1"/>
    <xf numFmtId="164" fontId="0" fillId="0" borderId="0" xfId="0" applyNumberFormat="1" applyAlignment="1">
      <alignment wrapText="1"/>
    </xf>
    <xf numFmtId="164" fontId="0" fillId="6" borderId="3" xfId="0" applyNumberFormat="1" applyFill="1" applyBorder="1" applyAlignment="1"/>
    <xf numFmtId="164" fontId="7" fillId="0" borderId="0" xfId="0" applyNumberFormat="1" applyFont="1"/>
    <xf numFmtId="164" fontId="0" fillId="8" borderId="0" xfId="0" applyNumberFormat="1" applyFill="1" applyAlignment="1"/>
    <xf numFmtId="164" fontId="0" fillId="8" borderId="1" xfId="0" applyNumberFormat="1" applyFill="1" applyBorder="1" applyAlignment="1">
      <alignment horizontal="right" vertical="top"/>
    </xf>
    <xf numFmtId="164" fontId="0" fillId="9" borderId="0" xfId="0" applyNumberFormat="1" applyFill="1" applyAlignment="1"/>
    <xf numFmtId="164" fontId="0" fillId="9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04,10,23%20&#1050;&#1048;/&#1076;&#1074;%2004,10,23%20&#1083;&#107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76;&#1074;%2011,10,23%20&#1083;&#1075;&#1088;&#1089;&#1095;%20&#1086;&#108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27.09.2023 - 04.10.2023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АКЦИЯ</v>
          </cell>
          <cell r="E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Q3" t="str">
            <v>кон ост</v>
          </cell>
          <cell r="R3" t="str">
            <v>опт</v>
          </cell>
          <cell r="S3" t="str">
            <v>ср 13,09</v>
          </cell>
          <cell r="T3" t="str">
            <v>ср 21,09</v>
          </cell>
          <cell r="U3" t="str">
            <v>ср 27,09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АКЦИЯ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  <cell r="P4" t="str">
            <v>заказ от ФИЛИАЛА</v>
          </cell>
        </row>
        <row r="5">
          <cell r="G5">
            <v>16552.966000000004</v>
          </cell>
          <cell r="H5">
            <v>16836.853000000003</v>
          </cell>
          <cell r="J5">
            <v>0</v>
          </cell>
          <cell r="K5">
            <v>0</v>
          </cell>
          <cell r="L5">
            <v>0</v>
          </cell>
          <cell r="M5">
            <v>3310.5931999999998</v>
          </cell>
          <cell r="N5">
            <v>10610.378200000003</v>
          </cell>
          <cell r="O5">
            <v>2500</v>
          </cell>
          <cell r="S5">
            <v>2699.1664000000005</v>
          </cell>
          <cell r="T5">
            <v>3226.0410000000002</v>
          </cell>
          <cell r="U5">
            <v>3390.375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Сент</v>
          </cell>
          <cell r="E6">
            <v>114.386</v>
          </cell>
          <cell r="F6">
            <v>0.91400000000000003</v>
          </cell>
          <cell r="G6">
            <v>71.108000000000004</v>
          </cell>
          <cell r="I6">
            <v>0</v>
          </cell>
          <cell r="M6">
            <v>14.2216</v>
          </cell>
          <cell r="Q6">
            <v>0</v>
          </cell>
          <cell r="R6">
            <v>0</v>
          </cell>
          <cell r="S6">
            <v>35.557000000000002</v>
          </cell>
          <cell r="T6">
            <v>67.8232</v>
          </cell>
          <cell r="U6">
            <v>71.980199999999996</v>
          </cell>
          <cell r="V6" t="str">
            <v>удален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Сент</v>
          </cell>
          <cell r="D7" t="str">
            <v>Окт</v>
          </cell>
          <cell r="E7">
            <v>768.80100000000004</v>
          </cell>
          <cell r="F7">
            <v>2.8410000000000002</v>
          </cell>
          <cell r="G7">
            <v>502.67899999999997</v>
          </cell>
          <cell r="H7">
            <v>211.48699999999999</v>
          </cell>
          <cell r="I7">
            <v>1</v>
          </cell>
          <cell r="M7">
            <v>100.53579999999999</v>
          </cell>
          <cell r="N7">
            <v>500</v>
          </cell>
          <cell r="Q7">
            <v>7.0769516928298177</v>
          </cell>
          <cell r="R7">
            <v>2.1035989170026994</v>
          </cell>
          <cell r="S7">
            <v>53.9542</v>
          </cell>
          <cell r="T7">
            <v>87.444800000000001</v>
          </cell>
          <cell r="U7">
            <v>96.091200000000001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E8">
            <v>335.47399999999999</v>
          </cell>
          <cell r="G8">
            <v>235.86500000000001</v>
          </cell>
          <cell r="H8">
            <v>15.131</v>
          </cell>
          <cell r="I8">
            <v>1</v>
          </cell>
          <cell r="M8">
            <v>47.173000000000002</v>
          </cell>
          <cell r="N8">
            <v>315.08000000000004</v>
          </cell>
          <cell r="Q8">
            <v>7</v>
          </cell>
          <cell r="R8">
            <v>0.32075551692705573</v>
          </cell>
          <cell r="S8">
            <v>83.055399999999992</v>
          </cell>
          <cell r="T8">
            <v>74.391999999999996</v>
          </cell>
          <cell r="U8">
            <v>81.965000000000003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E9">
            <v>16.681999999999999</v>
          </cell>
          <cell r="F9">
            <v>489.20499999999998</v>
          </cell>
          <cell r="G9">
            <v>5.4770000000000003</v>
          </cell>
          <cell r="H9">
            <v>483.72800000000001</v>
          </cell>
          <cell r="I9">
            <v>1</v>
          </cell>
          <cell r="M9">
            <v>1.0954000000000002</v>
          </cell>
          <cell r="Q9">
            <v>441.59941573854297</v>
          </cell>
          <cell r="R9">
            <v>441.59941573854297</v>
          </cell>
          <cell r="S9">
            <v>59.834600000000002</v>
          </cell>
          <cell r="T9">
            <v>79.809799999999996</v>
          </cell>
          <cell r="U9">
            <v>70.384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E10">
            <v>37.003999999999998</v>
          </cell>
          <cell r="F10">
            <v>429.12</v>
          </cell>
          <cell r="G10">
            <v>5.0659999999999998</v>
          </cell>
          <cell r="H10">
            <v>421.68599999999998</v>
          </cell>
          <cell r="I10">
            <v>1</v>
          </cell>
          <cell r="M10">
            <v>1.0131999999999999</v>
          </cell>
          <cell r="Q10">
            <v>416.19226213975526</v>
          </cell>
          <cell r="R10">
            <v>416.19226213975526</v>
          </cell>
          <cell r="S10">
            <v>41.636399999999995</v>
          </cell>
          <cell r="T10">
            <v>52.019399999999997</v>
          </cell>
          <cell r="U10">
            <v>59.044799999999995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E11">
            <v>81</v>
          </cell>
          <cell r="F11">
            <v>24</v>
          </cell>
          <cell r="G11">
            <v>37</v>
          </cell>
          <cell r="H11">
            <v>59</v>
          </cell>
          <cell r="I11">
            <v>0.35</v>
          </cell>
          <cell r="M11">
            <v>7.4</v>
          </cell>
          <cell r="N11">
            <v>29.800000000000011</v>
          </cell>
          <cell r="Q11">
            <v>12.000000000000002</v>
          </cell>
          <cell r="R11">
            <v>7.9729729729729728</v>
          </cell>
          <cell r="S11">
            <v>8.4</v>
          </cell>
          <cell r="T11">
            <v>8.4</v>
          </cell>
          <cell r="U11">
            <v>7.6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E12">
            <v>327.23399999999998</v>
          </cell>
          <cell r="F12">
            <v>22.143000000000001</v>
          </cell>
          <cell r="G12">
            <v>147.37700000000001</v>
          </cell>
          <cell r="H12">
            <v>201</v>
          </cell>
          <cell r="I12">
            <v>0.45</v>
          </cell>
          <cell r="M12">
            <v>29.4754</v>
          </cell>
          <cell r="N12">
            <v>152.70479999999998</v>
          </cell>
          <cell r="Q12">
            <v>11.999999999999998</v>
          </cell>
          <cell r="R12">
            <v>6.8192458796148649</v>
          </cell>
          <cell r="S12">
            <v>10</v>
          </cell>
          <cell r="T12">
            <v>31.153199999999998</v>
          </cell>
          <cell r="U12">
            <v>19.2742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E13">
            <v>181.80500000000001</v>
          </cell>
          <cell r="F13">
            <v>214.19499999999999</v>
          </cell>
          <cell r="G13">
            <v>146</v>
          </cell>
          <cell r="H13">
            <v>213</v>
          </cell>
          <cell r="I13">
            <v>0.45</v>
          </cell>
          <cell r="M13">
            <v>29.2</v>
          </cell>
          <cell r="N13">
            <v>137.39999999999998</v>
          </cell>
          <cell r="Q13">
            <v>12</v>
          </cell>
          <cell r="R13">
            <v>7.294520547945206</v>
          </cell>
          <cell r="S13">
            <v>17.600000000000001</v>
          </cell>
          <cell r="T13">
            <v>20.2746</v>
          </cell>
          <cell r="U13">
            <v>26.3644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E14">
            <v>121</v>
          </cell>
          <cell r="G14">
            <v>28</v>
          </cell>
          <cell r="H14">
            <v>86</v>
          </cell>
          <cell r="I14">
            <v>0.35</v>
          </cell>
          <cell r="M14">
            <v>5.6</v>
          </cell>
          <cell r="Q14">
            <v>15.357142857142858</v>
          </cell>
          <cell r="R14">
            <v>15.357142857142858</v>
          </cell>
          <cell r="S14">
            <v>10.6</v>
          </cell>
          <cell r="T14">
            <v>1</v>
          </cell>
          <cell r="U14">
            <v>2.4</v>
          </cell>
        </row>
        <row r="15">
          <cell r="A15" t="str">
            <v>083  Колбаса Швейцарская 0,17 кг., ШТ., сырокопченая   ПОКОМ</v>
          </cell>
          <cell r="B15" t="str">
            <v>шт</v>
          </cell>
          <cell r="E15">
            <v>369</v>
          </cell>
          <cell r="G15">
            <v>138</v>
          </cell>
          <cell r="H15">
            <v>199</v>
          </cell>
          <cell r="I15">
            <v>0.17</v>
          </cell>
          <cell r="M15">
            <v>27.6</v>
          </cell>
          <cell r="N15">
            <v>132.20000000000005</v>
          </cell>
          <cell r="Q15">
            <v>12.000000000000002</v>
          </cell>
          <cell r="R15">
            <v>7.2101449275362315</v>
          </cell>
          <cell r="S15">
            <v>43.8</v>
          </cell>
          <cell r="T15">
            <v>36.4</v>
          </cell>
          <cell r="U15">
            <v>26.8</v>
          </cell>
        </row>
        <row r="16">
          <cell r="A16" t="str">
            <v>084  Колбаски Баварские копченые, NDX в МГС 0,28 кг, ТМ Стародворье  ПОКОМ</v>
          </cell>
          <cell r="B16" t="str">
            <v>шт</v>
          </cell>
          <cell r="E16">
            <v>1</v>
          </cell>
          <cell r="I16">
            <v>0.28000000000000003</v>
          </cell>
          <cell r="M16">
            <v>0</v>
          </cell>
          <cell r="Q16" t="e">
            <v>#DIV/0!</v>
          </cell>
          <cell r="R16" t="e">
            <v>#DIV/0!</v>
          </cell>
          <cell r="S16">
            <v>0</v>
          </cell>
          <cell r="T16">
            <v>14</v>
          </cell>
          <cell r="U16">
            <v>0.4</v>
          </cell>
          <cell r="V16" t="str">
            <v>удален из бланка заказа</v>
          </cell>
        </row>
        <row r="17">
          <cell r="A17" t="str">
            <v>092  Сосиски Баварские с сыром,  0.42кг,ПОКОМ</v>
          </cell>
          <cell r="B17" t="str">
            <v>шт</v>
          </cell>
          <cell r="E17">
            <v>258</v>
          </cell>
          <cell r="G17">
            <v>95</v>
          </cell>
          <cell r="H17">
            <v>124</v>
          </cell>
          <cell r="I17">
            <v>0.42</v>
          </cell>
          <cell r="M17">
            <v>19</v>
          </cell>
          <cell r="N17">
            <v>104</v>
          </cell>
          <cell r="Q17">
            <v>12</v>
          </cell>
          <cell r="R17">
            <v>6.5263157894736841</v>
          </cell>
          <cell r="S17">
            <v>26.6</v>
          </cell>
          <cell r="T17">
            <v>4.8</v>
          </cell>
          <cell r="U17">
            <v>13.2</v>
          </cell>
        </row>
        <row r="18">
          <cell r="A18" t="str">
            <v>096  Сосиски Баварские,  0.42кг,ПОКОМ</v>
          </cell>
          <cell r="B18" t="str">
            <v>шт</v>
          </cell>
          <cell r="C18" t="str">
            <v>Сент</v>
          </cell>
          <cell r="E18">
            <v>1250</v>
          </cell>
          <cell r="G18">
            <v>99</v>
          </cell>
          <cell r="H18">
            <v>697</v>
          </cell>
          <cell r="I18">
            <v>0.42</v>
          </cell>
          <cell r="M18">
            <v>19.8</v>
          </cell>
          <cell r="Q18">
            <v>35.202020202020201</v>
          </cell>
          <cell r="R18">
            <v>35.202020202020201</v>
          </cell>
          <cell r="S18">
            <v>19</v>
          </cell>
          <cell r="T18">
            <v>22.2</v>
          </cell>
          <cell r="U18">
            <v>15.8</v>
          </cell>
        </row>
        <row r="19">
          <cell r="A19" t="str">
            <v>200  Ветчина Дугушка ТМ Стародворье, вектор в/у    ПОКОМ</v>
          </cell>
          <cell r="B19" t="str">
            <v>кг</v>
          </cell>
          <cell r="C19" t="str">
            <v>Сент</v>
          </cell>
          <cell r="D19" t="str">
            <v>Окт</v>
          </cell>
          <cell r="E19">
            <v>700.31399999999996</v>
          </cell>
          <cell r="G19">
            <v>468.44600000000003</v>
          </cell>
          <cell r="H19">
            <v>161.529</v>
          </cell>
          <cell r="I19">
            <v>1</v>
          </cell>
          <cell r="M19">
            <v>93.6892</v>
          </cell>
          <cell r="N19">
            <v>450</v>
          </cell>
          <cell r="Q19">
            <v>6.5272091126832121</v>
          </cell>
          <cell r="R19">
            <v>1.7240941325147401</v>
          </cell>
          <cell r="S19">
            <v>74.520399999999995</v>
          </cell>
          <cell r="T19">
            <v>74.834000000000003</v>
          </cell>
          <cell r="U19">
            <v>66.539400000000001</v>
          </cell>
        </row>
        <row r="20">
          <cell r="A20" t="str">
            <v>201  Ветчина Нежная ТМ Особый рецепт, (2,5кг), ПОКОМ</v>
          </cell>
          <cell r="B20" t="str">
            <v>кг</v>
          </cell>
          <cell r="E20">
            <v>758.19399999999996</v>
          </cell>
          <cell r="F20">
            <v>8.9819999999999993</v>
          </cell>
          <cell r="G20">
            <v>624.63199999999995</v>
          </cell>
          <cell r="H20">
            <v>2.4239999999999999</v>
          </cell>
          <cell r="I20">
            <v>1</v>
          </cell>
          <cell r="M20">
            <v>124.92639999999999</v>
          </cell>
          <cell r="N20">
            <v>100</v>
          </cell>
          <cell r="O20">
            <v>900</v>
          </cell>
          <cell r="Q20">
            <v>8.0241165998539952</v>
          </cell>
          <cell r="R20">
            <v>1.9403424736484844E-2</v>
          </cell>
          <cell r="S20">
            <v>153.67099999999999</v>
          </cell>
          <cell r="T20">
            <v>106.8626</v>
          </cell>
          <cell r="U20">
            <v>223.4598</v>
          </cell>
        </row>
        <row r="21">
          <cell r="A21" t="str">
            <v>215  Колбаса Докторская ГОСТ Дугушка, ВЕС, ТМ Стародворье ПОКОМ</v>
          </cell>
          <cell r="B21" t="str">
            <v>кг</v>
          </cell>
          <cell r="E21">
            <v>114.699</v>
          </cell>
          <cell r="F21">
            <v>117.014</v>
          </cell>
          <cell r="G21">
            <v>49.36</v>
          </cell>
          <cell r="H21">
            <v>158.602</v>
          </cell>
          <cell r="I21">
            <v>1</v>
          </cell>
          <cell r="M21">
            <v>9.8719999999999999</v>
          </cell>
          <cell r="Q21">
            <v>16.065842787682335</v>
          </cell>
          <cell r="R21">
            <v>16.065842787682335</v>
          </cell>
          <cell r="S21">
            <v>16.905000000000001</v>
          </cell>
          <cell r="T21">
            <v>5.9718</v>
          </cell>
          <cell r="U21">
            <v>14.952000000000002</v>
          </cell>
        </row>
        <row r="22">
          <cell r="A22" t="str">
            <v>217  Колбаса Докторская Дугушка, ВЕС, НЕ ГОСТ, ТМ Стародворье ПОКОМ</v>
          </cell>
          <cell r="B22" t="str">
            <v>кг</v>
          </cell>
          <cell r="C22" t="str">
            <v>Сент</v>
          </cell>
          <cell r="D22" t="str">
            <v>Окт</v>
          </cell>
          <cell r="E22">
            <v>967.61199999999997</v>
          </cell>
          <cell r="G22">
            <v>533.67499999999995</v>
          </cell>
          <cell r="H22">
            <v>309.303</v>
          </cell>
          <cell r="I22">
            <v>1</v>
          </cell>
          <cell r="M22">
            <v>106.73499999999999</v>
          </cell>
          <cell r="N22">
            <v>400</v>
          </cell>
          <cell r="Q22">
            <v>6.6454583782264498</v>
          </cell>
          <cell r="R22">
            <v>2.8978591839602759</v>
          </cell>
          <cell r="S22">
            <v>109.383</v>
          </cell>
          <cell r="T22">
            <v>113.75340000000001</v>
          </cell>
          <cell r="U22">
            <v>124.7272</v>
          </cell>
        </row>
        <row r="23">
          <cell r="A23" t="str">
            <v>219  Колбаса Докторская Особая ТМ Особый рецепт, ВЕС  ПОКОМ</v>
          </cell>
          <cell r="B23" t="str">
            <v>кг</v>
          </cell>
          <cell r="E23">
            <v>5032.174</v>
          </cell>
          <cell r="F23">
            <v>0.53800000000000003</v>
          </cell>
          <cell r="G23">
            <v>1532.54</v>
          </cell>
          <cell r="H23">
            <v>3315.47</v>
          </cell>
          <cell r="I23">
            <v>1</v>
          </cell>
          <cell r="M23">
            <v>306.50799999999998</v>
          </cell>
          <cell r="N23">
            <v>500</v>
          </cell>
          <cell r="Q23">
            <v>12.448190585563836</v>
          </cell>
          <cell r="R23">
            <v>10.816911793493155</v>
          </cell>
          <cell r="S23">
            <v>223.7756</v>
          </cell>
          <cell r="T23">
            <v>261.99340000000001</v>
          </cell>
          <cell r="U23">
            <v>331.16680000000002</v>
          </cell>
        </row>
        <row r="24">
          <cell r="A24" t="str">
            <v>225  Колбаса Дугушка со шпиком, ВЕС, ТМ Стародворье   ПОКОМ</v>
          </cell>
          <cell r="B24" t="str">
            <v>кг</v>
          </cell>
          <cell r="C24" t="str">
            <v>Сент</v>
          </cell>
          <cell r="D24" t="str">
            <v>Окт</v>
          </cell>
          <cell r="E24">
            <v>628.09100000000001</v>
          </cell>
          <cell r="G24">
            <v>224.72</v>
          </cell>
          <cell r="H24">
            <v>7.88</v>
          </cell>
          <cell r="I24">
            <v>1</v>
          </cell>
          <cell r="M24">
            <v>44.944000000000003</v>
          </cell>
          <cell r="N24">
            <v>200</v>
          </cell>
          <cell r="Q24">
            <v>4.6253114987540043</v>
          </cell>
          <cell r="R24">
            <v>0.17532929868280525</v>
          </cell>
          <cell r="S24">
            <v>27.916599999999999</v>
          </cell>
          <cell r="T24">
            <v>31.776400000000002</v>
          </cell>
          <cell r="U24">
            <v>24.189799999999998</v>
          </cell>
        </row>
        <row r="25">
          <cell r="A25" t="str">
            <v>229  Колбаса Молочная Дугушка, в/у, ВЕС, ТМ Стародворье   ПОКОМ</v>
          </cell>
          <cell r="B25" t="str">
            <v>кг</v>
          </cell>
          <cell r="C25" t="str">
            <v>Сент</v>
          </cell>
          <cell r="D25" t="str">
            <v>Окт</v>
          </cell>
          <cell r="E25">
            <v>948.01099999999997</v>
          </cell>
          <cell r="F25">
            <v>4.4740000000000002</v>
          </cell>
          <cell r="G25">
            <v>467.12099999999998</v>
          </cell>
          <cell r="H25">
            <v>399.95</v>
          </cell>
          <cell r="I25">
            <v>1</v>
          </cell>
          <cell r="M25">
            <v>93.424199999999999</v>
          </cell>
          <cell r="N25">
            <v>350</v>
          </cell>
          <cell r="Q25">
            <v>8.0273633598146947</v>
          </cell>
          <cell r="R25">
            <v>4.2810107017239645</v>
          </cell>
          <cell r="S25">
            <v>91.460400000000007</v>
          </cell>
          <cell r="T25">
            <v>89.165400000000005</v>
          </cell>
          <cell r="U25">
            <v>95.519199999999998</v>
          </cell>
        </row>
        <row r="26">
          <cell r="A26" t="str">
            <v>230  Колбаса Молочная Особая ТМ Особый рецепт, п/а, ВЕС. ПОКОМ</v>
          </cell>
          <cell r="B26" t="str">
            <v>кг</v>
          </cell>
          <cell r="E26">
            <v>1591.2380000000001</v>
          </cell>
          <cell r="F26">
            <v>2326.14</v>
          </cell>
          <cell r="G26">
            <v>1142.5319999999999</v>
          </cell>
          <cell r="H26">
            <v>2641.21</v>
          </cell>
          <cell r="I26">
            <v>1</v>
          </cell>
          <cell r="M26">
            <v>228.50639999999999</v>
          </cell>
          <cell r="N26">
            <v>200</v>
          </cell>
          <cell r="Q26">
            <v>12.43383117496928</v>
          </cell>
          <cell r="R26">
            <v>11.558582166626406</v>
          </cell>
          <cell r="S26">
            <v>176.88979999999998</v>
          </cell>
          <cell r="T26">
            <v>178.06180000000001</v>
          </cell>
          <cell r="U26">
            <v>228.411</v>
          </cell>
        </row>
        <row r="27">
          <cell r="A27" t="str">
            <v>235  Колбаса Особая ТМ Особый рецепт, ВЕС, ТМ Стародворье ПОКОМ</v>
          </cell>
          <cell r="B27" t="str">
            <v>кг</v>
          </cell>
          <cell r="E27">
            <v>1516.038</v>
          </cell>
          <cell r="G27">
            <v>1072.07</v>
          </cell>
          <cell r="H27">
            <v>399.53699999999998</v>
          </cell>
          <cell r="I27">
            <v>1</v>
          </cell>
          <cell r="M27">
            <v>214.41399999999999</v>
          </cell>
          <cell r="O27">
            <v>1600</v>
          </cell>
          <cell r="Q27">
            <v>9.3255897469381672</v>
          </cell>
          <cell r="R27">
            <v>1.8633904502504501</v>
          </cell>
          <cell r="S27">
            <v>106.84</v>
          </cell>
          <cell r="T27">
            <v>175.56300000000002</v>
          </cell>
          <cell r="U27">
            <v>115.28479999999999</v>
          </cell>
        </row>
        <row r="28">
          <cell r="A28" t="str">
            <v>236  Колбаса Рубленая ЗАПЕЧ. Дугушка ТМ Стародворье, вектор, в/к    ПОКОМ</v>
          </cell>
          <cell r="B28" t="str">
            <v>кг</v>
          </cell>
          <cell r="C28" t="str">
            <v>Сент</v>
          </cell>
          <cell r="D28" t="str">
            <v>Окт</v>
          </cell>
          <cell r="E28">
            <v>758.73299999999995</v>
          </cell>
          <cell r="G28">
            <v>429.14299999999997</v>
          </cell>
          <cell r="H28">
            <v>253.05600000000001</v>
          </cell>
          <cell r="I28">
            <v>1</v>
          </cell>
          <cell r="M28">
            <v>85.828599999999994</v>
          </cell>
          <cell r="N28">
            <v>0</v>
          </cell>
          <cell r="Q28">
            <v>2.9483878334261542</v>
          </cell>
          <cell r="R28">
            <v>2.9483878334261542</v>
          </cell>
          <cell r="S28">
            <v>76.49199999999999</v>
          </cell>
          <cell r="T28">
            <v>81.743799999999993</v>
          </cell>
          <cell r="U28">
            <v>82.210799999999992</v>
          </cell>
        </row>
        <row r="29">
          <cell r="A29" t="str">
            <v>239  Колбаса Салями запеч Дугушка, оболочка вектор, ВЕС, ТМ Стародворье  ПОКОМ</v>
          </cell>
          <cell r="B29" t="str">
            <v>кг</v>
          </cell>
          <cell r="C29" t="str">
            <v>Сент</v>
          </cell>
          <cell r="D29" t="str">
            <v>Окт</v>
          </cell>
          <cell r="E29">
            <v>582.09</v>
          </cell>
          <cell r="G29">
            <v>307.40600000000001</v>
          </cell>
          <cell r="H29">
            <v>213.07300000000001</v>
          </cell>
          <cell r="I29">
            <v>1</v>
          </cell>
          <cell r="M29">
            <v>61.481200000000001</v>
          </cell>
          <cell r="N29">
            <v>200</v>
          </cell>
          <cell r="Q29">
            <v>6.718687989173926</v>
          </cell>
          <cell r="R29">
            <v>3.4656610476047964</v>
          </cell>
          <cell r="S29">
            <v>53.152000000000001</v>
          </cell>
          <cell r="T29">
            <v>54.52</v>
          </cell>
          <cell r="U29">
            <v>60.142399999999995</v>
          </cell>
        </row>
        <row r="30">
          <cell r="A30" t="str">
            <v>242  Колбаса Сервелат ЗАПЕЧ.Дугушка ТМ Стародворье, вектор, в/к     ПОКОМ</v>
          </cell>
          <cell r="B30" t="str">
            <v>кг</v>
          </cell>
          <cell r="C30" t="str">
            <v>Сент</v>
          </cell>
          <cell r="D30" t="str">
            <v>Окт</v>
          </cell>
          <cell r="E30">
            <v>594.101</v>
          </cell>
          <cell r="G30">
            <v>365.63299999999998</v>
          </cell>
          <cell r="H30">
            <v>143.268</v>
          </cell>
          <cell r="I30">
            <v>1</v>
          </cell>
          <cell r="M30">
            <v>73.126599999999996</v>
          </cell>
          <cell r="N30">
            <v>300</v>
          </cell>
          <cell r="Q30">
            <v>6.0616519843668382</v>
          </cell>
          <cell r="R30">
            <v>1.9591776453438285</v>
          </cell>
          <cell r="S30">
            <v>69.965000000000003</v>
          </cell>
          <cell r="T30">
            <v>61.212400000000002</v>
          </cell>
          <cell r="U30">
            <v>72.549400000000006</v>
          </cell>
        </row>
        <row r="31">
          <cell r="A31" t="str">
            <v>243  Колбаса Сервелат Зернистый, ВЕС.  ПОКОМ</v>
          </cell>
          <cell r="B31" t="str">
            <v>кг</v>
          </cell>
          <cell r="E31">
            <v>150.744</v>
          </cell>
          <cell r="F31">
            <v>0.75900000000000001</v>
          </cell>
          <cell r="G31">
            <v>151.50899999999999</v>
          </cell>
          <cell r="H31">
            <v>-6.0000000000000001E-3</v>
          </cell>
          <cell r="I31">
            <v>1</v>
          </cell>
          <cell r="M31">
            <v>30.301799999999997</v>
          </cell>
          <cell r="N31">
            <v>212.11859999999999</v>
          </cell>
          <cell r="Q31">
            <v>7</v>
          </cell>
          <cell r="R31">
            <v>-1.9800803912638855E-4</v>
          </cell>
          <cell r="S31">
            <v>8.3154000000000003</v>
          </cell>
          <cell r="T31">
            <v>20.007200000000001</v>
          </cell>
          <cell r="U31">
            <v>5.4345999999999997</v>
          </cell>
        </row>
        <row r="32">
          <cell r="A32" t="str">
            <v>244  Колбаса Сервелат Кремлевский, ВЕС. ПОКОМ</v>
          </cell>
          <cell r="B32" t="str">
            <v>кг</v>
          </cell>
          <cell r="E32">
            <v>174.57</v>
          </cell>
          <cell r="F32">
            <v>213.608</v>
          </cell>
          <cell r="G32">
            <v>180.38300000000001</v>
          </cell>
          <cell r="H32">
            <v>207.089</v>
          </cell>
          <cell r="I32">
            <v>1</v>
          </cell>
          <cell r="M32">
            <v>36.076599999999999</v>
          </cell>
          <cell r="N32">
            <v>225.83019999999999</v>
          </cell>
          <cell r="Q32">
            <v>12</v>
          </cell>
          <cell r="R32">
            <v>5.7402582283252856</v>
          </cell>
          <cell r="S32">
            <v>15.3368</v>
          </cell>
          <cell r="T32">
            <v>20.178599999999999</v>
          </cell>
          <cell r="U32">
            <v>32.010599999999997</v>
          </cell>
        </row>
        <row r="33">
          <cell r="A33" t="str">
            <v>247  Сардельки Нежные, ВЕС.  ПОКОМ</v>
          </cell>
          <cell r="B33" t="str">
            <v>кг</v>
          </cell>
          <cell r="E33">
            <v>413.04</v>
          </cell>
          <cell r="F33">
            <v>130.232</v>
          </cell>
          <cell r="G33">
            <v>294.41899999999998</v>
          </cell>
          <cell r="H33">
            <v>191.017</v>
          </cell>
          <cell r="I33">
            <v>1</v>
          </cell>
          <cell r="M33">
            <v>58.883799999999994</v>
          </cell>
          <cell r="N33">
            <v>397.82099999999997</v>
          </cell>
          <cell r="Q33">
            <v>10</v>
          </cell>
          <cell r="R33">
            <v>3.243965233222041</v>
          </cell>
          <cell r="S33">
            <v>60.439399999999999</v>
          </cell>
          <cell r="T33">
            <v>44.285399999999996</v>
          </cell>
          <cell r="U33">
            <v>41.7074</v>
          </cell>
        </row>
        <row r="34">
          <cell r="A34" t="str">
            <v>248  Сардельки Сочные ТМ Особый рецепт,   ПОКОМ</v>
          </cell>
          <cell r="B34" t="str">
            <v>кг</v>
          </cell>
          <cell r="E34">
            <v>325.99900000000002</v>
          </cell>
          <cell r="F34">
            <v>199.48599999999999</v>
          </cell>
          <cell r="G34">
            <v>286.32600000000002</v>
          </cell>
          <cell r="H34">
            <v>201.90899999999999</v>
          </cell>
          <cell r="I34">
            <v>1</v>
          </cell>
          <cell r="M34">
            <v>57.265200000000007</v>
          </cell>
          <cell r="N34">
            <v>428.0082000000001</v>
          </cell>
          <cell r="Q34">
            <v>11</v>
          </cell>
          <cell r="R34">
            <v>3.5258586366589126</v>
          </cell>
          <cell r="S34">
            <v>44.0974</v>
          </cell>
          <cell r="T34">
            <v>36.579799999999999</v>
          </cell>
          <cell r="U34">
            <v>39.1858</v>
          </cell>
        </row>
        <row r="35">
          <cell r="A35" t="str">
            <v>250  Сардельки стародворские с говядиной в обол. NDX, ВЕС. ПОКОМ</v>
          </cell>
          <cell r="B35" t="str">
            <v>кг</v>
          </cell>
          <cell r="E35">
            <v>213.46199999999999</v>
          </cell>
          <cell r="F35">
            <v>477.005</v>
          </cell>
          <cell r="G35">
            <v>167.19499999999999</v>
          </cell>
          <cell r="H35">
            <v>459.29599999999999</v>
          </cell>
          <cell r="I35">
            <v>1</v>
          </cell>
          <cell r="M35">
            <v>33.439</v>
          </cell>
          <cell r="Q35">
            <v>13.73533897544783</v>
          </cell>
          <cell r="R35">
            <v>13.73533897544783</v>
          </cell>
          <cell r="S35">
            <v>64.683799999999991</v>
          </cell>
          <cell r="T35">
            <v>69.497799999999998</v>
          </cell>
          <cell r="U35">
            <v>68.333799999999997</v>
          </cell>
        </row>
        <row r="36">
          <cell r="A36" t="str">
            <v>255  Сосиски Молочные для завтрака ТМ Особый рецепт, п/а МГС, ВЕС, ТМ Стародворье  ПОКОМ</v>
          </cell>
          <cell r="B36" t="str">
            <v>кг</v>
          </cell>
          <cell r="E36">
            <v>535.98699999999997</v>
          </cell>
          <cell r="F36">
            <v>268.41800000000001</v>
          </cell>
          <cell r="G36">
            <v>553.26499999999999</v>
          </cell>
          <cell r="H36">
            <v>240.04499999999999</v>
          </cell>
          <cell r="I36">
            <v>1</v>
          </cell>
          <cell r="M36">
            <v>110.65299999999999</v>
          </cell>
          <cell r="N36">
            <v>755.83199999999999</v>
          </cell>
          <cell r="Q36">
            <v>9</v>
          </cell>
          <cell r="R36">
            <v>2.1693492268623533</v>
          </cell>
          <cell r="S36">
            <v>59.045200000000001</v>
          </cell>
          <cell r="T36">
            <v>95.927599999999998</v>
          </cell>
          <cell r="U36">
            <v>64.915199999999999</v>
          </cell>
        </row>
        <row r="37">
          <cell r="A37" t="str">
            <v>257  Сосиски Молочные оригинальные ТМ Особый рецепт, ВЕС.   ПОКОМ</v>
          </cell>
          <cell r="B37" t="str">
            <v>кг</v>
          </cell>
          <cell r="E37">
            <v>274.61900000000003</v>
          </cell>
          <cell r="F37">
            <v>319.476</v>
          </cell>
          <cell r="G37">
            <v>157.03399999999999</v>
          </cell>
          <cell r="H37">
            <v>379.08699999999999</v>
          </cell>
          <cell r="I37">
            <v>1</v>
          </cell>
          <cell r="M37">
            <v>31.406799999999997</v>
          </cell>
          <cell r="Q37">
            <v>12.070220461810818</v>
          </cell>
          <cell r="R37">
            <v>12.070220461810818</v>
          </cell>
          <cell r="S37">
            <v>28.2532</v>
          </cell>
          <cell r="T37">
            <v>30.798000000000002</v>
          </cell>
          <cell r="U37">
            <v>43.453800000000001</v>
          </cell>
        </row>
        <row r="38">
          <cell r="A38" t="str">
            <v>266  Колбаса Филейбургская с сочным окороком, ВЕС, ТМ Баварушка  ПОКОМ</v>
          </cell>
          <cell r="B38" t="str">
            <v>кг</v>
          </cell>
          <cell r="E38">
            <v>12.827999999999999</v>
          </cell>
          <cell r="F38">
            <v>64.783000000000001</v>
          </cell>
          <cell r="H38">
            <v>64.754000000000005</v>
          </cell>
          <cell r="I38">
            <v>1</v>
          </cell>
          <cell r="M38">
            <v>0</v>
          </cell>
          <cell r="Q38" t="e">
            <v>#DIV/0!</v>
          </cell>
          <cell r="R38" t="e">
            <v>#DIV/0!</v>
          </cell>
          <cell r="S38">
            <v>11.0716</v>
          </cell>
          <cell r="T38">
            <v>19.220599999999997</v>
          </cell>
          <cell r="U38">
            <v>8.8582000000000001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B39" t="str">
            <v>кг</v>
          </cell>
          <cell r="E39">
            <v>79.165000000000006</v>
          </cell>
          <cell r="F39">
            <v>86.173000000000002</v>
          </cell>
          <cell r="G39">
            <v>69.191000000000003</v>
          </cell>
          <cell r="H39">
            <v>85.456000000000003</v>
          </cell>
          <cell r="I39">
            <v>1</v>
          </cell>
          <cell r="M39">
            <v>13.838200000000001</v>
          </cell>
          <cell r="N39">
            <v>80.602400000000003</v>
          </cell>
          <cell r="Q39">
            <v>12</v>
          </cell>
          <cell r="R39">
            <v>6.1753696289979914</v>
          </cell>
          <cell r="S39">
            <v>5.6183999999999994</v>
          </cell>
          <cell r="T39">
            <v>9.9225999999999992</v>
          </cell>
          <cell r="U39">
            <v>12.512</v>
          </cell>
        </row>
        <row r="40">
          <cell r="A40" t="str">
            <v>272  Колбаса Сервелат Филедворский, фиброуз, в/у 0,35 кг срез,  ПОКОМ</v>
          </cell>
          <cell r="B40" t="str">
            <v>шт</v>
          </cell>
          <cell r="E40">
            <v>288</v>
          </cell>
          <cell r="F40">
            <v>48</v>
          </cell>
          <cell r="G40">
            <v>200</v>
          </cell>
          <cell r="H40">
            <v>115</v>
          </cell>
          <cell r="I40">
            <v>0.35</v>
          </cell>
          <cell r="M40">
            <v>40</v>
          </cell>
          <cell r="N40">
            <v>285</v>
          </cell>
          <cell r="Q40">
            <v>10</v>
          </cell>
          <cell r="R40">
            <v>2.875</v>
          </cell>
          <cell r="S40">
            <v>20.8</v>
          </cell>
          <cell r="T40">
            <v>29.2</v>
          </cell>
          <cell r="U40">
            <v>26.6</v>
          </cell>
        </row>
        <row r="41">
          <cell r="A41" t="str">
            <v>273  Сосиски Сочинки с сочной грудинкой, МГС 0.4кг,   ПОКОМ</v>
          </cell>
          <cell r="B41" t="str">
            <v>шт</v>
          </cell>
          <cell r="C41" t="str">
            <v>Сент</v>
          </cell>
          <cell r="D41" t="str">
            <v>Окт</v>
          </cell>
          <cell r="E41">
            <v>722</v>
          </cell>
          <cell r="F41">
            <v>102</v>
          </cell>
          <cell r="G41">
            <v>579</v>
          </cell>
          <cell r="H41">
            <v>68</v>
          </cell>
          <cell r="I41">
            <v>0.4</v>
          </cell>
          <cell r="M41">
            <v>115.8</v>
          </cell>
          <cell r="N41">
            <v>650</v>
          </cell>
          <cell r="Q41">
            <v>6.200345423143351</v>
          </cell>
          <cell r="R41">
            <v>0.58721934369602768</v>
          </cell>
          <cell r="S41">
            <v>71.8</v>
          </cell>
          <cell r="T41">
            <v>89.6</v>
          </cell>
          <cell r="U41">
            <v>127.6</v>
          </cell>
        </row>
        <row r="42">
          <cell r="A42" t="str">
            <v>276  Колбаса Сливушка ТМ Вязанка в оболочке полиамид 0,45 кг  ПОКОМ</v>
          </cell>
          <cell r="B42" t="str">
            <v>шт</v>
          </cell>
          <cell r="E42">
            <v>63.942999999999998</v>
          </cell>
          <cell r="F42">
            <v>35.405000000000001</v>
          </cell>
          <cell r="G42">
            <v>51.347999999999999</v>
          </cell>
          <cell r="H42">
            <v>40</v>
          </cell>
          <cell r="I42">
            <v>0.45</v>
          </cell>
          <cell r="M42">
            <v>10.269600000000001</v>
          </cell>
          <cell r="N42">
            <v>72.965600000000009</v>
          </cell>
          <cell r="Q42">
            <v>11</v>
          </cell>
          <cell r="R42">
            <v>3.8949910415206044</v>
          </cell>
          <cell r="S42">
            <v>6.0716000000000001</v>
          </cell>
          <cell r="T42">
            <v>6.6114000000000006</v>
          </cell>
          <cell r="U42">
            <v>6.8703999999999992</v>
          </cell>
        </row>
        <row r="43">
          <cell r="A43" t="str">
            <v>283  Сосиски Сочинки, ВЕС, ТМ Стародворье ПОКОМ</v>
          </cell>
          <cell r="B43" t="str">
            <v>кг</v>
          </cell>
          <cell r="E43">
            <v>531.77800000000002</v>
          </cell>
          <cell r="F43">
            <v>823.90800000000002</v>
          </cell>
          <cell r="G43">
            <v>430.42099999999999</v>
          </cell>
          <cell r="H43">
            <v>812.86099999999999</v>
          </cell>
          <cell r="I43">
            <v>1</v>
          </cell>
          <cell r="M43">
            <v>86.084199999999996</v>
          </cell>
          <cell r="N43">
            <v>220.1493999999999</v>
          </cell>
          <cell r="Q43">
            <v>12</v>
          </cell>
          <cell r="R43">
            <v>9.4426271023021648</v>
          </cell>
          <cell r="S43">
            <v>113.1926</v>
          </cell>
          <cell r="T43">
            <v>75.637799999999999</v>
          </cell>
          <cell r="U43">
            <v>122.9404</v>
          </cell>
        </row>
        <row r="44">
          <cell r="A44" t="str">
            <v>296  Колбаса Мясорубская с рубленой грудинкой 0,35кг срез ТМ Стародворье  ПОКОМ</v>
          </cell>
          <cell r="B44" t="str">
            <v>шт</v>
          </cell>
          <cell r="E44">
            <v>-1</v>
          </cell>
          <cell r="F44">
            <v>25</v>
          </cell>
          <cell r="G44">
            <v>2</v>
          </cell>
          <cell r="H44">
            <v>22</v>
          </cell>
          <cell r="I44">
            <v>0.35</v>
          </cell>
          <cell r="M44">
            <v>0.4</v>
          </cell>
          <cell r="Q44">
            <v>55</v>
          </cell>
          <cell r="R44">
            <v>55</v>
          </cell>
          <cell r="S44">
            <v>0.2</v>
          </cell>
          <cell r="T44">
            <v>25</v>
          </cell>
          <cell r="U44">
            <v>1</v>
          </cell>
        </row>
        <row r="45">
          <cell r="A45" t="str">
            <v>297  Колбаса Мясорубская с рубленой грудинкой ВЕС ТМ Стародворье  ПОКОМ</v>
          </cell>
          <cell r="B45" t="str">
            <v>кг</v>
          </cell>
          <cell r="E45">
            <v>67.308000000000007</v>
          </cell>
          <cell r="G45">
            <v>63.298000000000002</v>
          </cell>
          <cell r="I45">
            <v>1</v>
          </cell>
          <cell r="M45">
            <v>12.659600000000001</v>
          </cell>
          <cell r="N45">
            <v>88.617200000000011</v>
          </cell>
          <cell r="Q45">
            <v>7</v>
          </cell>
          <cell r="R45">
            <v>0</v>
          </cell>
          <cell r="S45">
            <v>8.9306000000000001</v>
          </cell>
          <cell r="T45">
            <v>22.123799999999999</v>
          </cell>
          <cell r="U45">
            <v>0.28920000000000001</v>
          </cell>
        </row>
        <row r="46">
          <cell r="A46" t="str">
            <v>301  Сосиски Сочинки по-баварски с сыром,  0.4кг, ТМ Стародворье  ПОКОМ</v>
          </cell>
          <cell r="B46" t="str">
            <v>шт</v>
          </cell>
          <cell r="C46" t="str">
            <v>Сент</v>
          </cell>
          <cell r="D46" t="str">
            <v>Окт</v>
          </cell>
          <cell r="E46">
            <v>914</v>
          </cell>
          <cell r="F46">
            <v>3</v>
          </cell>
          <cell r="G46">
            <v>470</v>
          </cell>
          <cell r="H46">
            <v>304</v>
          </cell>
          <cell r="I46">
            <v>0.4</v>
          </cell>
          <cell r="M46">
            <v>94</v>
          </cell>
          <cell r="N46">
            <v>400</v>
          </cell>
          <cell r="Q46">
            <v>7.4893617021276597</v>
          </cell>
          <cell r="R46">
            <v>3.2340425531914891</v>
          </cell>
          <cell r="S46">
            <v>76</v>
          </cell>
          <cell r="T46">
            <v>95.6</v>
          </cell>
          <cell r="U46">
            <v>97.2</v>
          </cell>
        </row>
        <row r="47">
          <cell r="A47" t="str">
            <v>302  Сосиски Сочинки по-баварски,  0.4кг, ТМ Стародворье  ПОКОМ</v>
          </cell>
          <cell r="B47" t="str">
            <v>шт</v>
          </cell>
          <cell r="C47" t="str">
            <v>Сент</v>
          </cell>
          <cell r="D47" t="str">
            <v>Окт</v>
          </cell>
          <cell r="E47">
            <v>944</v>
          </cell>
          <cell r="F47">
            <v>1</v>
          </cell>
          <cell r="G47">
            <v>481</v>
          </cell>
          <cell r="H47">
            <v>333</v>
          </cell>
          <cell r="I47">
            <v>0.4</v>
          </cell>
          <cell r="M47">
            <v>96.2</v>
          </cell>
          <cell r="N47">
            <v>350</v>
          </cell>
          <cell r="Q47">
            <v>7.0997920997920998</v>
          </cell>
          <cell r="R47">
            <v>3.4615384615384612</v>
          </cell>
          <cell r="S47">
            <v>74.400000000000006</v>
          </cell>
          <cell r="T47">
            <v>97.4</v>
          </cell>
          <cell r="U47">
            <v>92.2</v>
          </cell>
        </row>
        <row r="48">
          <cell r="A48" t="str">
            <v>309  Сосиски Сочинки с сыром 0,4 кг ТМ Стародворье  ПОКОМ</v>
          </cell>
          <cell r="B48" t="str">
            <v>шт</v>
          </cell>
          <cell r="C48" t="str">
            <v>Сент</v>
          </cell>
          <cell r="D48" t="str">
            <v>Окт</v>
          </cell>
          <cell r="E48">
            <v>53</v>
          </cell>
          <cell r="F48">
            <v>4</v>
          </cell>
          <cell r="G48">
            <v>57</v>
          </cell>
          <cell r="I48">
            <v>0</v>
          </cell>
          <cell r="M48">
            <v>11.4</v>
          </cell>
          <cell r="Q48">
            <v>0</v>
          </cell>
          <cell r="R48">
            <v>0</v>
          </cell>
          <cell r="S48">
            <v>0</v>
          </cell>
          <cell r="T48">
            <v>0.2</v>
          </cell>
          <cell r="U48">
            <v>0.2</v>
          </cell>
          <cell r="V48" t="str">
            <v>акция/вывод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 t="str">
            <v>Сент</v>
          </cell>
          <cell r="D49" t="str">
            <v>Окт</v>
          </cell>
          <cell r="E49">
            <v>836.89400000000001</v>
          </cell>
          <cell r="F49">
            <v>12.292</v>
          </cell>
          <cell r="G49">
            <v>492.91199999999998</v>
          </cell>
          <cell r="H49">
            <v>285.767</v>
          </cell>
          <cell r="I49">
            <v>1</v>
          </cell>
          <cell r="M49">
            <v>98.582399999999993</v>
          </cell>
          <cell r="N49">
            <v>450</v>
          </cell>
          <cell r="Q49">
            <v>7.4634721816470293</v>
          </cell>
          <cell r="R49">
            <v>2.8987628623364823</v>
          </cell>
          <cell r="S49">
            <v>53.086800000000004</v>
          </cell>
          <cell r="T49">
            <v>89.952799999999996</v>
          </cell>
          <cell r="U49">
            <v>90.649000000000001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 t="str">
            <v>Сент</v>
          </cell>
          <cell r="D50" t="str">
            <v>Окт</v>
          </cell>
          <cell r="E50">
            <v>545.54</v>
          </cell>
          <cell r="F50">
            <v>0.74</v>
          </cell>
          <cell r="G50">
            <v>525.98699999999997</v>
          </cell>
          <cell r="H50">
            <v>10.823</v>
          </cell>
          <cell r="I50">
            <v>1</v>
          </cell>
          <cell r="M50">
            <v>105.19739999999999</v>
          </cell>
          <cell r="N50">
            <v>600</v>
          </cell>
          <cell r="Q50">
            <v>5.8064457866829411</v>
          </cell>
          <cell r="R50">
            <v>0.10288277086696061</v>
          </cell>
          <cell r="S50">
            <v>43.258400000000002</v>
          </cell>
          <cell r="T50">
            <v>73.878999999999991</v>
          </cell>
          <cell r="U50">
            <v>42.208199999999998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 t="str">
            <v>Сент</v>
          </cell>
          <cell r="D51" t="str">
            <v>Окт</v>
          </cell>
          <cell r="E51">
            <v>1036.931</v>
          </cell>
          <cell r="G51">
            <v>286.77699999999999</v>
          </cell>
          <cell r="H51">
            <v>566.14</v>
          </cell>
          <cell r="I51">
            <v>1</v>
          </cell>
          <cell r="M51">
            <v>57.355399999999996</v>
          </cell>
          <cell r="N51">
            <v>0</v>
          </cell>
          <cell r="Q51">
            <v>9.8707357981986004</v>
          </cell>
          <cell r="R51">
            <v>9.8707357981986004</v>
          </cell>
          <cell r="S51">
            <v>45.672600000000003</v>
          </cell>
          <cell r="T51">
            <v>50.588000000000001</v>
          </cell>
          <cell r="U51">
            <v>63.0732</v>
          </cell>
        </row>
        <row r="52">
          <cell r="A52" t="str">
            <v>315 Колбаса Нежная ТМ Зареченские ТС Зареченские продукты в оболочкНТУ.  изделие вар  ПОКОМ</v>
          </cell>
          <cell r="B52" t="str">
            <v>кг</v>
          </cell>
          <cell r="E52">
            <v>360.48200000000003</v>
          </cell>
          <cell r="F52">
            <v>0.316</v>
          </cell>
          <cell r="G52">
            <v>37.722999999999999</v>
          </cell>
          <cell r="H52">
            <v>318.55</v>
          </cell>
          <cell r="I52">
            <v>0</v>
          </cell>
          <cell r="M52">
            <v>7.5446</v>
          </cell>
          <cell r="Q52">
            <v>42.222251676695919</v>
          </cell>
          <cell r="R52">
            <v>42.222251676695919</v>
          </cell>
          <cell r="S52">
            <v>3.9031999999999996</v>
          </cell>
          <cell r="T52">
            <v>18.035</v>
          </cell>
          <cell r="U52">
            <v>11.7614</v>
          </cell>
          <cell r="V52" t="str">
            <v>заказана вместе с акцией</v>
          </cell>
        </row>
        <row r="53">
          <cell r="A53" t="str">
            <v>320  Сосиски Сочинки с сочным окороком 0,4 кг ТМ Стародворье  ПОКОМ</v>
          </cell>
          <cell r="B53" t="str">
            <v>шт</v>
          </cell>
          <cell r="C53" t="str">
            <v>Сент</v>
          </cell>
          <cell r="D53" t="str">
            <v>Окт</v>
          </cell>
          <cell r="E53">
            <v>504</v>
          </cell>
          <cell r="F53">
            <v>6</v>
          </cell>
          <cell r="G53">
            <v>389.32100000000003</v>
          </cell>
          <cell r="H53">
            <v>120.679</v>
          </cell>
          <cell r="I53">
            <v>0</v>
          </cell>
          <cell r="M53">
            <v>77.864200000000011</v>
          </cell>
          <cell r="Q53">
            <v>1.5498650214090683</v>
          </cell>
          <cell r="R53">
            <v>1.5498650214090683</v>
          </cell>
          <cell r="S53">
            <v>40</v>
          </cell>
          <cell r="T53">
            <v>72.400000000000006</v>
          </cell>
          <cell r="U53">
            <v>34.4</v>
          </cell>
          <cell r="V53" t="str">
            <v>акция/вывод</v>
          </cell>
        </row>
        <row r="54">
          <cell r="A54" t="str">
            <v>325 Колбаса Сервелат Мясорубский ТМ Стародворье с мелкорубленным окороком 0,35 кг  ПОКОМ</v>
          </cell>
          <cell r="B54" t="str">
            <v>шт</v>
          </cell>
          <cell r="E54">
            <v>173</v>
          </cell>
          <cell r="F54">
            <v>108</v>
          </cell>
          <cell r="G54">
            <v>176</v>
          </cell>
          <cell r="H54">
            <v>102</v>
          </cell>
          <cell r="I54">
            <v>0.35</v>
          </cell>
          <cell r="M54">
            <v>35.200000000000003</v>
          </cell>
          <cell r="N54">
            <v>250</v>
          </cell>
          <cell r="Q54">
            <v>10</v>
          </cell>
          <cell r="R54">
            <v>2.8977272727272725</v>
          </cell>
          <cell r="S54">
            <v>17.2</v>
          </cell>
          <cell r="T54">
            <v>23.8</v>
          </cell>
          <cell r="U54">
            <v>22.6</v>
          </cell>
        </row>
        <row r="55">
          <cell r="A55" t="str">
            <v>344 Колбаса Салями Финская ТМ Стародворски колбасы ТС Вязанка в оболочке фиброуз в вак 0,35 кг ПОКОМ</v>
          </cell>
          <cell r="B55" t="str">
            <v>шт</v>
          </cell>
          <cell r="E55">
            <v>66</v>
          </cell>
          <cell r="G55">
            <v>39</v>
          </cell>
          <cell r="H55">
            <v>21</v>
          </cell>
          <cell r="I55">
            <v>0.35</v>
          </cell>
          <cell r="M55">
            <v>7.8</v>
          </cell>
          <cell r="N55">
            <v>57</v>
          </cell>
          <cell r="Q55">
            <v>10</v>
          </cell>
          <cell r="R55">
            <v>2.6923076923076925</v>
          </cell>
          <cell r="S55">
            <v>3.6</v>
          </cell>
          <cell r="T55">
            <v>6.4</v>
          </cell>
          <cell r="U55">
            <v>2.6</v>
          </cell>
        </row>
        <row r="56">
          <cell r="A56" t="str">
            <v>352  Сардельки Сочинки с сыром 0,4 кг ТМ Стародворье   ПОКОМ</v>
          </cell>
          <cell r="B56" t="str">
            <v>шт</v>
          </cell>
          <cell r="C56" t="str">
            <v>Сент</v>
          </cell>
          <cell r="D56" t="str">
            <v>Окт</v>
          </cell>
          <cell r="E56">
            <v>375</v>
          </cell>
          <cell r="G56">
            <v>195</v>
          </cell>
          <cell r="H56">
            <v>114</v>
          </cell>
          <cell r="I56">
            <v>0</v>
          </cell>
          <cell r="M56">
            <v>39</v>
          </cell>
          <cell r="Q56">
            <v>2.9230769230769229</v>
          </cell>
          <cell r="R56">
            <v>2.9230769230769229</v>
          </cell>
          <cell r="S56">
            <v>34</v>
          </cell>
          <cell r="T56">
            <v>38.4</v>
          </cell>
          <cell r="U56">
            <v>40.200000000000003</v>
          </cell>
          <cell r="V56" t="str">
            <v>акция/вывод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B57" t="str">
            <v>кг</v>
          </cell>
          <cell r="E57">
            <v>118.869</v>
          </cell>
          <cell r="F57">
            <v>2.262</v>
          </cell>
          <cell r="G57">
            <v>118.94799999999999</v>
          </cell>
          <cell r="H57">
            <v>2.1829999999999998</v>
          </cell>
          <cell r="I57">
            <v>1</v>
          </cell>
          <cell r="M57">
            <v>23.7896</v>
          </cell>
          <cell r="N57">
            <v>164.3442</v>
          </cell>
          <cell r="Q57">
            <v>7</v>
          </cell>
          <cell r="R57">
            <v>9.1762787100245477E-2</v>
          </cell>
          <cell r="S57">
            <v>2.427</v>
          </cell>
          <cell r="T57">
            <v>15.0434</v>
          </cell>
          <cell r="U57">
            <v>0</v>
          </cell>
        </row>
        <row r="58">
          <cell r="A58" t="str">
            <v>360 Колбаса варено-копченая  Сервелат Левантский ТМ Особый Рецепт  0,35 кг  ПОКОМ</v>
          </cell>
          <cell r="B58" t="str">
            <v>шт</v>
          </cell>
          <cell r="E58">
            <v>168</v>
          </cell>
          <cell r="G58">
            <v>63</v>
          </cell>
          <cell r="H58">
            <v>102</v>
          </cell>
          <cell r="I58">
            <v>0.35</v>
          </cell>
          <cell r="M58">
            <v>12.6</v>
          </cell>
          <cell r="N58">
            <v>49.199999999999989</v>
          </cell>
          <cell r="Q58">
            <v>12</v>
          </cell>
          <cell r="R58">
            <v>8.0952380952380949</v>
          </cell>
          <cell r="S58">
            <v>11.4</v>
          </cell>
          <cell r="T58">
            <v>18.600000000000001</v>
          </cell>
          <cell r="U58">
            <v>9.8000000000000007</v>
          </cell>
        </row>
        <row r="59">
          <cell r="A59" t="str">
            <v>361 Колбаса Салями Филейбургская зернистая ТМ Баварушка в оболочке  в вак 0.28кг ПОКОМ</v>
          </cell>
          <cell r="B59" t="str">
            <v>шт</v>
          </cell>
          <cell r="E59">
            <v>186</v>
          </cell>
          <cell r="F59">
            <v>184</v>
          </cell>
          <cell r="G59">
            <v>153</v>
          </cell>
          <cell r="H59">
            <v>183</v>
          </cell>
          <cell r="I59">
            <v>0.28000000000000003</v>
          </cell>
          <cell r="M59">
            <v>30.6</v>
          </cell>
          <cell r="N59">
            <v>184.20000000000005</v>
          </cell>
          <cell r="Q59">
            <v>12.000000000000002</v>
          </cell>
          <cell r="R59">
            <v>5.9803921568627452</v>
          </cell>
          <cell r="S59">
            <v>17</v>
          </cell>
          <cell r="T59">
            <v>19.600000000000001</v>
          </cell>
          <cell r="U59">
            <v>27.4</v>
          </cell>
        </row>
        <row r="60">
          <cell r="A60" t="str">
            <v>363 Сардельки Филейские Вязанка ТМ Вязанка в обол NDX  ПОКОМ</v>
          </cell>
          <cell r="B60" t="str">
            <v>кг</v>
          </cell>
          <cell r="E60">
            <v>34.576000000000001</v>
          </cell>
          <cell r="F60">
            <v>168.97499999999999</v>
          </cell>
          <cell r="G60">
            <v>18.042999999999999</v>
          </cell>
          <cell r="H60">
            <v>174.86799999999999</v>
          </cell>
          <cell r="I60">
            <v>1</v>
          </cell>
          <cell r="M60">
            <v>3.6086</v>
          </cell>
          <cell r="Q60">
            <v>48.458682037355203</v>
          </cell>
          <cell r="R60">
            <v>48.458682037355203</v>
          </cell>
          <cell r="S60">
            <v>18.802600000000002</v>
          </cell>
          <cell r="T60">
            <v>35.977999999999994</v>
          </cell>
          <cell r="U60">
            <v>23.653200000000002</v>
          </cell>
        </row>
        <row r="61">
          <cell r="A61" t="str">
            <v>364 Колбаса Сервелат Филейбургский с копченой грудинкой ТМ Баварушка  в/у 0,28 кг  ПОКОМ</v>
          </cell>
          <cell r="B61" t="str">
            <v>шт</v>
          </cell>
          <cell r="E61">
            <v>205</v>
          </cell>
          <cell r="F61">
            <v>91</v>
          </cell>
          <cell r="G61">
            <v>136</v>
          </cell>
          <cell r="H61">
            <v>157</v>
          </cell>
          <cell r="I61">
            <v>0.28000000000000003</v>
          </cell>
          <cell r="M61">
            <v>27.2</v>
          </cell>
          <cell r="N61">
            <v>169.39999999999998</v>
          </cell>
          <cell r="Q61">
            <v>12</v>
          </cell>
          <cell r="R61">
            <v>5.7720588235294121</v>
          </cell>
          <cell r="S61">
            <v>16</v>
          </cell>
          <cell r="T61">
            <v>21.8</v>
          </cell>
          <cell r="U61">
            <v>23.8</v>
          </cell>
        </row>
        <row r="62">
          <cell r="A62" t="str">
            <v>369 Колбаса Сливушка ТМ Вязанка в оболочке полиамид вес.  ПОКОМ</v>
          </cell>
          <cell r="B62" t="str">
            <v>кг</v>
          </cell>
          <cell r="C62" t="str">
            <v>Сент</v>
          </cell>
          <cell r="D62" t="str">
            <v>Окт</v>
          </cell>
          <cell r="E62">
            <v>331.72300000000001</v>
          </cell>
          <cell r="F62">
            <v>1.0449999999999999</v>
          </cell>
          <cell r="G62">
            <v>312.995</v>
          </cell>
          <cell r="H62">
            <v>8.8719999999999999</v>
          </cell>
          <cell r="I62">
            <v>0</v>
          </cell>
          <cell r="M62">
            <v>62.599000000000004</v>
          </cell>
          <cell r="Q62">
            <v>0.14172750363424336</v>
          </cell>
          <cell r="R62">
            <v>0.14172750363424336</v>
          </cell>
          <cell r="S62">
            <v>16.525600000000001</v>
          </cell>
          <cell r="T62">
            <v>47.673000000000002</v>
          </cell>
          <cell r="U62">
            <v>43.627400000000002</v>
          </cell>
          <cell r="V62" t="str">
            <v>акция/вывод</v>
          </cell>
        </row>
        <row r="63">
          <cell r="A63" t="str">
            <v>370 Ветчина Сливушка с индейкой ТМ Вязанка в оболочке полиамид.</v>
          </cell>
          <cell r="B63" t="str">
            <v>кг</v>
          </cell>
          <cell r="C63" t="str">
            <v>Сент</v>
          </cell>
          <cell r="D63" t="str">
            <v>Окт</v>
          </cell>
          <cell r="E63">
            <v>327.06200000000001</v>
          </cell>
          <cell r="G63">
            <v>105.446</v>
          </cell>
          <cell r="H63">
            <v>198.34100000000001</v>
          </cell>
          <cell r="I63">
            <v>0</v>
          </cell>
          <cell r="M63">
            <v>21.089199999999998</v>
          </cell>
          <cell r="Q63">
            <v>9.4048612559983322</v>
          </cell>
          <cell r="R63">
            <v>9.4048612559983322</v>
          </cell>
          <cell r="S63">
            <v>9.8498000000000001</v>
          </cell>
          <cell r="T63">
            <v>11.4834</v>
          </cell>
          <cell r="U63">
            <v>17.229400000000002</v>
          </cell>
          <cell r="V63" t="str">
            <v>акция/вывод</v>
          </cell>
        </row>
        <row r="64">
          <cell r="A64" t="str">
            <v>371  Сосиски Сочинки Молочные 0,4 кг ТМ Стародворье  ПОКОМ</v>
          </cell>
          <cell r="B64" t="str">
            <v>шт</v>
          </cell>
          <cell r="C64" t="str">
            <v>Сент</v>
          </cell>
          <cell r="D64" t="str">
            <v>Окт</v>
          </cell>
          <cell r="E64">
            <v>295</v>
          </cell>
          <cell r="G64">
            <v>175</v>
          </cell>
          <cell r="I64">
            <v>0</v>
          </cell>
          <cell r="M64">
            <v>35</v>
          </cell>
          <cell r="Q64">
            <v>0</v>
          </cell>
          <cell r="R64">
            <v>0</v>
          </cell>
          <cell r="S64">
            <v>16</v>
          </cell>
          <cell r="T64">
            <v>35.6</v>
          </cell>
          <cell r="U64">
            <v>54.8</v>
          </cell>
          <cell r="V64" t="str">
            <v>акция/вывод</v>
          </cell>
        </row>
        <row r="65">
          <cell r="A65" t="str">
            <v>372  Сосиски Сочинки Сливочные 0,4 кг ТМ Стародворье  ПОКОМ</v>
          </cell>
          <cell r="B65" t="str">
            <v>шт</v>
          </cell>
          <cell r="C65" t="str">
            <v>Сент</v>
          </cell>
          <cell r="D65" t="str">
            <v>Окт</v>
          </cell>
          <cell r="E65">
            <v>208</v>
          </cell>
          <cell r="G65">
            <v>120</v>
          </cell>
          <cell r="I65">
            <v>0</v>
          </cell>
          <cell r="M65">
            <v>24</v>
          </cell>
          <cell r="Q65">
            <v>0</v>
          </cell>
          <cell r="R65">
            <v>0</v>
          </cell>
          <cell r="S65">
            <v>14</v>
          </cell>
          <cell r="T65">
            <v>19.399999999999999</v>
          </cell>
          <cell r="U65">
            <v>43.6</v>
          </cell>
          <cell r="V65" t="str">
            <v>акция/вывод</v>
          </cell>
        </row>
        <row r="66">
          <cell r="A66" t="str">
            <v>383 Колбаса Сочинка по-европейски с сочной грудиной ТМ Стародворье в оболочке фиброуз в ва  Поком</v>
          </cell>
          <cell r="B66" t="str">
            <v>кг</v>
          </cell>
          <cell r="E66">
            <v>-3.0000000000000001E-3</v>
          </cell>
          <cell r="F66">
            <v>73.522999999999996</v>
          </cell>
          <cell r="H66">
            <v>73.52</v>
          </cell>
          <cell r="I66">
            <v>1</v>
          </cell>
          <cell r="M66">
            <v>0</v>
          </cell>
          <cell r="Q66" t="e">
            <v>#DIV/0!</v>
          </cell>
          <cell r="R66" t="e">
            <v>#DIV/0!</v>
          </cell>
          <cell r="S66">
            <v>0</v>
          </cell>
          <cell r="T66">
            <v>8.7924000000000007</v>
          </cell>
          <cell r="U66">
            <v>9.6018000000000008</v>
          </cell>
        </row>
        <row r="67">
          <cell r="A67" t="str">
            <v>384  Колбаса Сочинка по-фински с сочным окороком ТМ Стародворье в оболочке фиброуз в ва  Поком</v>
          </cell>
          <cell r="B67" t="str">
            <v>кг</v>
          </cell>
          <cell r="E67">
            <v>68.921999999999997</v>
          </cell>
          <cell r="F67">
            <v>58.790999999999997</v>
          </cell>
          <cell r="G67">
            <v>70.567999999999998</v>
          </cell>
          <cell r="H67">
            <v>57.145000000000003</v>
          </cell>
          <cell r="I67">
            <v>1</v>
          </cell>
          <cell r="M67">
            <v>14.1136</v>
          </cell>
          <cell r="N67">
            <v>98.104599999999976</v>
          </cell>
          <cell r="Q67">
            <v>11</v>
          </cell>
          <cell r="R67">
            <v>4.0489315270377508</v>
          </cell>
          <cell r="S67">
            <v>0</v>
          </cell>
          <cell r="T67">
            <v>7.2040000000000006</v>
          </cell>
          <cell r="U67">
            <v>9.6584000000000003</v>
          </cell>
        </row>
        <row r="68">
          <cell r="A68" t="str">
            <v>388 Колбаски Филейбургские ТМ Баварушка с филе сочного окорока копченые в оболоч 0,28 кг ПОКОМ</v>
          </cell>
          <cell r="B68" t="str">
            <v>шт</v>
          </cell>
          <cell r="F68">
            <v>102</v>
          </cell>
          <cell r="H68">
            <v>102</v>
          </cell>
          <cell r="I68">
            <v>0.28000000000000003</v>
          </cell>
          <cell r="M68">
            <v>0</v>
          </cell>
          <cell r="Q68" t="e">
            <v>#DIV/0!</v>
          </cell>
          <cell r="R68" t="e">
            <v>#DIV/0!</v>
          </cell>
          <cell r="S68">
            <v>0</v>
          </cell>
          <cell r="T68">
            <v>0</v>
          </cell>
          <cell r="U68">
            <v>0</v>
          </cell>
          <cell r="V68" t="str">
            <v>вместо - 084  Колбаски Баварские копченые, NDX в МГС 0,28 кг, ТМ Стародворье  ПОКОМ</v>
          </cell>
        </row>
        <row r="69">
          <cell r="A69" t="str">
            <v>БОНУС_096  Сосиски Баварские,  0.42кг,ПОКОМ</v>
          </cell>
          <cell r="B69" t="str">
            <v>шт</v>
          </cell>
          <cell r="E69">
            <v>-269</v>
          </cell>
          <cell r="F69">
            <v>424</v>
          </cell>
          <cell r="G69">
            <v>106</v>
          </cell>
          <cell r="I69">
            <v>0</v>
          </cell>
          <cell r="M69">
            <v>21.2</v>
          </cell>
          <cell r="Q69">
            <v>0</v>
          </cell>
          <cell r="R69">
            <v>0</v>
          </cell>
          <cell r="S69">
            <v>33</v>
          </cell>
          <cell r="T69">
            <v>38.200000000000003</v>
          </cell>
          <cell r="U69">
            <v>43.4</v>
          </cell>
        </row>
        <row r="70">
          <cell r="A70" t="str">
            <v>БОНУС_225  Колбаса Дугушка со шпиком, ВЕС, ТМ Стародворье   ПОКОМ</v>
          </cell>
          <cell r="B70" t="str">
            <v>кг</v>
          </cell>
          <cell r="E70">
            <v>-220.59700000000001</v>
          </cell>
          <cell r="F70">
            <v>355.85199999999998</v>
          </cell>
          <cell r="G70">
            <v>83.364999999999995</v>
          </cell>
          <cell r="I70">
            <v>0</v>
          </cell>
          <cell r="M70">
            <v>16.672999999999998</v>
          </cell>
          <cell r="Q70">
            <v>0</v>
          </cell>
          <cell r="R70">
            <v>0</v>
          </cell>
          <cell r="S70">
            <v>33.421199999999999</v>
          </cell>
          <cell r="T70">
            <v>34.733999999999995</v>
          </cell>
          <cell r="U70">
            <v>39.091999999999999</v>
          </cell>
        </row>
        <row r="71">
          <cell r="A71" t="str">
            <v>БОНУС_229  Колбаса Молочная Дугушка, в/у, ВЕС, ТМ Стародворье   ПОКОМ</v>
          </cell>
          <cell r="B71" t="str">
            <v>кг</v>
          </cell>
          <cell r="G71">
            <v>0.877</v>
          </cell>
          <cell r="H71">
            <v>-0.877</v>
          </cell>
          <cell r="I71">
            <v>0</v>
          </cell>
          <cell r="M71">
            <v>0.1754</v>
          </cell>
          <cell r="Q71">
            <v>-5</v>
          </cell>
          <cell r="R71">
            <v>-5</v>
          </cell>
          <cell r="S71">
            <v>0</v>
          </cell>
          <cell r="T71">
            <v>0</v>
          </cell>
          <cell r="U71">
            <v>0</v>
          </cell>
        </row>
        <row r="72">
          <cell r="A72" t="str">
            <v>БОНУС_314 Колбаса вареная Филейская ТМ Вязанка ТС Классическая в оболочке полиамид.  ПОКОМ</v>
          </cell>
          <cell r="B72" t="str">
            <v>кг</v>
          </cell>
          <cell r="E72">
            <v>-106.04600000000001</v>
          </cell>
          <cell r="F72">
            <v>135.886</v>
          </cell>
          <cell r="G72">
            <v>25.765000000000001</v>
          </cell>
          <cell r="I72">
            <v>0</v>
          </cell>
          <cell r="M72">
            <v>5.1530000000000005</v>
          </cell>
          <cell r="Q72">
            <v>0</v>
          </cell>
          <cell r="R72">
            <v>0</v>
          </cell>
          <cell r="S72">
            <v>10.754799999999999</v>
          </cell>
          <cell r="T72">
            <v>15.5124</v>
          </cell>
          <cell r="U72">
            <v>15.453200000000001</v>
          </cell>
        </row>
        <row r="73">
          <cell r="A73" t="str">
            <v>колбаса вареная Мусульманская халяль Вязанка 0,4 кг</v>
          </cell>
          <cell r="B73" t="str">
            <v>шт</v>
          </cell>
          <cell r="I73">
            <v>0.4</v>
          </cell>
          <cell r="N73">
            <v>200</v>
          </cell>
          <cell r="V73" t="str">
            <v>новинки/ завод не отгрузил</v>
          </cell>
        </row>
        <row r="74">
          <cell r="A74" t="str">
            <v>сосиски Восточные халяль Вязанка  0,33 кг</v>
          </cell>
          <cell r="B74" t="str">
            <v>шт</v>
          </cell>
          <cell r="I74">
            <v>0.33</v>
          </cell>
          <cell r="N74">
            <v>150</v>
          </cell>
          <cell r="V74" t="str">
            <v>новинки/ завод не отгрузил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04.10.2023 - 11.10.2023</v>
          </cell>
        </row>
        <row r="2">
          <cell r="K2" t="str">
            <v>заказ опт тк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</row>
        <row r="5">
          <cell r="F5">
            <v>15022.723000000002</v>
          </cell>
          <cell r="G5">
            <v>17366.178999999996</v>
          </cell>
          <cell r="I5">
            <v>0</v>
          </cell>
          <cell r="J5">
            <v>0</v>
          </cell>
          <cell r="K5">
            <v>17550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Окт</v>
          </cell>
          <cell r="D6">
            <v>257.2</v>
          </cell>
          <cell r="E6">
            <v>509.899</v>
          </cell>
          <cell r="F6">
            <v>262.29300000000001</v>
          </cell>
          <cell r="G6">
            <v>459.09300000000002</v>
          </cell>
          <cell r="H6">
            <v>1</v>
          </cell>
          <cell r="K6">
            <v>200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98.179000000000002</v>
          </cell>
          <cell r="E7">
            <v>322.71100000000001</v>
          </cell>
          <cell r="F7">
            <v>140.43100000000001</v>
          </cell>
          <cell r="G7">
            <v>280.459</v>
          </cell>
          <cell r="H7">
            <v>1</v>
          </cell>
          <cell r="K7">
            <v>500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489.20499999999998</v>
          </cell>
          <cell r="F8">
            <v>482.37599999999998</v>
          </cell>
          <cell r="G8">
            <v>1.3520000000000001</v>
          </cell>
          <cell r="H8">
            <v>1</v>
          </cell>
          <cell r="K8">
            <v>500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426.75200000000001</v>
          </cell>
          <cell r="F9">
            <v>334.154</v>
          </cell>
          <cell r="G9">
            <v>86.762</v>
          </cell>
          <cell r="H9">
            <v>1</v>
          </cell>
          <cell r="K9">
            <v>500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D10">
            <v>62</v>
          </cell>
          <cell r="E10">
            <v>32</v>
          </cell>
          <cell r="F10">
            <v>39</v>
          </cell>
          <cell r="G10">
            <v>52</v>
          </cell>
          <cell r="H10">
            <v>0.35</v>
          </cell>
          <cell r="K10">
            <v>50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D11">
            <v>245</v>
          </cell>
          <cell r="E11">
            <v>156</v>
          </cell>
          <cell r="F11">
            <v>184</v>
          </cell>
          <cell r="G11">
            <v>170</v>
          </cell>
          <cell r="H11">
            <v>0.45</v>
          </cell>
          <cell r="K11">
            <v>100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D12">
            <v>255</v>
          </cell>
          <cell r="E12">
            <v>138.357</v>
          </cell>
          <cell r="F12">
            <v>190.357</v>
          </cell>
          <cell r="G12">
            <v>158</v>
          </cell>
          <cell r="H12">
            <v>0.45</v>
          </cell>
          <cell r="K12">
            <v>100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D13">
            <v>92</v>
          </cell>
          <cell r="F13">
            <v>15</v>
          </cell>
          <cell r="G13">
            <v>72</v>
          </cell>
          <cell r="H13">
            <v>0.35</v>
          </cell>
          <cell r="K13">
            <v>0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D14">
            <v>50</v>
          </cell>
          <cell r="F14">
            <v>49</v>
          </cell>
          <cell r="H14">
            <v>0</v>
          </cell>
          <cell r="K14">
            <v>0</v>
          </cell>
        </row>
        <row r="15">
          <cell r="A15" t="str">
            <v>083  Колбаса Швейцарская 0,17 кг., ШТ., сырокопченая   ПОКОМ</v>
          </cell>
          <cell r="B15" t="str">
            <v>шт</v>
          </cell>
          <cell r="D15">
            <v>217</v>
          </cell>
          <cell r="E15">
            <v>135</v>
          </cell>
          <cell r="F15">
            <v>153</v>
          </cell>
          <cell r="G15">
            <v>179</v>
          </cell>
          <cell r="H15">
            <v>0.17</v>
          </cell>
          <cell r="K15">
            <v>300</v>
          </cell>
        </row>
        <row r="16">
          <cell r="A16" t="str">
            <v>092  Сосиски Баварские с сыром,  0.42кг,ПОКОМ</v>
          </cell>
          <cell r="B16" t="str">
            <v>шт</v>
          </cell>
          <cell r="D16">
            <v>150</v>
          </cell>
          <cell r="E16">
            <v>108</v>
          </cell>
          <cell r="F16">
            <v>163</v>
          </cell>
          <cell r="G16">
            <v>75</v>
          </cell>
          <cell r="H16">
            <v>0.42</v>
          </cell>
          <cell r="K16">
            <v>200</v>
          </cell>
        </row>
        <row r="17">
          <cell r="A17" t="str">
            <v>096  Сосиски Баварские,  0.42кг,ПОКОМ</v>
          </cell>
          <cell r="B17" t="str">
            <v>шт</v>
          </cell>
          <cell r="D17">
            <v>839</v>
          </cell>
          <cell r="F17">
            <v>147</v>
          </cell>
          <cell r="G17">
            <v>145</v>
          </cell>
          <cell r="H17">
            <v>0.42</v>
          </cell>
          <cell r="K17">
            <v>100</v>
          </cell>
        </row>
        <row r="18">
          <cell r="A18" t="str">
            <v>200  Ветчина Дугушка ТМ Стародворье, вектор в/у    ПОКОМ</v>
          </cell>
          <cell r="B18" t="str">
            <v>кг</v>
          </cell>
          <cell r="C18" t="str">
            <v>Окт</v>
          </cell>
          <cell r="D18">
            <v>233.714</v>
          </cell>
          <cell r="E18">
            <v>453.52300000000002</v>
          </cell>
          <cell r="F18">
            <v>278.15899999999999</v>
          </cell>
          <cell r="G18">
            <v>336.89299999999997</v>
          </cell>
          <cell r="H18">
            <v>1</v>
          </cell>
          <cell r="K18">
            <v>500</v>
          </cell>
        </row>
        <row r="19">
          <cell r="A19" t="str">
            <v>201  Ветчина Нежная ТМ Особый рецепт, (2,5кг), ПОКОМ</v>
          </cell>
          <cell r="B19" t="str">
            <v>кг</v>
          </cell>
          <cell r="D19">
            <v>242.053</v>
          </cell>
          <cell r="E19">
            <v>1013.085</v>
          </cell>
          <cell r="F19">
            <v>680.79100000000005</v>
          </cell>
          <cell r="G19">
            <v>574.34699999999998</v>
          </cell>
          <cell r="H19">
            <v>1</v>
          </cell>
          <cell r="K19">
            <v>2000</v>
          </cell>
        </row>
        <row r="20">
          <cell r="A20" t="str">
            <v>215  Колбаса Докторская ГОСТ Дугушка, ВЕС, ТМ Стародворье ПОКОМ</v>
          </cell>
          <cell r="B20" t="str">
            <v>кг</v>
          </cell>
          <cell r="D20">
            <v>174.45</v>
          </cell>
          <cell r="F20">
            <v>61.642000000000003</v>
          </cell>
          <cell r="G20">
            <v>96.084000000000003</v>
          </cell>
          <cell r="H20">
            <v>1</v>
          </cell>
          <cell r="K20">
            <v>50</v>
          </cell>
        </row>
        <row r="21">
          <cell r="A21" t="str">
            <v>217  Колбаса Докторская Дугушка, ВЕС, НЕ ГОСТ, ТМ Стародворье ПОКОМ</v>
          </cell>
          <cell r="B21" t="str">
            <v>кг</v>
          </cell>
          <cell r="C21" t="str">
            <v>Окт</v>
          </cell>
          <cell r="D21">
            <v>973.29100000000005</v>
          </cell>
          <cell r="E21">
            <v>401.81400000000002</v>
          </cell>
          <cell r="F21">
            <v>683.46600000000001</v>
          </cell>
          <cell r="G21">
            <v>574.327</v>
          </cell>
          <cell r="H21">
            <v>1</v>
          </cell>
          <cell r="K21">
            <v>500</v>
          </cell>
        </row>
        <row r="22">
          <cell r="A22" t="str">
            <v>219  Колбаса Докторская Особая ТМ Особый рецепт, ВЕС  ПОКОМ</v>
          </cell>
          <cell r="B22" t="str">
            <v>кг</v>
          </cell>
          <cell r="D22">
            <v>3509.0219999999999</v>
          </cell>
          <cell r="E22">
            <v>509.745</v>
          </cell>
          <cell r="F22">
            <v>1572.83</v>
          </cell>
          <cell r="G22">
            <v>2249.7289999999998</v>
          </cell>
          <cell r="H22">
            <v>1</v>
          </cell>
          <cell r="K22">
            <v>2000</v>
          </cell>
        </row>
        <row r="23">
          <cell r="A23" t="str">
            <v>225  Колбаса Дугушка со шпиком, ВЕС, ТМ Стародворье   ПОКОМ</v>
          </cell>
          <cell r="B23" t="str">
            <v>кг</v>
          </cell>
          <cell r="C23" t="str">
            <v>Окт</v>
          </cell>
          <cell r="D23">
            <v>162.65700000000001</v>
          </cell>
          <cell r="E23">
            <v>201.54</v>
          </cell>
          <cell r="F23">
            <v>186.03399999999999</v>
          </cell>
          <cell r="G23">
            <v>131.727</v>
          </cell>
          <cell r="H23">
            <v>1</v>
          </cell>
          <cell r="K23">
            <v>200</v>
          </cell>
        </row>
        <row r="24">
          <cell r="A24" t="str">
            <v>229  Колбаса Молочная Дугушка, в/у, ВЕС, ТМ Стародворье   ПОКОМ</v>
          </cell>
          <cell r="B24" t="str">
            <v>кг</v>
          </cell>
          <cell r="C24" t="str">
            <v>Окт</v>
          </cell>
          <cell r="D24">
            <v>478.47899999999998</v>
          </cell>
          <cell r="E24">
            <v>354.20699999999999</v>
          </cell>
          <cell r="F24">
            <v>439.94299999999998</v>
          </cell>
          <cell r="G24">
            <v>174.60199999999998</v>
          </cell>
          <cell r="H24">
            <v>1</v>
          </cell>
          <cell r="K24">
            <v>500</v>
          </cell>
        </row>
        <row r="25">
          <cell r="A25" t="str">
            <v>230  Колбаса Молочная Особая ТМ Особый рецепт, п/а, ВЕС. ПОКОМ</v>
          </cell>
          <cell r="B25" t="str">
            <v>кг</v>
          </cell>
          <cell r="D25">
            <v>2800.2420000000002</v>
          </cell>
          <cell r="E25">
            <v>216.72</v>
          </cell>
          <cell r="F25">
            <v>1050.854</v>
          </cell>
          <cell r="G25">
            <v>1807.076</v>
          </cell>
          <cell r="H25">
            <v>1</v>
          </cell>
          <cell r="K25">
            <v>0</v>
          </cell>
        </row>
        <row r="26">
          <cell r="A26" t="str">
            <v>235  Колбаса Особая ТМ Особый рецепт, ВЕС, ТМ Стародворье ПОКОМ</v>
          </cell>
          <cell r="B26" t="str">
            <v>кг</v>
          </cell>
          <cell r="D26">
            <v>519.12099999999998</v>
          </cell>
          <cell r="E26">
            <v>1606.78</v>
          </cell>
          <cell r="F26">
            <v>691.78399999999999</v>
          </cell>
          <cell r="G26">
            <v>1311.9010000000001</v>
          </cell>
          <cell r="H26">
            <v>1</v>
          </cell>
          <cell r="K26">
            <v>500</v>
          </cell>
        </row>
        <row r="27">
          <cell r="A27" t="str">
            <v>236  Колбаса Рубленая ЗАПЕЧ. Дугушка ТМ Стародворье, вектор, в/к    ПОКОМ</v>
          </cell>
          <cell r="B27" t="str">
            <v>кг</v>
          </cell>
          <cell r="C27" t="str">
            <v>Окт</v>
          </cell>
          <cell r="D27">
            <v>882.01099999999997</v>
          </cell>
          <cell r="F27">
            <v>539.79200000000003</v>
          </cell>
          <cell r="G27">
            <v>262.23099999999999</v>
          </cell>
          <cell r="H27">
            <v>1</v>
          </cell>
          <cell r="K27">
            <v>400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B28" t="str">
            <v>кг</v>
          </cell>
          <cell r="C28" t="str">
            <v>Окт</v>
          </cell>
          <cell r="D28">
            <v>257.95999999999998</v>
          </cell>
          <cell r="E28">
            <v>200.77199999999999</v>
          </cell>
          <cell r="F28">
            <v>298.553</v>
          </cell>
          <cell r="G28">
            <v>115.292</v>
          </cell>
          <cell r="H28">
            <v>1</v>
          </cell>
          <cell r="K28">
            <v>500</v>
          </cell>
        </row>
        <row r="29">
          <cell r="A29" t="str">
            <v>242  Колбаса Сервелат ЗАПЕЧ.Дугушка ТМ Стародворье, вектор, в/к     ПОКОМ</v>
          </cell>
          <cell r="B29" t="str">
            <v>кг</v>
          </cell>
          <cell r="C29" t="str">
            <v>Окт</v>
          </cell>
          <cell r="D29">
            <v>328.77300000000002</v>
          </cell>
          <cell r="E29">
            <v>306.089</v>
          </cell>
          <cell r="F29">
            <v>344.72</v>
          </cell>
          <cell r="G29">
            <v>215.285</v>
          </cell>
          <cell r="H29">
            <v>1</v>
          </cell>
          <cell r="K29">
            <v>400</v>
          </cell>
        </row>
        <row r="30">
          <cell r="A30" t="str">
            <v>243  Колбаса Сервелат Зернистый, ВЕС.  ПОКОМ</v>
          </cell>
          <cell r="B30" t="str">
            <v>кг</v>
          </cell>
          <cell r="D30">
            <v>0.69799999999999995</v>
          </cell>
          <cell r="E30">
            <v>218.14099999999999</v>
          </cell>
          <cell r="F30">
            <v>4.8979999999999997</v>
          </cell>
          <cell r="G30">
            <v>213.23699999999999</v>
          </cell>
          <cell r="H30">
            <v>1</v>
          </cell>
          <cell r="K30">
            <v>50</v>
          </cell>
        </row>
        <row r="31">
          <cell r="A31" t="str">
            <v>244  Колбаса Сервелат Кремлевский, ВЕС. ПОКОМ</v>
          </cell>
          <cell r="B31" t="str">
            <v>кг</v>
          </cell>
          <cell r="D31">
            <v>214.21799999999999</v>
          </cell>
          <cell r="E31">
            <v>226.881</v>
          </cell>
          <cell r="F31">
            <v>120.161</v>
          </cell>
          <cell r="G31">
            <v>313.08199999999999</v>
          </cell>
          <cell r="H31">
            <v>1</v>
          </cell>
          <cell r="K31">
            <v>100</v>
          </cell>
        </row>
        <row r="32">
          <cell r="A32" t="str">
            <v>247  Сардельки Нежные, ВЕС.  ПОКОМ</v>
          </cell>
          <cell r="B32" t="str">
            <v>кг</v>
          </cell>
          <cell r="D32">
            <v>247.18199999999999</v>
          </cell>
          <cell r="E32">
            <v>409.12799999999999</v>
          </cell>
          <cell r="F32">
            <v>217.52699999999999</v>
          </cell>
          <cell r="G32">
            <v>381.99799999999999</v>
          </cell>
          <cell r="H32">
            <v>1</v>
          </cell>
          <cell r="K32">
            <v>300</v>
          </cell>
        </row>
        <row r="33">
          <cell r="A33" t="str">
            <v>248  Сардельки Сочные ТМ Особый рецепт,   ПОКОМ</v>
          </cell>
          <cell r="B33" t="str">
            <v>кг</v>
          </cell>
          <cell r="D33">
            <v>248.001</v>
          </cell>
          <cell r="E33">
            <v>431.12400000000002</v>
          </cell>
          <cell r="F33">
            <v>230.208</v>
          </cell>
          <cell r="G33">
            <v>401.51400000000001</v>
          </cell>
          <cell r="H33">
            <v>1</v>
          </cell>
          <cell r="K33">
            <v>300</v>
          </cell>
        </row>
        <row r="34">
          <cell r="A34" t="str">
            <v>250  Сардельки стародворские с говядиной в обол. NDX, ВЕС. ПОКОМ</v>
          </cell>
          <cell r="B34" t="str">
            <v>кг</v>
          </cell>
          <cell r="D34">
            <v>472.24900000000002</v>
          </cell>
          <cell r="F34">
            <v>385.577</v>
          </cell>
          <cell r="G34">
            <v>73.718999999999994</v>
          </cell>
          <cell r="H34">
            <v>1</v>
          </cell>
          <cell r="K34">
            <v>500</v>
          </cell>
        </row>
        <row r="35">
          <cell r="A35" t="str">
            <v>255  Сосиски Молочные для завтрака ТМ Особый рецепт, п/а МГС, ВЕС, ТМ Стародворье  ПОКОМ</v>
          </cell>
          <cell r="B35" t="str">
            <v>кг</v>
          </cell>
          <cell r="D35">
            <v>813.44600000000003</v>
          </cell>
          <cell r="E35">
            <v>761.69600000000003</v>
          </cell>
          <cell r="F35">
            <v>309.12</v>
          </cell>
          <cell r="G35">
            <v>693.173</v>
          </cell>
          <cell r="H35">
            <v>1</v>
          </cell>
          <cell r="K35">
            <v>300</v>
          </cell>
        </row>
        <row r="36">
          <cell r="A36" t="str">
            <v>257  Сосиски Молочные оригинальные ТМ Особый рецепт, ВЕС.   ПОКОМ</v>
          </cell>
          <cell r="B36" t="str">
            <v>кг</v>
          </cell>
          <cell r="D36">
            <v>402.36500000000001</v>
          </cell>
          <cell r="F36">
            <v>198.4</v>
          </cell>
          <cell r="G36">
            <v>180.68700000000001</v>
          </cell>
          <cell r="H36">
            <v>1</v>
          </cell>
          <cell r="K36">
            <v>500</v>
          </cell>
        </row>
        <row r="37">
          <cell r="A37" t="str">
            <v>266  Колбаса Филейбургская с сочным окороком, ВЕС, ТМ Баварушка  ПОКОМ</v>
          </cell>
          <cell r="B37" t="str">
            <v>кг</v>
          </cell>
          <cell r="D37">
            <v>263.755</v>
          </cell>
          <cell r="F37">
            <v>87.028999999999996</v>
          </cell>
          <cell r="G37">
            <v>-0.74299999999999999</v>
          </cell>
          <cell r="H37">
            <v>1</v>
          </cell>
          <cell r="K37">
            <v>0</v>
          </cell>
        </row>
        <row r="38">
          <cell r="A38" t="str">
            <v>267  Колбаса Салями Филейбургская зернистая, оболочка фиброуз, ВЕС, ТМ Баварушка  ПОКОМ</v>
          </cell>
          <cell r="B38" t="str">
            <v>кг</v>
          </cell>
          <cell r="D38">
            <v>85.456000000000003</v>
          </cell>
          <cell r="E38">
            <v>85.912999999999997</v>
          </cell>
          <cell r="F38">
            <v>89.153000000000006</v>
          </cell>
          <cell r="G38">
            <v>80.061999999999998</v>
          </cell>
          <cell r="H38">
            <v>1</v>
          </cell>
          <cell r="K38">
            <v>150</v>
          </cell>
        </row>
        <row r="39">
          <cell r="A39" t="str">
            <v>272  Колбаса Сервелат Филедворский, фиброуз, в/у 0,35 кг срез,  ПОКОМ</v>
          </cell>
          <cell r="B39" t="str">
            <v>шт</v>
          </cell>
          <cell r="D39">
            <v>152</v>
          </cell>
          <cell r="E39">
            <v>288</v>
          </cell>
          <cell r="F39">
            <v>111</v>
          </cell>
          <cell r="G39">
            <v>292</v>
          </cell>
          <cell r="H39">
            <v>0.35</v>
          </cell>
          <cell r="K39">
            <v>100</v>
          </cell>
        </row>
        <row r="40">
          <cell r="A40" t="str">
            <v>273  Сосиски Сочинки с сочной грудинкой, МГС 0.4кг,   ПОКОМ</v>
          </cell>
          <cell r="B40" t="str">
            <v>шт</v>
          </cell>
          <cell r="C40" t="str">
            <v>Окт</v>
          </cell>
          <cell r="D40">
            <v>195</v>
          </cell>
          <cell r="E40">
            <v>657</v>
          </cell>
          <cell r="F40">
            <v>187</v>
          </cell>
          <cell r="G40">
            <v>537</v>
          </cell>
          <cell r="H40">
            <v>0.4</v>
          </cell>
          <cell r="K40">
            <v>0</v>
          </cell>
        </row>
        <row r="41">
          <cell r="A41" t="str">
            <v>276  Колбаса Сливушка ТМ Вязанка в оболочке полиамид 0,45 кг  ПОКОМ</v>
          </cell>
          <cell r="B41" t="str">
            <v>шт</v>
          </cell>
          <cell r="D41">
            <v>52</v>
          </cell>
          <cell r="E41">
            <v>82.677999999999997</v>
          </cell>
          <cell r="F41">
            <v>48.677999999999997</v>
          </cell>
          <cell r="G41">
            <v>74</v>
          </cell>
          <cell r="H41">
            <v>0.45</v>
          </cell>
          <cell r="K41">
            <v>0</v>
          </cell>
        </row>
        <row r="42">
          <cell r="A42" t="str">
            <v>283  Сосиски Сочинки, ВЕС, ТМ Стародворье ПОКОМ</v>
          </cell>
          <cell r="B42" t="str">
            <v>кг</v>
          </cell>
          <cell r="D42">
            <v>842.154</v>
          </cell>
          <cell r="E42">
            <v>233.37799999999999</v>
          </cell>
          <cell r="F42">
            <v>713.08699999999999</v>
          </cell>
          <cell r="G42">
            <v>333.15199999999999</v>
          </cell>
          <cell r="H42">
            <v>1</v>
          </cell>
          <cell r="K42">
            <v>1000</v>
          </cell>
        </row>
        <row r="43">
          <cell r="A43" t="str">
            <v>296  Колбаса Мясорубская с рубленой грудинкой 0,35кг срез ТМ Стародворье  ПОКОМ</v>
          </cell>
          <cell r="B43" t="str">
            <v>шт</v>
          </cell>
          <cell r="D43">
            <v>24</v>
          </cell>
          <cell r="F43">
            <v>21</v>
          </cell>
          <cell r="H43">
            <v>0.35</v>
          </cell>
          <cell r="K43">
            <v>50</v>
          </cell>
        </row>
        <row r="44">
          <cell r="A44" t="str">
            <v>297  Колбаса Мясорубская с рубленой грудинкой ВЕС ТМ Стародворье  ПОКОМ</v>
          </cell>
          <cell r="B44" t="str">
            <v>кг</v>
          </cell>
          <cell r="E44">
            <v>95.611999999999995</v>
          </cell>
          <cell r="F44">
            <v>7.2629999999999999</v>
          </cell>
          <cell r="G44">
            <v>88.349000000000004</v>
          </cell>
          <cell r="H44">
            <v>1</v>
          </cell>
          <cell r="K44">
            <v>150</v>
          </cell>
        </row>
        <row r="45">
          <cell r="A45" t="str">
            <v>301  Сосиски Сочинки по-баварски с сыром,  0.4кг, ТМ Стародворье  ПОКОМ</v>
          </cell>
          <cell r="B45" t="str">
            <v>шт</v>
          </cell>
          <cell r="C45" t="str">
            <v>Окт</v>
          </cell>
          <cell r="D45">
            <v>440</v>
          </cell>
          <cell r="E45">
            <v>406</v>
          </cell>
          <cell r="F45">
            <v>387</v>
          </cell>
          <cell r="G45">
            <v>327</v>
          </cell>
          <cell r="H45">
            <v>0.4</v>
          </cell>
          <cell r="K45">
            <v>100</v>
          </cell>
        </row>
        <row r="46">
          <cell r="A46" t="str">
            <v>302  Сосиски Сочинки по-баварски,  0.4кг, ТМ Стародворье  ПОКОМ</v>
          </cell>
          <cell r="B46" t="str">
            <v>шт</v>
          </cell>
          <cell r="C46" t="str">
            <v>Окт</v>
          </cell>
          <cell r="D46">
            <v>444</v>
          </cell>
          <cell r="E46">
            <v>362</v>
          </cell>
          <cell r="F46">
            <v>430</v>
          </cell>
          <cell r="G46">
            <v>265</v>
          </cell>
          <cell r="H46">
            <v>0.4</v>
          </cell>
          <cell r="K46">
            <v>100</v>
          </cell>
        </row>
        <row r="47">
          <cell r="A47" t="str">
            <v>309  Сосиски Сочинки с сыром 0,4 кг ТМ Стародворье  ПОКОМ</v>
          </cell>
          <cell r="B47" t="str">
            <v>шт</v>
          </cell>
          <cell r="C47" t="str">
            <v>Окт</v>
          </cell>
          <cell r="H47">
            <v>0.4</v>
          </cell>
          <cell r="K47">
            <v>0</v>
          </cell>
        </row>
        <row r="48">
          <cell r="A48" t="str">
            <v>312  Ветчина Филейская ТМ Вязанка ТС Столичная ВЕС  ПОКОМ</v>
          </cell>
          <cell r="B48" t="str">
            <v>кг</v>
          </cell>
          <cell r="C48" t="str">
            <v>Окт</v>
          </cell>
          <cell r="D48">
            <v>348.22199999999998</v>
          </cell>
          <cell r="E48">
            <v>453.28399999999999</v>
          </cell>
          <cell r="F48">
            <v>340.61399999999998</v>
          </cell>
          <cell r="G48">
            <v>398.43700000000001</v>
          </cell>
          <cell r="H48">
            <v>1</v>
          </cell>
          <cell r="K48">
            <v>300</v>
          </cell>
        </row>
        <row r="49">
          <cell r="A49" t="str">
            <v>313 Колбаса вареная Молокуша ТМ Вязанка в оболочке полиамид. ВЕС  ПОКОМ</v>
          </cell>
          <cell r="B49" t="str">
            <v>кг</v>
          </cell>
          <cell r="C49" t="str">
            <v>Окт</v>
          </cell>
          <cell r="D49">
            <v>10.823</v>
          </cell>
          <cell r="E49">
            <v>611.85</v>
          </cell>
          <cell r="F49">
            <v>50</v>
          </cell>
          <cell r="G49">
            <v>572.673</v>
          </cell>
          <cell r="H49">
            <v>1</v>
          </cell>
          <cell r="K49">
            <v>200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  <cell r="B50" t="str">
            <v>кг</v>
          </cell>
          <cell r="C50" t="str">
            <v>Окт</v>
          </cell>
          <cell r="D50">
            <v>608.04899999999998</v>
          </cell>
          <cell r="F50">
            <v>434.93700000000001</v>
          </cell>
          <cell r="G50">
            <v>90.575999999999993</v>
          </cell>
          <cell r="H50">
            <v>1</v>
          </cell>
          <cell r="K50">
            <v>300</v>
          </cell>
        </row>
        <row r="51">
          <cell r="A51" t="str">
            <v>315 Колбаса Нежная ТМ Зареченские ТС Зареченские продукты в оболочкНТУ.  изделие вар  ПОКОМ</v>
          </cell>
          <cell r="B51" t="str">
            <v>кг</v>
          </cell>
          <cell r="D51">
            <v>326.14</v>
          </cell>
          <cell r="F51">
            <v>66.263000000000005</v>
          </cell>
          <cell r="G51">
            <v>252.28700000000001</v>
          </cell>
          <cell r="H51">
            <v>0</v>
          </cell>
          <cell r="K51">
            <v>0</v>
          </cell>
        </row>
        <row r="52">
          <cell r="A52" t="str">
            <v>320  Сосиски Сочинки с сочным окороком 0,4 кг ТМ Стародворье  ПОКОМ</v>
          </cell>
          <cell r="B52" t="str">
            <v>шт</v>
          </cell>
          <cell r="C52" t="str">
            <v>Окт</v>
          </cell>
          <cell r="D52">
            <v>215.679</v>
          </cell>
          <cell r="F52">
            <v>115</v>
          </cell>
          <cell r="H52">
            <v>0.4</v>
          </cell>
          <cell r="K52">
            <v>100</v>
          </cell>
        </row>
        <row r="53">
          <cell r="A53" t="str">
            <v>325 Колбаса Сервелат Мясорубский ТМ Стародворье с мелкорубленным окороком 0,35 кг  ПОКОМ</v>
          </cell>
          <cell r="B53" t="str">
            <v>шт</v>
          </cell>
          <cell r="D53">
            <v>104</v>
          </cell>
          <cell r="E53">
            <v>252</v>
          </cell>
          <cell r="F53">
            <v>123</v>
          </cell>
          <cell r="G53">
            <v>230</v>
          </cell>
          <cell r="H53">
            <v>0.35</v>
          </cell>
          <cell r="K53">
            <v>0</v>
          </cell>
        </row>
        <row r="54">
          <cell r="A54" t="str">
            <v>344 Колбаса Салями Финская ТМ Стародворски колбасы ТС Вязанка в оболочке фиброуз в вак 0,35 кг ПОКОМ</v>
          </cell>
          <cell r="B54" t="str">
            <v>шт</v>
          </cell>
          <cell r="D54">
            <v>22</v>
          </cell>
          <cell r="E54">
            <v>64</v>
          </cell>
          <cell r="F54">
            <v>13</v>
          </cell>
          <cell r="G54">
            <v>72</v>
          </cell>
          <cell r="H54">
            <v>0.35</v>
          </cell>
          <cell r="K54">
            <v>0</v>
          </cell>
        </row>
        <row r="55">
          <cell r="A55" t="str">
            <v>352  Сардельки Сочинки с сыром 0,4 кг ТМ Стародворье   ПОКОМ</v>
          </cell>
          <cell r="B55" t="str">
            <v>шт</v>
          </cell>
          <cell r="C55" t="str">
            <v>Окт</v>
          </cell>
          <cell r="D55">
            <v>167</v>
          </cell>
          <cell r="E55">
            <v>1</v>
          </cell>
          <cell r="F55">
            <v>115</v>
          </cell>
          <cell r="H55">
            <v>0.4</v>
          </cell>
          <cell r="K55">
            <v>100</v>
          </cell>
        </row>
        <row r="56">
          <cell r="A56" t="str">
            <v>358 Колбаса Сервелат Мясорубский ТМ Стародворье с мелкорубленным окороком в вак упак  ПОКОМ</v>
          </cell>
          <cell r="B56" t="str">
            <v>кг</v>
          </cell>
          <cell r="D56">
            <v>2.1829999999999998</v>
          </cell>
          <cell r="E56">
            <v>170.24700000000001</v>
          </cell>
          <cell r="F56">
            <v>7.1180000000000003</v>
          </cell>
          <cell r="G56">
            <v>165.31200000000001</v>
          </cell>
          <cell r="H56">
            <v>1</v>
          </cell>
          <cell r="K56">
            <v>100</v>
          </cell>
        </row>
        <row r="57">
          <cell r="A57" t="str">
            <v>360 Колбаса варено-копченая  Сервелат Левантский ТМ Особый Рецепт  0,35 кг  ПОКОМ</v>
          </cell>
          <cell r="B57" t="str">
            <v>шт</v>
          </cell>
          <cell r="D57">
            <v>122</v>
          </cell>
          <cell r="E57">
            <v>56</v>
          </cell>
          <cell r="F57">
            <v>32</v>
          </cell>
          <cell r="G57">
            <v>126</v>
          </cell>
          <cell r="H57">
            <v>0.35</v>
          </cell>
          <cell r="K57">
            <v>0</v>
          </cell>
        </row>
        <row r="58">
          <cell r="A58" t="str">
            <v>361 Колбаса Салями Филейбургская зернистая ТМ Баварушка в оболочке  в вак 0.28кг ПОКОМ</v>
          </cell>
          <cell r="B58" t="str">
            <v>шт</v>
          </cell>
          <cell r="D58">
            <v>242</v>
          </cell>
          <cell r="E58">
            <v>186</v>
          </cell>
          <cell r="F58">
            <v>122</v>
          </cell>
          <cell r="G58">
            <v>246</v>
          </cell>
          <cell r="H58">
            <v>0.28000000000000003</v>
          </cell>
          <cell r="K58">
            <v>100</v>
          </cell>
        </row>
        <row r="59">
          <cell r="A59" t="str">
            <v>363 Сардельки Филейские Вязанка ТМ Вязанка в обол NDX  ПОКОМ</v>
          </cell>
          <cell r="B59" t="str">
            <v>кг</v>
          </cell>
          <cell r="D59">
            <v>195.07499999999999</v>
          </cell>
          <cell r="F59">
            <v>148.75</v>
          </cell>
          <cell r="G59">
            <v>26.117999999999999</v>
          </cell>
          <cell r="H59">
            <v>1</v>
          </cell>
          <cell r="K59">
            <v>300</v>
          </cell>
        </row>
        <row r="60">
          <cell r="A60" t="str">
            <v>364 Колбаса Сервелат Филейбургский с копченой грудинкой ТМ Баварушка  в/у 0,28 кг  ПОКОМ</v>
          </cell>
          <cell r="B60" t="str">
            <v>шт</v>
          </cell>
          <cell r="D60">
            <v>219</v>
          </cell>
          <cell r="E60">
            <v>174</v>
          </cell>
          <cell r="F60">
            <v>133</v>
          </cell>
          <cell r="G60">
            <v>194</v>
          </cell>
          <cell r="H60">
            <v>0.28000000000000003</v>
          </cell>
          <cell r="K60">
            <v>0</v>
          </cell>
        </row>
        <row r="61">
          <cell r="A61" t="str">
            <v>369 Колбаса Сливушка ТМ Вязанка в оболочке полиамид вес.  ПОКОМ</v>
          </cell>
          <cell r="B61" t="str">
            <v>кг</v>
          </cell>
          <cell r="C61" t="str">
            <v>Окт</v>
          </cell>
          <cell r="D61">
            <v>29.152999999999999</v>
          </cell>
          <cell r="F61">
            <v>16.050999999999998</v>
          </cell>
          <cell r="G61">
            <v>-7.1790000000000003</v>
          </cell>
          <cell r="H61">
            <v>1</v>
          </cell>
          <cell r="K61">
            <v>500</v>
          </cell>
        </row>
        <row r="62">
          <cell r="A62" t="str">
            <v>370 Ветчина Сливушка с индейкой ТМ Вязанка в оболочке полиамид.</v>
          </cell>
          <cell r="B62" t="str">
            <v>кг</v>
          </cell>
          <cell r="C62" t="str">
            <v>Окт</v>
          </cell>
          <cell r="D62">
            <v>214.798</v>
          </cell>
          <cell r="F62">
            <v>158.91999999999999</v>
          </cell>
          <cell r="G62">
            <v>39.420999999999999</v>
          </cell>
          <cell r="H62">
            <v>1</v>
          </cell>
          <cell r="K62">
            <v>500</v>
          </cell>
        </row>
        <row r="63">
          <cell r="A63" t="str">
            <v>371  Сосиски Сочинки Молочные 0,4 кг ТМ Стародворье  ПОКОМ</v>
          </cell>
          <cell r="B63" t="str">
            <v>шт</v>
          </cell>
          <cell r="C63" t="str">
            <v>Окт</v>
          </cell>
          <cell r="H63">
            <v>0.4</v>
          </cell>
          <cell r="K63">
            <v>100</v>
          </cell>
        </row>
        <row r="64">
          <cell r="A64" t="str">
            <v>372  Сосиски Сочинки Сливочные 0,4 кг ТМ Стародворье  ПОКОМ</v>
          </cell>
          <cell r="B64" t="str">
            <v>шт</v>
          </cell>
          <cell r="C64" t="str">
            <v>Окт</v>
          </cell>
          <cell r="H64">
            <v>0.4</v>
          </cell>
          <cell r="K64">
            <v>100</v>
          </cell>
        </row>
        <row r="65">
          <cell r="A65" t="str">
            <v>383 Колбаса Сочинка по-европейски с сочной грудиной ТМ Стародворье в оболочке фиброуз в ва  Поком</v>
          </cell>
          <cell r="B65" t="str">
            <v>кг</v>
          </cell>
          <cell r="D65">
            <v>73.52</v>
          </cell>
          <cell r="F65">
            <v>73.52</v>
          </cell>
          <cell r="H65">
            <v>1</v>
          </cell>
          <cell r="K65">
            <v>200</v>
          </cell>
        </row>
        <row r="66">
          <cell r="A66" t="str">
            <v>384  Колбаса Сочинка по-фински с сочным окороком ТМ Стародворье в оболочке фиброуз в ва  Поком</v>
          </cell>
          <cell r="B66" t="str">
            <v>кг</v>
          </cell>
          <cell r="D66">
            <v>57.145000000000003</v>
          </cell>
          <cell r="E66">
            <v>107.169</v>
          </cell>
          <cell r="F66">
            <v>69.262</v>
          </cell>
          <cell r="G66">
            <v>95.052000000000007</v>
          </cell>
          <cell r="H66">
            <v>1</v>
          </cell>
          <cell r="K66">
            <v>200</v>
          </cell>
        </row>
        <row r="67">
          <cell r="A67" t="str">
            <v>388 Колбаски Филейбургские ТМ Баварушка с филе сочного окорока копченые в оболоч 0,28 кг ПОКОМ</v>
          </cell>
          <cell r="B67" t="str">
            <v>шт</v>
          </cell>
          <cell r="D67">
            <v>102</v>
          </cell>
          <cell r="F67">
            <v>95</v>
          </cell>
          <cell r="G67">
            <v>7</v>
          </cell>
          <cell r="H67">
            <v>0.28000000000000003</v>
          </cell>
          <cell r="K67">
            <v>50</v>
          </cell>
        </row>
        <row r="68">
          <cell r="A68" t="str">
            <v>389 Колбаса вареная Мусульманская Халяль ТМ Вязанка Халяль оболочка вектор 0,4 кг АК.  Поком</v>
          </cell>
          <cell r="B68" t="str">
            <v>шт</v>
          </cell>
          <cell r="E68">
            <v>200</v>
          </cell>
          <cell r="G68">
            <v>200</v>
          </cell>
          <cell r="H68">
            <v>0.4</v>
          </cell>
          <cell r="K68">
            <v>300</v>
          </cell>
        </row>
        <row r="69">
          <cell r="A69" t="str">
            <v>390 Сосиски Восточные Халяль ТМ Вязанка в оболочке полиамид в вакуумной упаковке 0,33 кг  Поком</v>
          </cell>
          <cell r="B69" t="str">
            <v>шт</v>
          </cell>
          <cell r="E69">
            <v>152</v>
          </cell>
          <cell r="G69">
            <v>152</v>
          </cell>
          <cell r="H69">
            <v>0.33</v>
          </cell>
          <cell r="K69">
            <v>300</v>
          </cell>
        </row>
        <row r="70">
          <cell r="A70" t="str">
            <v>БОНУС_096  Сосиски Баварские,  0.42кг,ПОКОМ</v>
          </cell>
          <cell r="B70" t="str">
            <v>шт</v>
          </cell>
          <cell r="E70">
            <v>41</v>
          </cell>
          <cell r="F70">
            <v>79</v>
          </cell>
          <cell r="G70">
            <v>-38</v>
          </cell>
          <cell r="H70">
            <v>0</v>
          </cell>
        </row>
        <row r="71">
          <cell r="A71" t="str">
            <v>БОНУС_229  Колбаса Молочная Дугушка, в/у, ВЕС, ТМ Стародворье   ПОКОМ</v>
          </cell>
          <cell r="B71" t="str">
            <v>кг</v>
          </cell>
          <cell r="D71">
            <v>-0.877</v>
          </cell>
          <cell r="F71">
            <v>136.089</v>
          </cell>
          <cell r="G71">
            <v>-136.96600000000001</v>
          </cell>
          <cell r="H71">
            <v>0</v>
          </cell>
        </row>
        <row r="72">
          <cell r="A72" t="str">
            <v>БОНУС_314 Колбаса вареная Филейская ТМ Вязанка ТС Классическая в оболочке полиамид.  ПОКОМ</v>
          </cell>
          <cell r="B72" t="str">
            <v>кг</v>
          </cell>
          <cell r="F72">
            <v>40.627000000000002</v>
          </cell>
          <cell r="G72">
            <v>-40.627000000000002</v>
          </cell>
          <cell r="H72">
            <v>0</v>
          </cell>
        </row>
        <row r="73">
          <cell r="A73" t="str">
            <v>У_096  Сосиски Баварские,  0.42кг,ПОКОМ</v>
          </cell>
          <cell r="B73" t="str">
            <v>шт</v>
          </cell>
          <cell r="E73">
            <v>419</v>
          </cell>
          <cell r="F73">
            <v>21</v>
          </cell>
          <cell r="G73">
            <v>398</v>
          </cell>
          <cell r="H73">
            <v>0</v>
          </cell>
        </row>
        <row r="74">
          <cell r="A74" t="str">
            <v>У_255  Сосиски Молочные для завтрака ТМ Особый рецепт, п/а МГС, ВЕС, ТМ Стародворье  ПОКОМ</v>
          </cell>
          <cell r="B74" t="str">
            <v>кг</v>
          </cell>
          <cell r="E74">
            <v>462.50799999999998</v>
          </cell>
          <cell r="F74">
            <v>84.334000000000003</v>
          </cell>
          <cell r="G74">
            <v>378.17399999999998</v>
          </cell>
          <cell r="H74">
            <v>0</v>
          </cell>
        </row>
        <row r="75">
          <cell r="A75" t="str">
            <v>У_266  Колбаса Филейбургская с сочным окороком, ВЕС, ТМ Баварушка  ПОКОМ</v>
          </cell>
          <cell r="B75" t="str">
            <v>кг</v>
          </cell>
          <cell r="E75">
            <v>177.46899999999999</v>
          </cell>
          <cell r="F75">
            <v>12.958</v>
          </cell>
          <cell r="G75">
            <v>164.511</v>
          </cell>
          <cell r="H75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75"/>
  <sheetViews>
    <sheetView tabSelected="1" workbookViewId="0">
      <pane ySplit="5" topLeftCell="A6" activePane="bottomLeft" state="frozen"/>
      <selection pane="bottomLeft" activeCell="V25" sqref="V25"/>
    </sheetView>
  </sheetViews>
  <sheetFormatPr defaultColWidth="10.5" defaultRowHeight="11.45" customHeight="1" outlineLevelRow="2" x14ac:dyDescent="0.2"/>
  <cols>
    <col min="1" max="1" width="69" style="1" customWidth="1"/>
    <col min="2" max="2" width="3.1640625" style="1" customWidth="1"/>
    <col min="3" max="3" width="9" style="1" customWidth="1"/>
    <col min="4" max="7" width="7.1640625" style="1" customWidth="1"/>
    <col min="8" max="8" width="6" style="20" customWidth="1"/>
    <col min="9" max="10" width="1.83203125" style="2" customWidth="1"/>
    <col min="11" max="12" width="10.83203125" style="2" customWidth="1"/>
    <col min="13" max="13" width="10.5" style="2"/>
    <col min="14" max="15" width="10" style="2" customWidth="1"/>
    <col min="16" max="16" width="1.6640625" style="2" customWidth="1"/>
    <col min="17" max="18" width="6.33203125" style="2" customWidth="1"/>
    <col min="19" max="21" width="8.83203125" style="2" customWidth="1"/>
    <col min="22" max="22" width="28" style="2" customWidth="1"/>
    <col min="23" max="24" width="10" style="2" customWidth="1"/>
    <col min="25" max="25" width="27.83203125" style="2" customWidth="1"/>
    <col min="26" max="16384" width="10.5" style="2"/>
  </cols>
  <sheetData>
    <row r="1" spans="1:24" ht="12.95" customHeight="1" outlineLevel="1" x14ac:dyDescent="0.2">
      <c r="A1" s="3" t="s">
        <v>0</v>
      </c>
    </row>
    <row r="2" spans="1:24" ht="12.95" customHeight="1" outlineLevel="1" x14ac:dyDescent="0.2">
      <c r="A2" s="3"/>
    </row>
    <row r="3" spans="1:24" ht="26.1" customHeight="1" x14ac:dyDescent="0.2">
      <c r="A3" s="4" t="s">
        <v>1</v>
      </c>
      <c r="B3" s="4" t="s">
        <v>2</v>
      </c>
      <c r="C3" s="15" t="s">
        <v>88</v>
      </c>
      <c r="D3" s="4" t="s">
        <v>3</v>
      </c>
      <c r="E3" s="4"/>
      <c r="F3" s="4"/>
      <c r="G3" s="4"/>
      <c r="H3" s="9" t="s">
        <v>77</v>
      </c>
      <c r="I3" s="10" t="s">
        <v>78</v>
      </c>
      <c r="J3" s="10" t="s">
        <v>79</v>
      </c>
      <c r="K3" s="10" t="s">
        <v>80</v>
      </c>
      <c r="L3" s="10"/>
      <c r="M3" s="10" t="s">
        <v>81</v>
      </c>
      <c r="N3" s="10" t="s">
        <v>80</v>
      </c>
      <c r="O3" s="10" t="s">
        <v>80</v>
      </c>
      <c r="P3" s="10" t="s">
        <v>80</v>
      </c>
      <c r="Q3" s="10" t="s">
        <v>82</v>
      </c>
      <c r="R3" s="10" t="s">
        <v>83</v>
      </c>
      <c r="S3" s="11" t="s">
        <v>84</v>
      </c>
      <c r="T3" s="11" t="s">
        <v>85</v>
      </c>
      <c r="U3" s="11" t="s">
        <v>89</v>
      </c>
      <c r="V3" s="10" t="s">
        <v>86</v>
      </c>
      <c r="W3" s="10" t="s">
        <v>87</v>
      </c>
      <c r="X3" s="10" t="s">
        <v>87</v>
      </c>
    </row>
    <row r="4" spans="1:24" ht="26.1" customHeight="1" x14ac:dyDescent="0.2">
      <c r="A4" s="4" t="s">
        <v>1</v>
      </c>
      <c r="B4" s="4" t="s">
        <v>2</v>
      </c>
      <c r="C4" s="15" t="s">
        <v>88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22" t="s">
        <v>101</v>
      </c>
      <c r="M4" s="10"/>
      <c r="N4" s="24" t="s">
        <v>93</v>
      </c>
      <c r="O4" s="24" t="s">
        <v>94</v>
      </c>
      <c r="P4" s="12"/>
      <c r="Q4" s="10"/>
      <c r="R4" s="10"/>
      <c r="S4" s="10"/>
      <c r="T4" s="10"/>
      <c r="U4" s="10"/>
      <c r="V4" s="10"/>
      <c r="W4" s="24" t="s">
        <v>93</v>
      </c>
      <c r="X4" s="24" t="s">
        <v>94</v>
      </c>
    </row>
    <row r="5" spans="1:24" ht="11.1" customHeight="1" x14ac:dyDescent="0.2">
      <c r="A5" s="5"/>
      <c r="B5" s="5"/>
      <c r="C5" s="5"/>
      <c r="D5" s="6"/>
      <c r="E5" s="6"/>
      <c r="F5" s="13">
        <f t="shared" ref="F5:G5" si="0">SUM(F6:F88)</f>
        <v>15022.723000000002</v>
      </c>
      <c r="G5" s="13">
        <f t="shared" si="0"/>
        <v>17366.178999999996</v>
      </c>
      <c r="H5" s="9"/>
      <c r="I5" s="13">
        <f t="shared" ref="I5:O5" si="1">SUM(I6:I88)</f>
        <v>0</v>
      </c>
      <c r="J5" s="13">
        <f t="shared" si="1"/>
        <v>0</v>
      </c>
      <c r="K5" s="13">
        <f t="shared" si="1"/>
        <v>2023</v>
      </c>
      <c r="L5" s="13">
        <f t="shared" si="1"/>
        <v>17550</v>
      </c>
      <c r="M5" s="13">
        <f t="shared" si="1"/>
        <v>3004.5445999999997</v>
      </c>
      <c r="N5" s="13">
        <f t="shared" si="1"/>
        <v>5174.4417999999996</v>
      </c>
      <c r="O5" s="13">
        <f t="shared" si="1"/>
        <v>7680.1484000000009</v>
      </c>
      <c r="P5" s="14"/>
      <c r="Q5" s="10"/>
      <c r="R5" s="10"/>
      <c r="S5" s="13">
        <f>SUM(S6:S88)</f>
        <v>3109.4838000000004</v>
      </c>
      <c r="T5" s="13">
        <f>SUM(T6:T88)</f>
        <v>3278.9027999999994</v>
      </c>
      <c r="U5" s="13">
        <f>SUM(U6:U88)</f>
        <v>3279.6985999999997</v>
      </c>
      <c r="V5" s="10"/>
      <c r="W5" s="13">
        <f>SUM(W6:W88)</f>
        <v>4335.4886799999995</v>
      </c>
      <c r="X5" s="13">
        <f>SUM(X6:X88)</f>
        <v>6731.9198599999991</v>
      </c>
    </row>
    <row r="6" spans="1:24" ht="11.1" customHeight="1" outlineLevel="2" x14ac:dyDescent="0.2">
      <c r="A6" s="7" t="s">
        <v>8</v>
      </c>
      <c r="B6" s="7" t="s">
        <v>9</v>
      </c>
      <c r="C6" s="17" t="str">
        <f>VLOOKUP(A6,[1]TDSheet!$A:$D,4,0)</f>
        <v>Окт</v>
      </c>
      <c r="D6" s="8">
        <v>257.2</v>
      </c>
      <c r="E6" s="8">
        <v>509.899</v>
      </c>
      <c r="F6" s="8">
        <v>262.29300000000001</v>
      </c>
      <c r="G6" s="8">
        <v>459.09300000000002</v>
      </c>
      <c r="H6" s="20">
        <f>VLOOKUP(A6,[1]TDSheet!$A:$I,9,0)</f>
        <v>1</v>
      </c>
      <c r="L6" s="2">
        <f>VLOOKUP(A6,[2]TDSheet!$A:$K,11,0)</f>
        <v>200</v>
      </c>
      <c r="M6" s="2">
        <f>F6/5</f>
        <v>52.458600000000004</v>
      </c>
      <c r="N6" s="16">
        <f>12*M6-G6-O6</f>
        <v>50.410200000000088</v>
      </c>
      <c r="O6" s="16">
        <v>120</v>
      </c>
      <c r="P6" s="16"/>
      <c r="Q6" s="2">
        <f>(G6+N6+O6)/M6</f>
        <v>12.000000000000002</v>
      </c>
      <c r="R6" s="2">
        <f>G6/M6</f>
        <v>8.75152977776761</v>
      </c>
      <c r="S6" s="2">
        <f>VLOOKUP(A6,[1]TDSheet!$A:$T,20,0)</f>
        <v>87.444800000000001</v>
      </c>
      <c r="T6" s="2">
        <f>VLOOKUP(A6,[1]TDSheet!$A:$U,21,0)</f>
        <v>96.091200000000001</v>
      </c>
      <c r="U6" s="2">
        <f>VLOOKUP(A6,[1]TDSheet!$A:$M,13,0)</f>
        <v>100.53579999999999</v>
      </c>
      <c r="W6" s="2">
        <f>N6*H6</f>
        <v>50.410200000000088</v>
      </c>
      <c r="X6" s="2">
        <f>O6*H6</f>
        <v>120</v>
      </c>
    </row>
    <row r="7" spans="1:24" ht="11.1" customHeight="1" outlineLevel="2" x14ac:dyDescent="0.2">
      <c r="A7" s="7" t="s">
        <v>10</v>
      </c>
      <c r="B7" s="7" t="s">
        <v>9</v>
      </c>
      <c r="C7" s="7"/>
      <c r="D7" s="8">
        <v>98.179000000000002</v>
      </c>
      <c r="E7" s="8">
        <v>322.71100000000001</v>
      </c>
      <c r="F7" s="8">
        <v>140.43100000000001</v>
      </c>
      <c r="G7" s="8">
        <v>280.459</v>
      </c>
      <c r="H7" s="20">
        <f>VLOOKUP(A7,[1]TDSheet!$A:$I,9,0)</f>
        <v>1</v>
      </c>
      <c r="L7" s="2">
        <f>VLOOKUP(A7,[2]TDSheet!$A:$K,11,0)</f>
        <v>500</v>
      </c>
      <c r="M7" s="2">
        <f t="shared" ref="M7:M70" si="2">F7/5</f>
        <v>28.086200000000002</v>
      </c>
      <c r="N7" s="16">
        <f>12*M7-G7-O7</f>
        <v>42.330799999999982</v>
      </c>
      <c r="O7" s="16">
        <v>14.24460000000002</v>
      </c>
      <c r="P7" s="16"/>
      <c r="Q7" s="2">
        <f t="shared" ref="Q7:Q70" si="3">(G7+N7+O7)/M7</f>
        <v>12</v>
      </c>
      <c r="R7" s="2">
        <f t="shared" ref="R7:R70" si="4">G7/M7</f>
        <v>9.9856513163048035</v>
      </c>
      <c r="S7" s="2">
        <f>VLOOKUP(A7,[1]TDSheet!$A:$T,20,0)</f>
        <v>74.391999999999996</v>
      </c>
      <c r="T7" s="2">
        <f>VLOOKUP(A7,[1]TDSheet!$A:$U,21,0)</f>
        <v>81.965000000000003</v>
      </c>
      <c r="U7" s="2">
        <f>VLOOKUP(A7,[1]TDSheet!$A:$M,13,0)</f>
        <v>47.173000000000002</v>
      </c>
      <c r="W7" s="2">
        <f t="shared" ref="W7:W70" si="5">N7*H7</f>
        <v>42.330799999999982</v>
      </c>
      <c r="X7" s="2">
        <f t="shared" ref="X7:X70" si="6">O7*H7</f>
        <v>14.24460000000002</v>
      </c>
    </row>
    <row r="8" spans="1:24" ht="11.1" customHeight="1" outlineLevel="2" x14ac:dyDescent="0.2">
      <c r="A8" s="7" t="s">
        <v>11</v>
      </c>
      <c r="B8" s="7" t="s">
        <v>9</v>
      </c>
      <c r="C8" s="7"/>
      <c r="D8" s="8">
        <v>489.20499999999998</v>
      </c>
      <c r="E8" s="8"/>
      <c r="F8" s="8">
        <v>482.37599999999998</v>
      </c>
      <c r="G8" s="8">
        <v>1.3520000000000001</v>
      </c>
      <c r="H8" s="20">
        <f>VLOOKUP(A8,[1]TDSheet!$A:$I,9,0)</f>
        <v>1</v>
      </c>
      <c r="L8" s="2">
        <f>VLOOKUP(A8,[2]TDSheet!$A:$K,11,0)</f>
        <v>500</v>
      </c>
      <c r="M8" s="2">
        <f t="shared" si="2"/>
        <v>96.475200000000001</v>
      </c>
      <c r="N8" s="16">
        <f>6*M8-G8-O8</f>
        <v>227.49920000000009</v>
      </c>
      <c r="O8" s="16">
        <v>350</v>
      </c>
      <c r="P8" s="16"/>
      <c r="Q8" s="2">
        <f t="shared" si="3"/>
        <v>6.0000000000000009</v>
      </c>
      <c r="R8" s="2">
        <f t="shared" si="4"/>
        <v>1.4013964210491402E-2</v>
      </c>
      <c r="S8" s="2">
        <f>VLOOKUP(A8,[1]TDSheet!$A:$T,20,0)</f>
        <v>79.809799999999996</v>
      </c>
      <c r="T8" s="2">
        <f>VLOOKUP(A8,[1]TDSheet!$A:$U,21,0)</f>
        <v>70.384</v>
      </c>
      <c r="U8" s="2">
        <f>VLOOKUP(A8,[1]TDSheet!$A:$M,13,0)</f>
        <v>1.0954000000000002</v>
      </c>
      <c r="W8" s="2">
        <f t="shared" si="5"/>
        <v>227.49920000000009</v>
      </c>
      <c r="X8" s="2">
        <f t="shared" si="6"/>
        <v>350</v>
      </c>
    </row>
    <row r="9" spans="1:24" ht="11.1" customHeight="1" outlineLevel="2" x14ac:dyDescent="0.2">
      <c r="A9" s="7" t="s">
        <v>12</v>
      </c>
      <c r="B9" s="7" t="s">
        <v>9</v>
      </c>
      <c r="C9" s="7"/>
      <c r="D9" s="8">
        <v>426.75200000000001</v>
      </c>
      <c r="E9" s="8"/>
      <c r="F9" s="8">
        <v>334.154</v>
      </c>
      <c r="G9" s="8">
        <v>86.762</v>
      </c>
      <c r="H9" s="20">
        <f>VLOOKUP(A9,[1]TDSheet!$A:$I,9,0)</f>
        <v>1</v>
      </c>
      <c r="L9" s="2">
        <f>VLOOKUP(A9,[2]TDSheet!$A:$K,11,0)</f>
        <v>500</v>
      </c>
      <c r="M9" s="2">
        <f t="shared" si="2"/>
        <v>66.830799999999996</v>
      </c>
      <c r="N9" s="16">
        <f>7*M9-G9-O9</f>
        <v>190.52679999999998</v>
      </c>
      <c r="O9" s="16">
        <v>190.52679999999998</v>
      </c>
      <c r="P9" s="16"/>
      <c r="Q9" s="2">
        <f t="shared" si="3"/>
        <v>7</v>
      </c>
      <c r="R9" s="2">
        <f t="shared" si="4"/>
        <v>1.2982337485111657</v>
      </c>
      <c r="S9" s="2">
        <f>VLOOKUP(A9,[1]TDSheet!$A:$T,20,0)</f>
        <v>52.019399999999997</v>
      </c>
      <c r="T9" s="2">
        <f>VLOOKUP(A9,[1]TDSheet!$A:$U,21,0)</f>
        <v>59.044799999999995</v>
      </c>
      <c r="U9" s="2">
        <f>VLOOKUP(A9,[1]TDSheet!$A:$M,13,0)</f>
        <v>1.0131999999999999</v>
      </c>
      <c r="W9" s="2">
        <f t="shared" si="5"/>
        <v>190.52679999999998</v>
      </c>
      <c r="X9" s="2">
        <f t="shared" si="6"/>
        <v>190.52679999999998</v>
      </c>
    </row>
    <row r="10" spans="1:24" ht="11.1" customHeight="1" outlineLevel="2" x14ac:dyDescent="0.2">
      <c r="A10" s="7" t="s">
        <v>20</v>
      </c>
      <c r="B10" s="7" t="s">
        <v>21</v>
      </c>
      <c r="C10" s="7"/>
      <c r="D10" s="8">
        <v>62</v>
      </c>
      <c r="E10" s="8">
        <v>32</v>
      </c>
      <c r="F10" s="8">
        <v>39</v>
      </c>
      <c r="G10" s="8">
        <v>52</v>
      </c>
      <c r="H10" s="20">
        <f>VLOOKUP(A10,[1]TDSheet!$A:$I,9,0)</f>
        <v>0.35</v>
      </c>
      <c r="L10" s="2">
        <f>VLOOKUP(A10,[2]TDSheet!$A:$K,11,0)</f>
        <v>50</v>
      </c>
      <c r="M10" s="2">
        <f t="shared" si="2"/>
        <v>7.8</v>
      </c>
      <c r="N10" s="16">
        <f>12*M10-G10-O10</f>
        <v>24.699999999999996</v>
      </c>
      <c r="O10" s="16">
        <v>16.899999999999999</v>
      </c>
      <c r="P10" s="16"/>
      <c r="Q10" s="2">
        <f t="shared" si="3"/>
        <v>12</v>
      </c>
      <c r="R10" s="2">
        <f t="shared" si="4"/>
        <v>6.666666666666667</v>
      </c>
      <c r="S10" s="2">
        <f>VLOOKUP(A10,[1]TDSheet!$A:$T,20,0)</f>
        <v>8.4</v>
      </c>
      <c r="T10" s="2">
        <f>VLOOKUP(A10,[1]TDSheet!$A:$U,21,0)</f>
        <v>7.6</v>
      </c>
      <c r="U10" s="2">
        <f>VLOOKUP(A10,[1]TDSheet!$A:$M,13,0)</f>
        <v>7.4</v>
      </c>
      <c r="W10" s="2">
        <f t="shared" si="5"/>
        <v>8.6449999999999978</v>
      </c>
      <c r="X10" s="2">
        <f t="shared" si="6"/>
        <v>5.9149999999999991</v>
      </c>
    </row>
    <row r="11" spans="1:24" ht="11.1" customHeight="1" outlineLevel="2" x14ac:dyDescent="0.2">
      <c r="A11" s="7" t="s">
        <v>22</v>
      </c>
      <c r="B11" s="7" t="s">
        <v>21</v>
      </c>
      <c r="C11" s="7"/>
      <c r="D11" s="8">
        <v>245</v>
      </c>
      <c r="E11" s="8">
        <v>156</v>
      </c>
      <c r="F11" s="8">
        <v>184</v>
      </c>
      <c r="G11" s="8">
        <v>170</v>
      </c>
      <c r="H11" s="20">
        <f>VLOOKUP(A11,[1]TDSheet!$A:$I,9,0)</f>
        <v>0.45</v>
      </c>
      <c r="L11" s="2">
        <f>VLOOKUP(A11,[2]TDSheet!$A:$K,11,0)</f>
        <v>100</v>
      </c>
      <c r="M11" s="2">
        <f t="shared" si="2"/>
        <v>36.799999999999997</v>
      </c>
      <c r="N11" s="16">
        <f>11*M11-G11-O11</f>
        <v>117.39999999999998</v>
      </c>
      <c r="O11" s="16">
        <v>117.39999999999998</v>
      </c>
      <c r="P11" s="16"/>
      <c r="Q11" s="2">
        <f t="shared" si="3"/>
        <v>11</v>
      </c>
      <c r="R11" s="2">
        <f t="shared" si="4"/>
        <v>4.6195652173913047</v>
      </c>
      <c r="S11" s="2">
        <f>VLOOKUP(A11,[1]TDSheet!$A:$T,20,0)</f>
        <v>31.153199999999998</v>
      </c>
      <c r="T11" s="2">
        <f>VLOOKUP(A11,[1]TDSheet!$A:$U,21,0)</f>
        <v>19.2742</v>
      </c>
      <c r="U11" s="2">
        <f>VLOOKUP(A11,[1]TDSheet!$A:$M,13,0)</f>
        <v>29.4754</v>
      </c>
      <c r="W11" s="2">
        <f t="shared" si="5"/>
        <v>52.829999999999991</v>
      </c>
      <c r="X11" s="2">
        <f t="shared" si="6"/>
        <v>52.829999999999991</v>
      </c>
    </row>
    <row r="12" spans="1:24" ht="21.95" customHeight="1" outlineLevel="2" x14ac:dyDescent="0.2">
      <c r="A12" s="7" t="s">
        <v>23</v>
      </c>
      <c r="B12" s="7" t="s">
        <v>21</v>
      </c>
      <c r="C12" s="7"/>
      <c r="D12" s="8">
        <v>255</v>
      </c>
      <c r="E12" s="8">
        <v>138.357</v>
      </c>
      <c r="F12" s="8">
        <v>190.357</v>
      </c>
      <c r="G12" s="8">
        <v>158</v>
      </c>
      <c r="H12" s="20">
        <f>VLOOKUP(A12,[1]TDSheet!$A:$I,9,0)</f>
        <v>0.45</v>
      </c>
      <c r="L12" s="2">
        <f>VLOOKUP(A12,[2]TDSheet!$A:$K,11,0)</f>
        <v>100</v>
      </c>
      <c r="M12" s="2">
        <f t="shared" si="2"/>
        <v>38.071399999999997</v>
      </c>
      <c r="N12" s="16">
        <f>10*M12-G12-O12</f>
        <v>111.35699999999997</v>
      </c>
      <c r="O12" s="16">
        <v>111.35699999999997</v>
      </c>
      <c r="P12" s="16"/>
      <c r="Q12" s="2">
        <f t="shared" si="3"/>
        <v>10</v>
      </c>
      <c r="R12" s="2">
        <f t="shared" si="4"/>
        <v>4.1500969231496612</v>
      </c>
      <c r="S12" s="2">
        <f>VLOOKUP(A12,[1]TDSheet!$A:$T,20,0)</f>
        <v>20.2746</v>
      </c>
      <c r="T12" s="2">
        <f>VLOOKUP(A12,[1]TDSheet!$A:$U,21,0)</f>
        <v>26.3644</v>
      </c>
      <c r="U12" s="2">
        <f>VLOOKUP(A12,[1]TDSheet!$A:$M,13,0)</f>
        <v>29.2</v>
      </c>
      <c r="W12" s="2">
        <f t="shared" si="5"/>
        <v>50.110649999999985</v>
      </c>
      <c r="X12" s="2">
        <f t="shared" si="6"/>
        <v>50.110649999999985</v>
      </c>
    </row>
    <row r="13" spans="1:24" ht="11.1" customHeight="1" outlineLevel="2" x14ac:dyDescent="0.2">
      <c r="A13" s="7" t="s">
        <v>24</v>
      </c>
      <c r="B13" s="7" t="s">
        <v>21</v>
      </c>
      <c r="C13" s="7"/>
      <c r="D13" s="8">
        <v>92</v>
      </c>
      <c r="E13" s="8"/>
      <c r="F13" s="8">
        <v>15</v>
      </c>
      <c r="G13" s="8">
        <v>72</v>
      </c>
      <c r="H13" s="20">
        <f>VLOOKUP(A13,[1]TDSheet!$A:$I,9,0)</f>
        <v>0.35</v>
      </c>
      <c r="L13" s="2">
        <f>VLOOKUP(A13,[2]TDSheet!$A:$K,11,0)</f>
        <v>0</v>
      </c>
      <c r="M13" s="2">
        <f t="shared" si="2"/>
        <v>3</v>
      </c>
      <c r="N13" s="16"/>
      <c r="O13" s="16">
        <v>0</v>
      </c>
      <c r="P13" s="16"/>
      <c r="Q13" s="2">
        <f t="shared" si="3"/>
        <v>24</v>
      </c>
      <c r="R13" s="2">
        <f t="shared" si="4"/>
        <v>24</v>
      </c>
      <c r="S13" s="2">
        <f>VLOOKUP(A13,[1]TDSheet!$A:$T,20,0)</f>
        <v>1</v>
      </c>
      <c r="T13" s="2">
        <f>VLOOKUP(A13,[1]TDSheet!$A:$U,21,0)</f>
        <v>2.4</v>
      </c>
      <c r="U13" s="2">
        <f>VLOOKUP(A13,[1]TDSheet!$A:$M,13,0)</f>
        <v>5.6</v>
      </c>
      <c r="W13" s="2">
        <f t="shared" si="5"/>
        <v>0</v>
      </c>
      <c r="X13" s="2">
        <f t="shared" si="6"/>
        <v>0</v>
      </c>
    </row>
    <row r="14" spans="1:24" ht="11.1" customHeight="1" outlineLevel="2" x14ac:dyDescent="0.2">
      <c r="A14" s="7" t="s">
        <v>60</v>
      </c>
      <c r="B14" s="7" t="s">
        <v>21</v>
      </c>
      <c r="C14" s="7"/>
      <c r="D14" s="8">
        <v>50</v>
      </c>
      <c r="E14" s="8"/>
      <c r="F14" s="8">
        <v>49</v>
      </c>
      <c r="G14" s="8"/>
      <c r="H14" s="20">
        <v>0</v>
      </c>
      <c r="L14" s="2">
        <f>VLOOKUP(A14,[2]TDSheet!$A:$K,11,0)</f>
        <v>0</v>
      </c>
      <c r="M14" s="2">
        <f t="shared" si="2"/>
        <v>9.8000000000000007</v>
      </c>
      <c r="N14" s="16"/>
      <c r="O14" s="16">
        <v>0</v>
      </c>
      <c r="P14" s="16"/>
      <c r="Q14" s="2">
        <f t="shared" si="3"/>
        <v>0</v>
      </c>
      <c r="R14" s="2">
        <f t="shared" si="4"/>
        <v>0</v>
      </c>
      <c r="S14" s="2">
        <v>0</v>
      </c>
      <c r="T14" s="2">
        <v>0</v>
      </c>
      <c r="U14" s="2">
        <v>0</v>
      </c>
      <c r="W14" s="2">
        <f t="shared" si="5"/>
        <v>0</v>
      </c>
      <c r="X14" s="2">
        <f t="shared" si="6"/>
        <v>0</v>
      </c>
    </row>
    <row r="15" spans="1:24" ht="11.1" customHeight="1" outlineLevel="2" x14ac:dyDescent="0.2">
      <c r="A15" s="7" t="s">
        <v>61</v>
      </c>
      <c r="B15" s="7" t="s">
        <v>21</v>
      </c>
      <c r="C15" s="7"/>
      <c r="D15" s="8">
        <v>217</v>
      </c>
      <c r="E15" s="8">
        <v>135</v>
      </c>
      <c r="F15" s="8">
        <v>153</v>
      </c>
      <c r="G15" s="8">
        <v>179</v>
      </c>
      <c r="H15" s="20">
        <f>VLOOKUP(A15,[1]TDSheet!$A:$I,9,0)</f>
        <v>0.17</v>
      </c>
      <c r="L15" s="2">
        <f>VLOOKUP(A15,[2]TDSheet!$A:$K,11,0)</f>
        <v>300</v>
      </c>
      <c r="M15" s="2">
        <f t="shared" si="2"/>
        <v>30.6</v>
      </c>
      <c r="N15" s="16">
        <f>12*M15-G15-O15</f>
        <v>109.40000000000003</v>
      </c>
      <c r="O15" s="16">
        <v>78.800000000000011</v>
      </c>
      <c r="P15" s="16"/>
      <c r="Q15" s="2">
        <f t="shared" si="3"/>
        <v>12.000000000000002</v>
      </c>
      <c r="R15" s="2">
        <f t="shared" si="4"/>
        <v>5.8496732026143787</v>
      </c>
      <c r="S15" s="2">
        <f>VLOOKUP(A15,[1]TDSheet!$A:$T,20,0)</f>
        <v>36.4</v>
      </c>
      <c r="T15" s="2">
        <f>VLOOKUP(A15,[1]TDSheet!$A:$U,21,0)</f>
        <v>26.8</v>
      </c>
      <c r="U15" s="2">
        <f>VLOOKUP(A15,[1]TDSheet!$A:$M,13,0)</f>
        <v>27.6</v>
      </c>
      <c r="W15" s="2">
        <f t="shared" si="5"/>
        <v>18.598000000000006</v>
      </c>
      <c r="X15" s="2">
        <f t="shared" si="6"/>
        <v>13.396000000000003</v>
      </c>
    </row>
    <row r="16" spans="1:24" ht="21.95" customHeight="1" outlineLevel="2" x14ac:dyDescent="0.2">
      <c r="A16" s="7" t="s">
        <v>62</v>
      </c>
      <c r="B16" s="7" t="s">
        <v>21</v>
      </c>
      <c r="C16" s="7"/>
      <c r="D16" s="8">
        <v>150</v>
      </c>
      <c r="E16" s="8">
        <v>108</v>
      </c>
      <c r="F16" s="8">
        <v>163</v>
      </c>
      <c r="G16" s="8">
        <v>75</v>
      </c>
      <c r="H16" s="20">
        <f>VLOOKUP(A16,[1]TDSheet!$A:$I,9,0)</f>
        <v>0.42</v>
      </c>
      <c r="L16" s="2">
        <f>VLOOKUP(A16,[2]TDSheet!$A:$K,11,0)</f>
        <v>200</v>
      </c>
      <c r="M16" s="2">
        <f t="shared" si="2"/>
        <v>32.6</v>
      </c>
      <c r="N16" s="16">
        <f>8*M16-G16-O16</f>
        <v>92.9</v>
      </c>
      <c r="O16" s="16">
        <v>92.9</v>
      </c>
      <c r="P16" s="16"/>
      <c r="Q16" s="2">
        <f t="shared" si="3"/>
        <v>8</v>
      </c>
      <c r="R16" s="2">
        <f t="shared" si="4"/>
        <v>2.3006134969325154</v>
      </c>
      <c r="S16" s="2">
        <f>VLOOKUP(A16,[1]TDSheet!$A:$T,20,0)</f>
        <v>4.8</v>
      </c>
      <c r="T16" s="2">
        <f>VLOOKUP(A16,[1]TDSheet!$A:$U,21,0)</f>
        <v>13.2</v>
      </c>
      <c r="U16" s="2">
        <f>VLOOKUP(A16,[1]TDSheet!$A:$M,13,0)</f>
        <v>19</v>
      </c>
      <c r="W16" s="2">
        <f t="shared" si="5"/>
        <v>39.018000000000001</v>
      </c>
      <c r="X16" s="2">
        <f t="shared" si="6"/>
        <v>39.018000000000001</v>
      </c>
    </row>
    <row r="17" spans="1:25" ht="11.1" customHeight="1" outlineLevel="2" x14ac:dyDescent="0.2">
      <c r="A17" s="7" t="s">
        <v>63</v>
      </c>
      <c r="B17" s="7" t="s">
        <v>21</v>
      </c>
      <c r="C17" s="7"/>
      <c r="D17" s="8">
        <v>839</v>
      </c>
      <c r="E17" s="8"/>
      <c r="F17" s="8">
        <v>147</v>
      </c>
      <c r="G17" s="19">
        <f>183+G70</f>
        <v>145</v>
      </c>
      <c r="H17" s="20">
        <f>VLOOKUP(A17,[1]TDSheet!$A:$I,9,0)</f>
        <v>0.42</v>
      </c>
      <c r="K17" s="25">
        <v>398</v>
      </c>
      <c r="L17" s="2">
        <f>VLOOKUP(A17,[2]TDSheet!$A:$K,11,0)</f>
        <v>100</v>
      </c>
      <c r="M17" s="2">
        <f t="shared" si="2"/>
        <v>29.4</v>
      </c>
      <c r="N17" s="16"/>
      <c r="O17" s="16"/>
      <c r="P17" s="16"/>
      <c r="Q17" s="2">
        <f t="shared" si="3"/>
        <v>4.9319727891156466</v>
      </c>
      <c r="R17" s="2">
        <f t="shared" si="4"/>
        <v>4.9319727891156466</v>
      </c>
      <c r="S17" s="2">
        <f>VLOOKUP(A17,[1]TDSheet!$A:$T,20,0)</f>
        <v>22.2</v>
      </c>
      <c r="T17" s="2">
        <f>VLOOKUP(A17,[1]TDSheet!$A:$U,21,0)</f>
        <v>15.8</v>
      </c>
      <c r="U17" s="2">
        <f>VLOOKUP(A17,[1]TDSheet!$A:$M,13,0)</f>
        <v>19.8</v>
      </c>
      <c r="W17" s="2">
        <f t="shared" si="5"/>
        <v>0</v>
      </c>
      <c r="X17" s="2">
        <f t="shared" si="6"/>
        <v>0</v>
      </c>
    </row>
    <row r="18" spans="1:25" ht="11.1" customHeight="1" outlineLevel="2" x14ac:dyDescent="0.2">
      <c r="A18" s="7" t="s">
        <v>29</v>
      </c>
      <c r="B18" s="7" t="s">
        <v>9</v>
      </c>
      <c r="C18" s="17" t="str">
        <f>VLOOKUP(A18,[1]TDSheet!$A:$D,4,0)</f>
        <v>Окт</v>
      </c>
      <c r="D18" s="8">
        <v>233.714</v>
      </c>
      <c r="E18" s="8">
        <v>453.52300000000002</v>
      </c>
      <c r="F18" s="8">
        <v>278.15899999999999</v>
      </c>
      <c r="G18" s="8">
        <v>336.89299999999997</v>
      </c>
      <c r="H18" s="20">
        <f>VLOOKUP(A18,[1]TDSheet!$A:$I,9,0)</f>
        <v>1</v>
      </c>
      <c r="K18" s="27">
        <v>150</v>
      </c>
      <c r="L18" s="2">
        <f>VLOOKUP(A18,[2]TDSheet!$A:$K,11,0)</f>
        <v>500</v>
      </c>
      <c r="M18" s="2">
        <f t="shared" si="2"/>
        <v>55.631799999999998</v>
      </c>
      <c r="N18" s="28">
        <v>60</v>
      </c>
      <c r="O18" s="28">
        <v>60</v>
      </c>
      <c r="P18" s="16"/>
      <c r="Q18" s="2">
        <f t="shared" si="3"/>
        <v>8.2128027495065776</v>
      </c>
      <c r="R18" s="2">
        <f t="shared" si="4"/>
        <v>6.0557630707616861</v>
      </c>
      <c r="S18" s="2">
        <f>VLOOKUP(A18,[1]TDSheet!$A:$T,20,0)</f>
        <v>74.834000000000003</v>
      </c>
      <c r="T18" s="2">
        <f>VLOOKUP(A18,[1]TDSheet!$A:$U,21,0)</f>
        <v>66.539400000000001</v>
      </c>
      <c r="U18" s="2">
        <f>VLOOKUP(A18,[1]TDSheet!$A:$M,13,0)</f>
        <v>93.6892</v>
      </c>
      <c r="W18" s="2">
        <f t="shared" si="5"/>
        <v>60</v>
      </c>
      <c r="X18" s="2">
        <f t="shared" si="6"/>
        <v>60</v>
      </c>
      <c r="Y18" s="27" t="s">
        <v>98</v>
      </c>
    </row>
    <row r="19" spans="1:25" ht="11.1" customHeight="1" outlineLevel="2" x14ac:dyDescent="0.2">
      <c r="A19" s="7" t="s">
        <v>30</v>
      </c>
      <c r="B19" s="7" t="s">
        <v>9</v>
      </c>
      <c r="C19" s="7"/>
      <c r="D19" s="8">
        <v>242.053</v>
      </c>
      <c r="E19" s="8">
        <v>1013.085</v>
      </c>
      <c r="F19" s="8">
        <v>680.79100000000005</v>
      </c>
      <c r="G19" s="8">
        <v>574.34699999999998</v>
      </c>
      <c r="H19" s="20">
        <f>VLOOKUP(A19,[1]TDSheet!$A:$I,9,0)</f>
        <v>1</v>
      </c>
      <c r="L19" s="2">
        <f>VLOOKUP(A19,[2]TDSheet!$A:$K,11,0)</f>
        <v>2000</v>
      </c>
      <c r="M19" s="2">
        <f t="shared" si="2"/>
        <v>136.15820000000002</v>
      </c>
      <c r="N19" s="16">
        <f>11*M19-G19-O19</f>
        <v>323.39320000000021</v>
      </c>
      <c r="O19" s="16">
        <v>600</v>
      </c>
      <c r="P19" s="16"/>
      <c r="Q19" s="2">
        <f t="shared" si="3"/>
        <v>11</v>
      </c>
      <c r="R19" s="2">
        <f t="shared" si="4"/>
        <v>4.2182329084843948</v>
      </c>
      <c r="S19" s="2">
        <f>VLOOKUP(A19,[1]TDSheet!$A:$T,20,0)</f>
        <v>106.8626</v>
      </c>
      <c r="T19" s="2">
        <f>VLOOKUP(A19,[1]TDSheet!$A:$U,21,0)</f>
        <v>223.4598</v>
      </c>
      <c r="U19" s="2">
        <f>VLOOKUP(A19,[1]TDSheet!$A:$M,13,0)</f>
        <v>124.92639999999999</v>
      </c>
      <c r="W19" s="2">
        <f t="shared" si="5"/>
        <v>323.39320000000021</v>
      </c>
      <c r="X19" s="2">
        <f t="shared" si="6"/>
        <v>600</v>
      </c>
    </row>
    <row r="20" spans="1:25" ht="11.1" customHeight="1" outlineLevel="2" x14ac:dyDescent="0.2">
      <c r="A20" s="7" t="s">
        <v>31</v>
      </c>
      <c r="B20" s="7" t="s">
        <v>9</v>
      </c>
      <c r="C20" s="7"/>
      <c r="D20" s="8">
        <v>174.45</v>
      </c>
      <c r="E20" s="8"/>
      <c r="F20" s="8">
        <v>61.642000000000003</v>
      </c>
      <c r="G20" s="8">
        <v>96.084000000000003</v>
      </c>
      <c r="H20" s="20">
        <f>VLOOKUP(A20,[1]TDSheet!$A:$I,9,0)</f>
        <v>1</v>
      </c>
      <c r="L20" s="2">
        <f>VLOOKUP(A20,[2]TDSheet!$A:$K,11,0)</f>
        <v>50</v>
      </c>
      <c r="M20" s="2">
        <f t="shared" si="2"/>
        <v>12.3284</v>
      </c>
      <c r="N20" s="16">
        <f>12*M20-G20-O20</f>
        <v>32.09259999999999</v>
      </c>
      <c r="O20" s="16">
        <v>19.764200000000002</v>
      </c>
      <c r="P20" s="16"/>
      <c r="Q20" s="2">
        <f t="shared" si="3"/>
        <v>12.000000000000002</v>
      </c>
      <c r="R20" s="2">
        <f t="shared" si="4"/>
        <v>7.7937120794263652</v>
      </c>
      <c r="S20" s="2">
        <f>VLOOKUP(A20,[1]TDSheet!$A:$T,20,0)</f>
        <v>5.9718</v>
      </c>
      <c r="T20" s="2">
        <f>VLOOKUP(A20,[1]TDSheet!$A:$U,21,0)</f>
        <v>14.952000000000002</v>
      </c>
      <c r="U20" s="2">
        <f>VLOOKUP(A20,[1]TDSheet!$A:$M,13,0)</f>
        <v>9.8719999999999999</v>
      </c>
      <c r="W20" s="2">
        <f t="shared" si="5"/>
        <v>32.09259999999999</v>
      </c>
      <c r="X20" s="2">
        <f t="shared" si="6"/>
        <v>19.764200000000002</v>
      </c>
    </row>
    <row r="21" spans="1:25" ht="11.1" customHeight="1" outlineLevel="2" x14ac:dyDescent="0.2">
      <c r="A21" s="7" t="s">
        <v>32</v>
      </c>
      <c r="B21" s="7" t="s">
        <v>9</v>
      </c>
      <c r="C21" s="17" t="str">
        <f>VLOOKUP(A21,[1]TDSheet!$A:$D,4,0)</f>
        <v>Окт</v>
      </c>
      <c r="D21" s="8">
        <v>973.29100000000005</v>
      </c>
      <c r="E21" s="8">
        <v>401.81400000000002</v>
      </c>
      <c r="F21" s="8">
        <v>683.46600000000001</v>
      </c>
      <c r="G21" s="8">
        <v>574.327</v>
      </c>
      <c r="H21" s="20">
        <f>VLOOKUP(A21,[1]TDSheet!$A:$I,9,0)</f>
        <v>1</v>
      </c>
      <c r="K21" s="27">
        <v>790</v>
      </c>
      <c r="L21" s="2">
        <f>VLOOKUP(A21,[2]TDSheet!$A:$K,11,0)</f>
        <v>500</v>
      </c>
      <c r="M21" s="2">
        <f t="shared" si="2"/>
        <v>136.69319999999999</v>
      </c>
      <c r="N21" s="28"/>
      <c r="O21" s="28"/>
      <c r="P21" s="16"/>
      <c r="Q21" s="2">
        <f t="shared" si="3"/>
        <v>4.2015769621312549</v>
      </c>
      <c r="R21" s="2">
        <f t="shared" si="4"/>
        <v>4.2015769621312549</v>
      </c>
      <c r="S21" s="2">
        <f>VLOOKUP(A21,[1]TDSheet!$A:$T,20,0)</f>
        <v>113.75340000000001</v>
      </c>
      <c r="T21" s="2">
        <f>VLOOKUP(A21,[1]TDSheet!$A:$U,21,0)</f>
        <v>124.7272</v>
      </c>
      <c r="U21" s="2">
        <f>VLOOKUP(A21,[1]TDSheet!$A:$M,13,0)</f>
        <v>106.73499999999999</v>
      </c>
      <c r="W21" s="2">
        <f t="shared" si="5"/>
        <v>0</v>
      </c>
      <c r="X21" s="2">
        <f t="shared" si="6"/>
        <v>0</v>
      </c>
      <c r="Y21" s="27" t="s">
        <v>99</v>
      </c>
    </row>
    <row r="22" spans="1:25" ht="21.95" customHeight="1" outlineLevel="2" x14ac:dyDescent="0.2">
      <c r="A22" s="7" t="s">
        <v>33</v>
      </c>
      <c r="B22" s="7" t="s">
        <v>9</v>
      </c>
      <c r="C22" s="7"/>
      <c r="D22" s="8">
        <v>3509.0219999999999</v>
      </c>
      <c r="E22" s="8">
        <v>509.745</v>
      </c>
      <c r="F22" s="8">
        <v>1572.83</v>
      </c>
      <c r="G22" s="8">
        <v>2249.7289999999998</v>
      </c>
      <c r="H22" s="20">
        <f>VLOOKUP(A22,[1]TDSheet!$A:$I,9,0)</f>
        <v>1</v>
      </c>
      <c r="L22" s="2">
        <f>VLOOKUP(A22,[2]TDSheet!$A:$K,11,0)</f>
        <v>2000</v>
      </c>
      <c r="M22" s="2">
        <f t="shared" si="2"/>
        <v>314.56599999999997</v>
      </c>
      <c r="N22" s="16">
        <f>12*M22-G22-O22</f>
        <v>525.06299999999965</v>
      </c>
      <c r="O22" s="16">
        <v>1000</v>
      </c>
      <c r="P22" s="16"/>
      <c r="Q22" s="2">
        <f t="shared" si="3"/>
        <v>12</v>
      </c>
      <c r="R22" s="2">
        <f t="shared" si="4"/>
        <v>7.1518504860665173</v>
      </c>
      <c r="S22" s="2">
        <f>VLOOKUP(A22,[1]TDSheet!$A:$T,20,0)</f>
        <v>261.99340000000001</v>
      </c>
      <c r="T22" s="2">
        <f>VLOOKUP(A22,[1]TDSheet!$A:$U,21,0)</f>
        <v>331.16680000000002</v>
      </c>
      <c r="U22" s="2">
        <f>VLOOKUP(A22,[1]TDSheet!$A:$M,13,0)</f>
        <v>306.50799999999998</v>
      </c>
      <c r="W22" s="2">
        <f t="shared" si="5"/>
        <v>525.06299999999965</v>
      </c>
      <c r="X22" s="2">
        <f t="shared" si="6"/>
        <v>1000</v>
      </c>
    </row>
    <row r="23" spans="1:25" ht="21.95" customHeight="1" outlineLevel="2" x14ac:dyDescent="0.2">
      <c r="A23" s="7" t="s">
        <v>34</v>
      </c>
      <c r="B23" s="7" t="s">
        <v>9</v>
      </c>
      <c r="C23" s="17" t="str">
        <f>VLOOKUP(A23,[1]TDSheet!$A:$D,4,0)</f>
        <v>Окт</v>
      </c>
      <c r="D23" s="8">
        <v>162.65700000000001</v>
      </c>
      <c r="E23" s="8">
        <v>201.54</v>
      </c>
      <c r="F23" s="8">
        <v>186.03399999999999</v>
      </c>
      <c r="G23" s="8">
        <v>131.727</v>
      </c>
      <c r="H23" s="20">
        <f>VLOOKUP(A23,[1]TDSheet!$A:$I,9,0)</f>
        <v>1</v>
      </c>
      <c r="L23" s="2">
        <f>VLOOKUP(A23,[2]TDSheet!$A:$K,11,0)</f>
        <v>200</v>
      </c>
      <c r="M23" s="2">
        <f t="shared" si="2"/>
        <v>37.206800000000001</v>
      </c>
      <c r="N23" s="16">
        <f>10*M23-G23-O23</f>
        <v>120.17049999999999</v>
      </c>
      <c r="O23" s="16">
        <v>120.17049999999999</v>
      </c>
      <c r="P23" s="16"/>
      <c r="Q23" s="2">
        <f t="shared" si="3"/>
        <v>10</v>
      </c>
      <c r="R23" s="2">
        <f t="shared" si="4"/>
        <v>3.540401216981842</v>
      </c>
      <c r="S23" s="2">
        <f>VLOOKUP(A23,[1]TDSheet!$A:$T,20,0)</f>
        <v>31.776400000000002</v>
      </c>
      <c r="T23" s="2">
        <f>VLOOKUP(A23,[1]TDSheet!$A:$U,21,0)</f>
        <v>24.189799999999998</v>
      </c>
      <c r="U23" s="2">
        <f>VLOOKUP(A23,[1]TDSheet!$A:$M,13,0)</f>
        <v>44.944000000000003</v>
      </c>
      <c r="W23" s="2">
        <f t="shared" si="5"/>
        <v>120.17049999999999</v>
      </c>
      <c r="X23" s="2">
        <f t="shared" si="6"/>
        <v>120.17049999999999</v>
      </c>
    </row>
    <row r="24" spans="1:25" ht="21.95" customHeight="1" outlineLevel="2" x14ac:dyDescent="0.2">
      <c r="A24" s="7" t="s">
        <v>35</v>
      </c>
      <c r="B24" s="7" t="s">
        <v>9</v>
      </c>
      <c r="C24" s="17" t="str">
        <f>VLOOKUP(A24,[1]TDSheet!$A:$D,4,0)</f>
        <v>Окт</v>
      </c>
      <c r="D24" s="8">
        <v>478.47899999999998</v>
      </c>
      <c r="E24" s="8">
        <v>354.20699999999999</v>
      </c>
      <c r="F24" s="8">
        <v>439.94299999999998</v>
      </c>
      <c r="G24" s="19">
        <f>311.568+G71</f>
        <v>174.60199999999998</v>
      </c>
      <c r="H24" s="20">
        <f>VLOOKUP(A24,[1]TDSheet!$A:$I,9,0)</f>
        <v>1</v>
      </c>
      <c r="K24" s="27">
        <v>200</v>
      </c>
      <c r="L24" s="2">
        <f>VLOOKUP(A24,[2]TDSheet!$A:$K,11,0)</f>
        <v>500</v>
      </c>
      <c r="M24" s="2">
        <f t="shared" si="2"/>
        <v>87.988599999999991</v>
      </c>
      <c r="N24" s="16">
        <v>100</v>
      </c>
      <c r="O24" s="16">
        <v>200</v>
      </c>
      <c r="P24" s="16"/>
      <c r="Q24" s="2">
        <f t="shared" si="3"/>
        <v>5.3939033011094626</v>
      </c>
      <c r="R24" s="2">
        <f t="shared" si="4"/>
        <v>1.9843707025682871</v>
      </c>
      <c r="S24" s="2">
        <f>VLOOKUP(A24,[1]TDSheet!$A:$T,20,0)</f>
        <v>89.165400000000005</v>
      </c>
      <c r="T24" s="2">
        <f>VLOOKUP(A24,[1]TDSheet!$A:$U,21,0)</f>
        <v>95.519199999999998</v>
      </c>
      <c r="U24" s="2">
        <f>VLOOKUP(A24,[1]TDSheet!$A:$M,13,0)</f>
        <v>93.424199999999999</v>
      </c>
      <c r="W24" s="2">
        <f t="shared" si="5"/>
        <v>100</v>
      </c>
      <c r="X24" s="2">
        <f t="shared" si="6"/>
        <v>200</v>
      </c>
      <c r="Y24" s="27" t="s">
        <v>100</v>
      </c>
    </row>
    <row r="25" spans="1:25" ht="11.1" customHeight="1" outlineLevel="2" x14ac:dyDescent="0.2">
      <c r="A25" s="7" t="s">
        <v>36</v>
      </c>
      <c r="B25" s="7" t="s">
        <v>9</v>
      </c>
      <c r="C25" s="7"/>
      <c r="D25" s="8">
        <v>2800.2420000000002</v>
      </c>
      <c r="E25" s="8">
        <v>216.72</v>
      </c>
      <c r="F25" s="8">
        <v>1050.854</v>
      </c>
      <c r="G25" s="8">
        <v>1807.076</v>
      </c>
      <c r="H25" s="20">
        <f>VLOOKUP(A25,[1]TDSheet!$A:$I,9,0)</f>
        <v>1</v>
      </c>
      <c r="L25" s="2">
        <f>VLOOKUP(A25,[2]TDSheet!$A:$K,11,0)</f>
        <v>0</v>
      </c>
      <c r="M25" s="2">
        <f t="shared" si="2"/>
        <v>210.17080000000001</v>
      </c>
      <c r="N25" s="16">
        <f>12*M25-G25-O25</f>
        <v>314.97360000000026</v>
      </c>
      <c r="O25" s="16">
        <v>400</v>
      </c>
      <c r="P25" s="16"/>
      <c r="Q25" s="2">
        <f t="shared" si="3"/>
        <v>12</v>
      </c>
      <c r="R25" s="2">
        <f t="shared" si="4"/>
        <v>8.5981306632510321</v>
      </c>
      <c r="S25" s="2">
        <f>VLOOKUP(A25,[1]TDSheet!$A:$T,20,0)</f>
        <v>178.06180000000001</v>
      </c>
      <c r="T25" s="2">
        <f>VLOOKUP(A25,[1]TDSheet!$A:$U,21,0)</f>
        <v>228.411</v>
      </c>
      <c r="U25" s="2">
        <f>VLOOKUP(A25,[1]TDSheet!$A:$M,13,0)</f>
        <v>228.50639999999999</v>
      </c>
      <c r="W25" s="2">
        <f t="shared" si="5"/>
        <v>314.97360000000026</v>
      </c>
      <c r="X25" s="2">
        <f t="shared" si="6"/>
        <v>400</v>
      </c>
    </row>
    <row r="26" spans="1:25" ht="11.1" customHeight="1" outlineLevel="2" x14ac:dyDescent="0.2">
      <c r="A26" s="7" t="s">
        <v>37</v>
      </c>
      <c r="B26" s="7" t="s">
        <v>9</v>
      </c>
      <c r="C26" s="7"/>
      <c r="D26" s="8">
        <v>519.12099999999998</v>
      </c>
      <c r="E26" s="8">
        <v>1606.78</v>
      </c>
      <c r="F26" s="8">
        <v>691.78399999999999</v>
      </c>
      <c r="G26" s="8">
        <v>1311.9010000000001</v>
      </c>
      <c r="H26" s="20">
        <f>VLOOKUP(A26,[1]TDSheet!$A:$I,9,0)</f>
        <v>1</v>
      </c>
      <c r="L26" s="2">
        <f>VLOOKUP(A26,[2]TDSheet!$A:$K,11,0)</f>
        <v>500</v>
      </c>
      <c r="M26" s="2">
        <f t="shared" si="2"/>
        <v>138.35679999999999</v>
      </c>
      <c r="N26" s="16">
        <f>12*M26-G26-O26</f>
        <v>148.38059999999973</v>
      </c>
      <c r="O26" s="16">
        <v>200</v>
      </c>
      <c r="P26" s="16"/>
      <c r="Q26" s="2">
        <f t="shared" si="3"/>
        <v>12</v>
      </c>
      <c r="R26" s="2">
        <f t="shared" si="4"/>
        <v>9.4820131717414693</v>
      </c>
      <c r="S26" s="2">
        <f>VLOOKUP(A26,[1]TDSheet!$A:$T,20,0)</f>
        <v>175.56300000000002</v>
      </c>
      <c r="T26" s="2">
        <f>VLOOKUP(A26,[1]TDSheet!$A:$U,21,0)</f>
        <v>115.28479999999999</v>
      </c>
      <c r="U26" s="2">
        <f>VLOOKUP(A26,[1]TDSheet!$A:$M,13,0)</f>
        <v>214.41399999999999</v>
      </c>
      <c r="W26" s="2">
        <f t="shared" si="5"/>
        <v>148.38059999999973</v>
      </c>
      <c r="X26" s="2">
        <f t="shared" si="6"/>
        <v>200</v>
      </c>
    </row>
    <row r="27" spans="1:25" ht="11.1" customHeight="1" outlineLevel="2" x14ac:dyDescent="0.2">
      <c r="A27" s="7" t="s">
        <v>38</v>
      </c>
      <c r="B27" s="7" t="s">
        <v>9</v>
      </c>
      <c r="C27" s="17" t="str">
        <f>VLOOKUP(A27,[1]TDSheet!$A:$D,4,0)</f>
        <v>Окт</v>
      </c>
      <c r="D27" s="8">
        <v>882.01099999999997</v>
      </c>
      <c r="E27" s="8"/>
      <c r="F27" s="8">
        <v>539.79200000000003</v>
      </c>
      <c r="G27" s="8">
        <v>262.23099999999999</v>
      </c>
      <c r="H27" s="20">
        <f>VLOOKUP(A27,[1]TDSheet!$A:$I,9,0)</f>
        <v>1</v>
      </c>
      <c r="L27" s="2">
        <f>VLOOKUP(A27,[2]TDSheet!$A:$K,11,0)</f>
        <v>400</v>
      </c>
      <c r="M27" s="2">
        <f t="shared" si="2"/>
        <v>107.95840000000001</v>
      </c>
      <c r="N27" s="16">
        <f t="shared" ref="N27:N28" si="7">8*M27-G27-O27</f>
        <v>101.4362000000001</v>
      </c>
      <c r="O27" s="16">
        <v>500</v>
      </c>
      <c r="P27" s="16"/>
      <c r="Q27" s="2">
        <f t="shared" si="3"/>
        <v>8</v>
      </c>
      <c r="R27" s="2">
        <f t="shared" si="4"/>
        <v>2.4290004297951802</v>
      </c>
      <c r="S27" s="2">
        <f>VLOOKUP(A27,[1]TDSheet!$A:$T,20,0)</f>
        <v>81.743799999999993</v>
      </c>
      <c r="T27" s="2">
        <f>VLOOKUP(A27,[1]TDSheet!$A:$U,21,0)</f>
        <v>82.210799999999992</v>
      </c>
      <c r="U27" s="2">
        <f>VLOOKUP(A27,[1]TDSheet!$A:$M,13,0)</f>
        <v>85.828599999999994</v>
      </c>
      <c r="W27" s="2">
        <f t="shared" si="5"/>
        <v>101.4362000000001</v>
      </c>
      <c r="X27" s="2">
        <f t="shared" si="6"/>
        <v>500</v>
      </c>
    </row>
    <row r="28" spans="1:25" ht="11.1" customHeight="1" outlineLevel="2" x14ac:dyDescent="0.2">
      <c r="A28" s="7" t="s">
        <v>39</v>
      </c>
      <c r="B28" s="7" t="s">
        <v>9</v>
      </c>
      <c r="C28" s="17" t="str">
        <f>VLOOKUP(A28,[1]TDSheet!$A:$D,4,0)</f>
        <v>Окт</v>
      </c>
      <c r="D28" s="8">
        <v>257.95999999999998</v>
      </c>
      <c r="E28" s="8">
        <v>200.77199999999999</v>
      </c>
      <c r="F28" s="8">
        <v>298.553</v>
      </c>
      <c r="G28" s="8">
        <v>115.292</v>
      </c>
      <c r="H28" s="20">
        <f>VLOOKUP(A28,[1]TDSheet!$A:$I,9,0)</f>
        <v>1</v>
      </c>
      <c r="L28" s="2">
        <f>VLOOKUP(A28,[2]TDSheet!$A:$K,11,0)</f>
        <v>500</v>
      </c>
      <c r="M28" s="2">
        <f t="shared" si="2"/>
        <v>59.710599999999999</v>
      </c>
      <c r="N28" s="16">
        <f t="shared" si="7"/>
        <v>162.39279999999997</v>
      </c>
      <c r="O28" s="16">
        <v>200</v>
      </c>
      <c r="P28" s="16"/>
      <c r="Q28" s="2">
        <f t="shared" si="3"/>
        <v>8</v>
      </c>
      <c r="R28" s="2">
        <f t="shared" si="4"/>
        <v>1.930846449374148</v>
      </c>
      <c r="S28" s="2">
        <f>VLOOKUP(A28,[1]TDSheet!$A:$T,20,0)</f>
        <v>54.52</v>
      </c>
      <c r="T28" s="2">
        <f>VLOOKUP(A28,[1]TDSheet!$A:$U,21,0)</f>
        <v>60.142399999999995</v>
      </c>
      <c r="U28" s="2">
        <f>VLOOKUP(A28,[1]TDSheet!$A:$M,13,0)</f>
        <v>61.481200000000001</v>
      </c>
      <c r="W28" s="2">
        <f t="shared" si="5"/>
        <v>162.39279999999997</v>
      </c>
      <c r="X28" s="2">
        <f t="shared" si="6"/>
        <v>200</v>
      </c>
    </row>
    <row r="29" spans="1:25" ht="11.1" customHeight="1" outlineLevel="2" x14ac:dyDescent="0.2">
      <c r="A29" s="7" t="s">
        <v>40</v>
      </c>
      <c r="B29" s="7" t="s">
        <v>9</v>
      </c>
      <c r="C29" s="17" t="str">
        <f>VLOOKUP(A29,[1]TDSheet!$A:$D,4,0)</f>
        <v>Окт</v>
      </c>
      <c r="D29" s="8">
        <v>328.77300000000002</v>
      </c>
      <c r="E29" s="8">
        <v>306.089</v>
      </c>
      <c r="F29" s="8">
        <v>344.72</v>
      </c>
      <c r="G29" s="8">
        <v>215.285</v>
      </c>
      <c r="H29" s="20">
        <f>VLOOKUP(A29,[1]TDSheet!$A:$I,9,0)</f>
        <v>1</v>
      </c>
      <c r="L29" s="2">
        <f>VLOOKUP(A29,[2]TDSheet!$A:$K,11,0)</f>
        <v>400</v>
      </c>
      <c r="M29" s="2">
        <f t="shared" si="2"/>
        <v>68.944000000000003</v>
      </c>
      <c r="N29" s="16">
        <f>9*M29-G29-O29</f>
        <v>202.60550000000001</v>
      </c>
      <c r="O29" s="16">
        <v>202.60550000000001</v>
      </c>
      <c r="P29" s="16"/>
      <c r="Q29" s="2">
        <f t="shared" si="3"/>
        <v>9</v>
      </c>
      <c r="R29" s="2">
        <f t="shared" si="4"/>
        <v>3.1226067533070316</v>
      </c>
      <c r="S29" s="2">
        <f>VLOOKUP(A29,[1]TDSheet!$A:$T,20,0)</f>
        <v>61.212400000000002</v>
      </c>
      <c r="T29" s="2">
        <f>VLOOKUP(A29,[1]TDSheet!$A:$U,21,0)</f>
        <v>72.549400000000006</v>
      </c>
      <c r="U29" s="2">
        <f>VLOOKUP(A29,[1]TDSheet!$A:$M,13,0)</f>
        <v>73.126599999999996</v>
      </c>
      <c r="W29" s="2">
        <f t="shared" si="5"/>
        <v>202.60550000000001</v>
      </c>
      <c r="X29" s="2">
        <f t="shared" si="6"/>
        <v>202.60550000000001</v>
      </c>
    </row>
    <row r="30" spans="1:25" ht="11.1" customHeight="1" outlineLevel="2" x14ac:dyDescent="0.2">
      <c r="A30" s="7" t="s">
        <v>41</v>
      </c>
      <c r="B30" s="7" t="s">
        <v>9</v>
      </c>
      <c r="C30" s="7"/>
      <c r="D30" s="8">
        <v>0.69799999999999995</v>
      </c>
      <c r="E30" s="8">
        <v>218.14099999999999</v>
      </c>
      <c r="F30" s="8">
        <v>4.8979999999999997</v>
      </c>
      <c r="G30" s="8">
        <v>213.23699999999999</v>
      </c>
      <c r="H30" s="20">
        <f>VLOOKUP(A30,[1]TDSheet!$A:$I,9,0)</f>
        <v>1</v>
      </c>
      <c r="L30" s="2">
        <f>VLOOKUP(A30,[2]TDSheet!$A:$K,11,0)</f>
        <v>50</v>
      </c>
      <c r="M30" s="2">
        <f t="shared" si="2"/>
        <v>0.97959999999999992</v>
      </c>
      <c r="N30" s="16"/>
      <c r="O30" s="16">
        <v>0</v>
      </c>
      <c r="P30" s="16"/>
      <c r="Q30" s="2">
        <f t="shared" si="3"/>
        <v>217.677623519804</v>
      </c>
      <c r="R30" s="2">
        <f t="shared" si="4"/>
        <v>217.677623519804</v>
      </c>
      <c r="S30" s="2">
        <f>VLOOKUP(A30,[1]TDSheet!$A:$T,20,0)</f>
        <v>20.007200000000001</v>
      </c>
      <c r="T30" s="2">
        <f>VLOOKUP(A30,[1]TDSheet!$A:$U,21,0)</f>
        <v>5.4345999999999997</v>
      </c>
      <c r="U30" s="2">
        <f>VLOOKUP(A30,[1]TDSheet!$A:$M,13,0)</f>
        <v>30.301799999999997</v>
      </c>
      <c r="W30" s="2">
        <f t="shared" si="5"/>
        <v>0</v>
      </c>
      <c r="X30" s="2">
        <f t="shared" si="6"/>
        <v>0</v>
      </c>
    </row>
    <row r="31" spans="1:25" ht="11.1" customHeight="1" outlineLevel="2" x14ac:dyDescent="0.2">
      <c r="A31" s="7" t="s">
        <v>42</v>
      </c>
      <c r="B31" s="7" t="s">
        <v>9</v>
      </c>
      <c r="C31" s="7"/>
      <c r="D31" s="8">
        <v>214.21799999999999</v>
      </c>
      <c r="E31" s="8">
        <v>226.881</v>
      </c>
      <c r="F31" s="8">
        <v>120.161</v>
      </c>
      <c r="G31" s="8">
        <v>313.08199999999999</v>
      </c>
      <c r="H31" s="20">
        <f>VLOOKUP(A31,[1]TDSheet!$A:$I,9,0)</f>
        <v>1</v>
      </c>
      <c r="L31" s="2">
        <f>VLOOKUP(A31,[2]TDSheet!$A:$K,11,0)</f>
        <v>100</v>
      </c>
      <c r="M31" s="2">
        <f t="shared" si="2"/>
        <v>24.0322</v>
      </c>
      <c r="N31" s="16"/>
      <c r="O31" s="16">
        <v>0</v>
      </c>
      <c r="P31" s="16"/>
      <c r="Q31" s="2">
        <f t="shared" si="3"/>
        <v>13.027604630454141</v>
      </c>
      <c r="R31" s="2">
        <f t="shared" si="4"/>
        <v>13.027604630454141</v>
      </c>
      <c r="S31" s="2">
        <f>VLOOKUP(A31,[1]TDSheet!$A:$T,20,0)</f>
        <v>20.178599999999999</v>
      </c>
      <c r="T31" s="2">
        <f>VLOOKUP(A31,[1]TDSheet!$A:$U,21,0)</f>
        <v>32.010599999999997</v>
      </c>
      <c r="U31" s="2">
        <f>VLOOKUP(A31,[1]TDSheet!$A:$M,13,0)</f>
        <v>36.076599999999999</v>
      </c>
      <c r="W31" s="2">
        <f t="shared" si="5"/>
        <v>0</v>
      </c>
      <c r="X31" s="2">
        <f t="shared" si="6"/>
        <v>0</v>
      </c>
    </row>
    <row r="32" spans="1:25" ht="11.1" customHeight="1" outlineLevel="2" x14ac:dyDescent="0.2">
      <c r="A32" s="7" t="s">
        <v>43</v>
      </c>
      <c r="B32" s="7" t="s">
        <v>9</v>
      </c>
      <c r="C32" s="7"/>
      <c r="D32" s="8">
        <v>247.18199999999999</v>
      </c>
      <c r="E32" s="8">
        <v>409.12799999999999</v>
      </c>
      <c r="F32" s="8">
        <v>217.52699999999999</v>
      </c>
      <c r="G32" s="8">
        <v>381.99799999999999</v>
      </c>
      <c r="H32" s="20">
        <f>VLOOKUP(A32,[1]TDSheet!$A:$I,9,0)</f>
        <v>1</v>
      </c>
      <c r="L32" s="2">
        <f>VLOOKUP(A32,[2]TDSheet!$A:$K,11,0)</f>
        <v>300</v>
      </c>
      <c r="M32" s="2">
        <f t="shared" si="2"/>
        <v>43.505399999999995</v>
      </c>
      <c r="N32" s="16">
        <f t="shared" ref="N32:N33" si="8">12*M32-G32-O32</f>
        <v>40.066799999999887</v>
      </c>
      <c r="O32" s="16">
        <v>100</v>
      </c>
      <c r="P32" s="16"/>
      <c r="Q32" s="2">
        <f t="shared" si="3"/>
        <v>11.999999999999998</v>
      </c>
      <c r="R32" s="2">
        <f t="shared" si="4"/>
        <v>8.7804732286107026</v>
      </c>
      <c r="S32" s="2">
        <f>VLOOKUP(A32,[1]TDSheet!$A:$T,20,0)</f>
        <v>44.285399999999996</v>
      </c>
      <c r="T32" s="2">
        <f>VLOOKUP(A32,[1]TDSheet!$A:$U,21,0)</f>
        <v>41.7074</v>
      </c>
      <c r="U32" s="2">
        <f>VLOOKUP(A32,[1]TDSheet!$A:$M,13,0)</f>
        <v>58.883799999999994</v>
      </c>
      <c r="W32" s="2">
        <f t="shared" si="5"/>
        <v>40.066799999999887</v>
      </c>
      <c r="X32" s="2">
        <f t="shared" si="6"/>
        <v>100</v>
      </c>
    </row>
    <row r="33" spans="1:25" ht="11.1" customHeight="1" outlineLevel="2" x14ac:dyDescent="0.2">
      <c r="A33" s="7" t="s">
        <v>44</v>
      </c>
      <c r="B33" s="7" t="s">
        <v>9</v>
      </c>
      <c r="C33" s="7"/>
      <c r="D33" s="8">
        <v>248.001</v>
      </c>
      <c r="E33" s="8">
        <v>431.12400000000002</v>
      </c>
      <c r="F33" s="8">
        <v>230.208</v>
      </c>
      <c r="G33" s="8">
        <v>401.51400000000001</v>
      </c>
      <c r="H33" s="20">
        <f>VLOOKUP(A33,[1]TDSheet!$A:$I,9,0)</f>
        <v>1</v>
      </c>
      <c r="L33" s="2">
        <f>VLOOKUP(A33,[2]TDSheet!$A:$K,11,0)</f>
        <v>300</v>
      </c>
      <c r="M33" s="2">
        <f t="shared" si="2"/>
        <v>46.041600000000003</v>
      </c>
      <c r="N33" s="16">
        <f t="shared" si="8"/>
        <v>50.985199999999963</v>
      </c>
      <c r="O33" s="16">
        <v>100</v>
      </c>
      <c r="P33" s="16"/>
      <c r="Q33" s="2">
        <f t="shared" si="3"/>
        <v>11.999999999999998</v>
      </c>
      <c r="R33" s="2">
        <f t="shared" si="4"/>
        <v>8.720678690575479</v>
      </c>
      <c r="S33" s="2">
        <f>VLOOKUP(A33,[1]TDSheet!$A:$T,20,0)</f>
        <v>36.579799999999999</v>
      </c>
      <c r="T33" s="2">
        <f>VLOOKUP(A33,[1]TDSheet!$A:$U,21,0)</f>
        <v>39.1858</v>
      </c>
      <c r="U33" s="2">
        <f>VLOOKUP(A33,[1]TDSheet!$A:$M,13,0)</f>
        <v>57.265200000000007</v>
      </c>
      <c r="W33" s="2">
        <f t="shared" si="5"/>
        <v>50.985199999999963</v>
      </c>
      <c r="X33" s="2">
        <f t="shared" si="6"/>
        <v>100</v>
      </c>
    </row>
    <row r="34" spans="1:25" ht="11.1" customHeight="1" outlineLevel="2" x14ac:dyDescent="0.2">
      <c r="A34" s="7" t="s">
        <v>45</v>
      </c>
      <c r="B34" s="7" t="s">
        <v>9</v>
      </c>
      <c r="C34" s="7"/>
      <c r="D34" s="8">
        <v>472.24900000000002</v>
      </c>
      <c r="E34" s="8"/>
      <c r="F34" s="8">
        <v>385.577</v>
      </c>
      <c r="G34" s="8">
        <v>73.718999999999994</v>
      </c>
      <c r="H34" s="20">
        <f>VLOOKUP(A34,[1]TDSheet!$A:$I,9,0)</f>
        <v>1</v>
      </c>
      <c r="L34" s="2">
        <f>VLOOKUP(A34,[2]TDSheet!$A:$K,11,0)</f>
        <v>500</v>
      </c>
      <c r="M34" s="2">
        <f t="shared" si="2"/>
        <v>77.115399999999994</v>
      </c>
      <c r="N34" s="16">
        <f>7*M34-G34-O34</f>
        <v>166.08879999999994</v>
      </c>
      <c r="O34" s="16">
        <v>300</v>
      </c>
      <c r="P34" s="16"/>
      <c r="Q34" s="2">
        <f t="shared" si="3"/>
        <v>7</v>
      </c>
      <c r="R34" s="2">
        <f t="shared" si="4"/>
        <v>0.9559569165173234</v>
      </c>
      <c r="S34" s="2">
        <f>VLOOKUP(A34,[1]TDSheet!$A:$T,20,0)</f>
        <v>69.497799999999998</v>
      </c>
      <c r="T34" s="2">
        <f>VLOOKUP(A34,[1]TDSheet!$A:$U,21,0)</f>
        <v>68.333799999999997</v>
      </c>
      <c r="U34" s="2">
        <f>VLOOKUP(A34,[1]TDSheet!$A:$M,13,0)</f>
        <v>33.439</v>
      </c>
      <c r="W34" s="2">
        <f t="shared" si="5"/>
        <v>166.08879999999994</v>
      </c>
      <c r="X34" s="2">
        <f t="shared" si="6"/>
        <v>300</v>
      </c>
    </row>
    <row r="35" spans="1:25" ht="11.1" customHeight="1" outlineLevel="2" x14ac:dyDescent="0.2">
      <c r="A35" s="7" t="s">
        <v>46</v>
      </c>
      <c r="B35" s="7" t="s">
        <v>9</v>
      </c>
      <c r="C35" s="7"/>
      <c r="D35" s="8">
        <v>813.44600000000003</v>
      </c>
      <c r="E35" s="8">
        <v>761.69600000000003</v>
      </c>
      <c r="F35" s="8">
        <v>309.12</v>
      </c>
      <c r="G35" s="8">
        <v>693.173</v>
      </c>
      <c r="H35" s="20">
        <f>VLOOKUP(A35,[1]TDSheet!$A:$I,9,0)</f>
        <v>1</v>
      </c>
      <c r="L35" s="2">
        <f>VLOOKUP(A35,[2]TDSheet!$A:$K,11,0)</f>
        <v>300</v>
      </c>
      <c r="M35" s="2">
        <f t="shared" si="2"/>
        <v>61.823999999999998</v>
      </c>
      <c r="N35" s="16">
        <f>12*M35-G35-O35</f>
        <v>48.714999999999918</v>
      </c>
      <c r="O35" s="16">
        <v>0</v>
      </c>
      <c r="P35" s="16"/>
      <c r="Q35" s="2">
        <f t="shared" si="3"/>
        <v>11.999999999999998</v>
      </c>
      <c r="R35" s="2">
        <f t="shared" si="4"/>
        <v>11.212037396480332</v>
      </c>
      <c r="S35" s="2">
        <f>VLOOKUP(A35,[1]TDSheet!$A:$T,20,0)</f>
        <v>95.927599999999998</v>
      </c>
      <c r="T35" s="2">
        <f>VLOOKUP(A35,[1]TDSheet!$A:$U,21,0)</f>
        <v>64.915199999999999</v>
      </c>
      <c r="U35" s="2">
        <f>VLOOKUP(A35,[1]TDSheet!$A:$M,13,0)</f>
        <v>110.65299999999999</v>
      </c>
      <c r="W35" s="2">
        <f t="shared" si="5"/>
        <v>48.714999999999918</v>
      </c>
      <c r="X35" s="2">
        <f t="shared" si="6"/>
        <v>0</v>
      </c>
    </row>
    <row r="36" spans="1:25" ht="11.1" customHeight="1" outlineLevel="2" x14ac:dyDescent="0.2">
      <c r="A36" s="7" t="s">
        <v>47</v>
      </c>
      <c r="B36" s="7" t="s">
        <v>9</v>
      </c>
      <c r="C36" s="7"/>
      <c r="D36" s="8">
        <v>402.36500000000001</v>
      </c>
      <c r="E36" s="8"/>
      <c r="F36" s="8">
        <v>198.4</v>
      </c>
      <c r="G36" s="8">
        <v>180.68700000000001</v>
      </c>
      <c r="H36" s="20">
        <f>VLOOKUP(A36,[1]TDSheet!$A:$I,9,0)</f>
        <v>1</v>
      </c>
      <c r="L36" s="2">
        <f>VLOOKUP(A36,[2]TDSheet!$A:$K,11,0)</f>
        <v>500</v>
      </c>
      <c r="M36" s="2">
        <f t="shared" si="2"/>
        <v>39.68</v>
      </c>
      <c r="N36" s="16">
        <f>11*M36-G36-O36</f>
        <v>105.79300000000001</v>
      </c>
      <c r="O36" s="16">
        <v>150</v>
      </c>
      <c r="P36" s="16"/>
      <c r="Q36" s="2">
        <f t="shared" si="3"/>
        <v>11</v>
      </c>
      <c r="R36" s="2">
        <f t="shared" si="4"/>
        <v>4.5536038306451614</v>
      </c>
      <c r="S36" s="2">
        <f>VLOOKUP(A36,[1]TDSheet!$A:$T,20,0)</f>
        <v>30.798000000000002</v>
      </c>
      <c r="T36" s="2">
        <f>VLOOKUP(A36,[1]TDSheet!$A:$U,21,0)</f>
        <v>43.453800000000001</v>
      </c>
      <c r="U36" s="2">
        <f>VLOOKUP(A36,[1]TDSheet!$A:$M,13,0)</f>
        <v>31.406799999999997</v>
      </c>
      <c r="W36" s="2">
        <f t="shared" si="5"/>
        <v>105.79300000000001</v>
      </c>
      <c r="X36" s="2">
        <f t="shared" si="6"/>
        <v>150</v>
      </c>
    </row>
    <row r="37" spans="1:25" ht="11.1" customHeight="1" outlineLevel="2" x14ac:dyDescent="0.2">
      <c r="A37" s="7" t="s">
        <v>48</v>
      </c>
      <c r="B37" s="7" t="s">
        <v>9</v>
      </c>
      <c r="C37" s="7"/>
      <c r="D37" s="8">
        <v>263.755</v>
      </c>
      <c r="E37" s="8"/>
      <c r="F37" s="8">
        <v>87.028999999999996</v>
      </c>
      <c r="G37" s="8">
        <v>-0.74299999999999999</v>
      </c>
      <c r="H37" s="20">
        <f>VLOOKUP(A37,[1]TDSheet!$A:$I,9,0)</f>
        <v>1</v>
      </c>
      <c r="K37" s="25">
        <v>165</v>
      </c>
      <c r="L37" s="2">
        <f>VLOOKUP(A37,[2]TDSheet!$A:$K,11,0)</f>
        <v>0</v>
      </c>
      <c r="M37" s="2">
        <f t="shared" si="2"/>
        <v>17.405799999999999</v>
      </c>
      <c r="N37" s="16"/>
      <c r="O37" s="16"/>
      <c r="P37" s="16"/>
      <c r="Q37" s="2">
        <f t="shared" si="3"/>
        <v>-4.2686920451803424E-2</v>
      </c>
      <c r="R37" s="2">
        <f t="shared" si="4"/>
        <v>-4.2686920451803424E-2</v>
      </c>
      <c r="S37" s="2">
        <f>VLOOKUP(A37,[1]TDSheet!$A:$T,20,0)</f>
        <v>19.220599999999997</v>
      </c>
      <c r="T37" s="2">
        <f>VLOOKUP(A37,[1]TDSheet!$A:$U,21,0)</f>
        <v>8.8582000000000001</v>
      </c>
      <c r="U37" s="2">
        <f>VLOOKUP(A37,[1]TDSheet!$A:$M,13,0)</f>
        <v>0</v>
      </c>
      <c r="W37" s="2">
        <f t="shared" si="5"/>
        <v>0</v>
      </c>
      <c r="X37" s="2">
        <f t="shared" si="6"/>
        <v>0</v>
      </c>
    </row>
    <row r="38" spans="1:25" ht="11.1" customHeight="1" outlineLevel="2" x14ac:dyDescent="0.2">
      <c r="A38" s="7" t="s">
        <v>49</v>
      </c>
      <c r="B38" s="7" t="s">
        <v>9</v>
      </c>
      <c r="C38" s="7"/>
      <c r="D38" s="8">
        <v>85.456000000000003</v>
      </c>
      <c r="E38" s="8">
        <v>85.912999999999997</v>
      </c>
      <c r="F38" s="8">
        <v>89.153000000000006</v>
      </c>
      <c r="G38" s="8">
        <v>80.061999999999998</v>
      </c>
      <c r="H38" s="20">
        <f>VLOOKUP(A38,[1]TDSheet!$A:$I,9,0)</f>
        <v>1</v>
      </c>
      <c r="L38" s="2">
        <f>VLOOKUP(A38,[2]TDSheet!$A:$K,11,0)</f>
        <v>150</v>
      </c>
      <c r="M38" s="2">
        <f t="shared" si="2"/>
        <v>17.8306</v>
      </c>
      <c r="N38" s="16">
        <f>10*M38-G38-O38</f>
        <v>49.122000000000007</v>
      </c>
      <c r="O38" s="16">
        <v>49.122000000000007</v>
      </c>
      <c r="P38" s="16"/>
      <c r="Q38" s="2">
        <f t="shared" si="3"/>
        <v>10</v>
      </c>
      <c r="R38" s="2">
        <f t="shared" si="4"/>
        <v>4.4901461532421791</v>
      </c>
      <c r="S38" s="2">
        <f>VLOOKUP(A38,[1]TDSheet!$A:$T,20,0)</f>
        <v>9.9225999999999992</v>
      </c>
      <c r="T38" s="2">
        <f>VLOOKUP(A38,[1]TDSheet!$A:$U,21,0)</f>
        <v>12.512</v>
      </c>
      <c r="U38" s="2">
        <f>VLOOKUP(A38,[1]TDSheet!$A:$M,13,0)</f>
        <v>13.838200000000001</v>
      </c>
      <c r="W38" s="2">
        <f t="shared" si="5"/>
        <v>49.122000000000007</v>
      </c>
      <c r="X38" s="2">
        <f t="shared" si="6"/>
        <v>49.122000000000007</v>
      </c>
    </row>
    <row r="39" spans="1:25" ht="11.1" customHeight="1" outlineLevel="2" x14ac:dyDescent="0.2">
      <c r="A39" s="7" t="s">
        <v>50</v>
      </c>
      <c r="B39" s="7" t="s">
        <v>21</v>
      </c>
      <c r="C39" s="7"/>
      <c r="D39" s="8">
        <v>152</v>
      </c>
      <c r="E39" s="8">
        <v>288</v>
      </c>
      <c r="F39" s="8">
        <v>111</v>
      </c>
      <c r="G39" s="8">
        <v>292</v>
      </c>
      <c r="H39" s="20">
        <f>VLOOKUP(A39,[1]TDSheet!$A:$I,9,0)</f>
        <v>0.35</v>
      </c>
      <c r="L39" s="2">
        <f>VLOOKUP(A39,[2]TDSheet!$A:$K,11,0)</f>
        <v>100</v>
      </c>
      <c r="M39" s="2">
        <f t="shared" si="2"/>
        <v>22.2</v>
      </c>
      <c r="N39" s="16"/>
      <c r="O39" s="16">
        <v>0</v>
      </c>
      <c r="P39" s="16"/>
      <c r="Q39" s="2">
        <f t="shared" si="3"/>
        <v>13.153153153153154</v>
      </c>
      <c r="R39" s="2">
        <f t="shared" si="4"/>
        <v>13.153153153153154</v>
      </c>
      <c r="S39" s="2">
        <f>VLOOKUP(A39,[1]TDSheet!$A:$T,20,0)</f>
        <v>29.2</v>
      </c>
      <c r="T39" s="2">
        <f>VLOOKUP(A39,[1]TDSheet!$A:$U,21,0)</f>
        <v>26.6</v>
      </c>
      <c r="U39" s="2">
        <f>VLOOKUP(A39,[1]TDSheet!$A:$M,13,0)</f>
        <v>40</v>
      </c>
      <c r="W39" s="2">
        <f t="shared" si="5"/>
        <v>0</v>
      </c>
      <c r="X39" s="2">
        <f t="shared" si="6"/>
        <v>0</v>
      </c>
    </row>
    <row r="40" spans="1:25" ht="11.1" customHeight="1" outlineLevel="2" x14ac:dyDescent="0.2">
      <c r="A40" s="7" t="s">
        <v>64</v>
      </c>
      <c r="B40" s="7" t="s">
        <v>21</v>
      </c>
      <c r="C40" s="17" t="str">
        <f>VLOOKUP(A40,[1]TDSheet!$A:$D,4,0)</f>
        <v>Окт</v>
      </c>
      <c r="D40" s="8">
        <v>195</v>
      </c>
      <c r="E40" s="8">
        <v>657</v>
      </c>
      <c r="F40" s="8">
        <v>187</v>
      </c>
      <c r="G40" s="8">
        <v>537</v>
      </c>
      <c r="H40" s="20">
        <f>VLOOKUP(A40,[1]TDSheet!$A:$I,9,0)</f>
        <v>0.4</v>
      </c>
      <c r="L40" s="2">
        <f>VLOOKUP(A40,[2]TDSheet!$A:$K,11,0)</f>
        <v>0</v>
      </c>
      <c r="M40" s="2">
        <f t="shared" si="2"/>
        <v>37.4</v>
      </c>
      <c r="N40" s="16"/>
      <c r="O40" s="16">
        <v>0</v>
      </c>
      <c r="P40" s="16"/>
      <c r="Q40" s="2">
        <f t="shared" si="3"/>
        <v>14.358288770053477</v>
      </c>
      <c r="R40" s="2">
        <f t="shared" si="4"/>
        <v>14.358288770053477</v>
      </c>
      <c r="S40" s="2">
        <f>VLOOKUP(A40,[1]TDSheet!$A:$T,20,0)</f>
        <v>89.6</v>
      </c>
      <c r="T40" s="2">
        <f>VLOOKUP(A40,[1]TDSheet!$A:$U,21,0)</f>
        <v>127.6</v>
      </c>
      <c r="U40" s="2">
        <f>VLOOKUP(A40,[1]TDSheet!$A:$M,13,0)</f>
        <v>115.8</v>
      </c>
      <c r="W40" s="2">
        <f t="shared" si="5"/>
        <v>0</v>
      </c>
      <c r="X40" s="2">
        <f t="shared" si="6"/>
        <v>0</v>
      </c>
    </row>
    <row r="41" spans="1:25" ht="11.1" customHeight="1" outlineLevel="2" x14ac:dyDescent="0.2">
      <c r="A41" s="7" t="s">
        <v>25</v>
      </c>
      <c r="B41" s="7" t="s">
        <v>21</v>
      </c>
      <c r="C41" s="7"/>
      <c r="D41" s="8">
        <v>52</v>
      </c>
      <c r="E41" s="8">
        <v>82.677999999999997</v>
      </c>
      <c r="F41" s="8">
        <v>48.677999999999997</v>
      </c>
      <c r="G41" s="8">
        <v>74</v>
      </c>
      <c r="H41" s="20">
        <f>VLOOKUP(A41,[1]TDSheet!$A:$I,9,0)</f>
        <v>0.45</v>
      </c>
      <c r="L41" s="2">
        <f>VLOOKUP(A41,[2]TDSheet!$A:$K,11,0)</f>
        <v>0</v>
      </c>
      <c r="M41" s="2">
        <f t="shared" si="2"/>
        <v>9.7355999999999998</v>
      </c>
      <c r="N41" s="16">
        <f>12*M41-G41-O41</f>
        <v>26.281400000000005</v>
      </c>
      <c r="O41" s="16">
        <v>16.5458</v>
      </c>
      <c r="P41" s="16"/>
      <c r="Q41" s="2">
        <f t="shared" si="3"/>
        <v>12</v>
      </c>
      <c r="R41" s="2">
        <f t="shared" si="4"/>
        <v>7.6009696372077737</v>
      </c>
      <c r="S41" s="2">
        <f>VLOOKUP(A41,[1]TDSheet!$A:$T,20,0)</f>
        <v>6.6114000000000006</v>
      </c>
      <c r="T41" s="2">
        <f>VLOOKUP(A41,[1]TDSheet!$A:$U,21,0)</f>
        <v>6.8703999999999992</v>
      </c>
      <c r="U41" s="2">
        <f>VLOOKUP(A41,[1]TDSheet!$A:$M,13,0)</f>
        <v>10.269600000000001</v>
      </c>
      <c r="W41" s="2">
        <f t="shared" si="5"/>
        <v>11.826630000000003</v>
      </c>
      <c r="X41" s="2">
        <f t="shared" si="6"/>
        <v>7.4456100000000003</v>
      </c>
    </row>
    <row r="42" spans="1:25" ht="21.95" customHeight="1" outlineLevel="2" x14ac:dyDescent="0.2">
      <c r="A42" s="7" t="s">
        <v>51</v>
      </c>
      <c r="B42" s="7" t="s">
        <v>9</v>
      </c>
      <c r="C42" s="7"/>
      <c r="D42" s="8">
        <v>842.154</v>
      </c>
      <c r="E42" s="8">
        <v>233.37799999999999</v>
      </c>
      <c r="F42" s="8">
        <v>713.08699999999999</v>
      </c>
      <c r="G42" s="8">
        <v>333.15199999999999</v>
      </c>
      <c r="H42" s="20">
        <f>VLOOKUP(A42,[1]TDSheet!$A:$I,9,0)</f>
        <v>1</v>
      </c>
      <c r="L42" s="2">
        <f>VLOOKUP(A42,[2]TDSheet!$A:$K,11,0)</f>
        <v>1000</v>
      </c>
      <c r="M42" s="2">
        <f t="shared" si="2"/>
        <v>142.6174</v>
      </c>
      <c r="N42" s="16">
        <f>8*M42-G42-O42</f>
        <v>207.78719999999998</v>
      </c>
      <c r="O42" s="16">
        <v>600</v>
      </c>
      <c r="P42" s="16"/>
      <c r="Q42" s="2">
        <f t="shared" si="3"/>
        <v>8</v>
      </c>
      <c r="R42" s="2">
        <f t="shared" si="4"/>
        <v>2.3359842487662794</v>
      </c>
      <c r="S42" s="2">
        <f>VLOOKUP(A42,[1]TDSheet!$A:$T,20,0)</f>
        <v>75.637799999999999</v>
      </c>
      <c r="T42" s="2">
        <f>VLOOKUP(A42,[1]TDSheet!$A:$U,21,0)</f>
        <v>122.9404</v>
      </c>
      <c r="U42" s="2">
        <f>VLOOKUP(A42,[1]TDSheet!$A:$M,13,0)</f>
        <v>86.084199999999996</v>
      </c>
      <c r="W42" s="2">
        <f t="shared" si="5"/>
        <v>207.78719999999998</v>
      </c>
      <c r="X42" s="2">
        <f t="shared" si="6"/>
        <v>600</v>
      </c>
    </row>
    <row r="43" spans="1:25" ht="11.1" customHeight="1" outlineLevel="2" x14ac:dyDescent="0.2">
      <c r="A43" s="7" t="s">
        <v>65</v>
      </c>
      <c r="B43" s="7" t="s">
        <v>21</v>
      </c>
      <c r="C43" s="7"/>
      <c r="D43" s="8">
        <v>24</v>
      </c>
      <c r="E43" s="8"/>
      <c r="F43" s="8">
        <v>21</v>
      </c>
      <c r="G43" s="8"/>
      <c r="H43" s="20">
        <f>VLOOKUP(A43,[1]TDSheet!$A:$I,9,0)</f>
        <v>0.35</v>
      </c>
      <c r="L43" s="2">
        <f>VLOOKUP(A43,[2]TDSheet!$A:$K,11,0)</f>
        <v>50</v>
      </c>
      <c r="M43" s="2">
        <f t="shared" si="2"/>
        <v>4.2</v>
      </c>
      <c r="N43" s="16">
        <f>6*M43-G43-O43</f>
        <v>12.600000000000001</v>
      </c>
      <c r="O43" s="16">
        <v>12.600000000000001</v>
      </c>
      <c r="P43" s="16"/>
      <c r="Q43" s="2">
        <f t="shared" si="3"/>
        <v>6</v>
      </c>
      <c r="R43" s="2">
        <f t="shared" si="4"/>
        <v>0</v>
      </c>
      <c r="S43" s="2">
        <f>VLOOKUP(A43,[1]TDSheet!$A:$T,20,0)</f>
        <v>25</v>
      </c>
      <c r="T43" s="2">
        <f>VLOOKUP(A43,[1]TDSheet!$A:$U,21,0)</f>
        <v>1</v>
      </c>
      <c r="U43" s="2">
        <f>VLOOKUP(A43,[1]TDSheet!$A:$M,13,0)</f>
        <v>0.4</v>
      </c>
      <c r="W43" s="2">
        <f t="shared" si="5"/>
        <v>4.41</v>
      </c>
      <c r="X43" s="2">
        <f t="shared" si="6"/>
        <v>4.41</v>
      </c>
    </row>
    <row r="44" spans="1:25" ht="11.1" customHeight="1" outlineLevel="2" x14ac:dyDescent="0.2">
      <c r="A44" s="7" t="s">
        <v>52</v>
      </c>
      <c r="B44" s="7" t="s">
        <v>9</v>
      </c>
      <c r="C44" s="7"/>
      <c r="D44" s="8"/>
      <c r="E44" s="8">
        <v>95.611999999999995</v>
      </c>
      <c r="F44" s="8">
        <v>7.2629999999999999</v>
      </c>
      <c r="G44" s="8">
        <v>88.349000000000004</v>
      </c>
      <c r="H44" s="20">
        <f>VLOOKUP(A44,[1]TDSheet!$A:$I,9,0)</f>
        <v>1</v>
      </c>
      <c r="L44" s="2">
        <f>VLOOKUP(A44,[2]TDSheet!$A:$K,11,0)</f>
        <v>150</v>
      </c>
      <c r="M44" s="2">
        <f t="shared" si="2"/>
        <v>1.4525999999999999</v>
      </c>
      <c r="N44" s="16"/>
      <c r="O44" s="16">
        <v>0</v>
      </c>
      <c r="P44" s="16"/>
      <c r="Q44" s="2">
        <f t="shared" si="3"/>
        <v>60.821285969984864</v>
      </c>
      <c r="R44" s="2">
        <f t="shared" si="4"/>
        <v>60.821285969984864</v>
      </c>
      <c r="S44" s="2">
        <f>VLOOKUP(A44,[1]TDSheet!$A:$T,20,0)</f>
        <v>22.123799999999999</v>
      </c>
      <c r="T44" s="2">
        <f>VLOOKUP(A44,[1]TDSheet!$A:$U,21,0)</f>
        <v>0.28920000000000001</v>
      </c>
      <c r="U44" s="2">
        <f>VLOOKUP(A44,[1]TDSheet!$A:$M,13,0)</f>
        <v>12.659600000000001</v>
      </c>
      <c r="W44" s="2">
        <f t="shared" si="5"/>
        <v>0</v>
      </c>
      <c r="X44" s="2">
        <f t="shared" si="6"/>
        <v>0</v>
      </c>
    </row>
    <row r="45" spans="1:25" ht="21.95" customHeight="1" outlineLevel="2" x14ac:dyDescent="0.2">
      <c r="A45" s="7" t="s">
        <v>66</v>
      </c>
      <c r="B45" s="7" t="s">
        <v>21</v>
      </c>
      <c r="C45" s="17" t="str">
        <f>VLOOKUP(A45,[1]TDSheet!$A:$D,4,0)</f>
        <v>Окт</v>
      </c>
      <c r="D45" s="8">
        <v>440</v>
      </c>
      <c r="E45" s="8">
        <v>406</v>
      </c>
      <c r="F45" s="8">
        <v>387</v>
      </c>
      <c r="G45" s="8">
        <v>327</v>
      </c>
      <c r="H45" s="20">
        <f>VLOOKUP(A45,[1]TDSheet!$A:$I,9,0)</f>
        <v>0.4</v>
      </c>
      <c r="L45" s="2">
        <f>VLOOKUP(A45,[2]TDSheet!$A:$K,11,0)</f>
        <v>100</v>
      </c>
      <c r="M45" s="2">
        <f t="shared" si="2"/>
        <v>77.400000000000006</v>
      </c>
      <c r="N45" s="16">
        <f>10*M45-G45-O45</f>
        <v>147</v>
      </c>
      <c r="O45" s="16">
        <v>300</v>
      </c>
      <c r="P45" s="16"/>
      <c r="Q45" s="2">
        <f t="shared" si="3"/>
        <v>10</v>
      </c>
      <c r="R45" s="2">
        <f t="shared" si="4"/>
        <v>4.2248062015503871</v>
      </c>
      <c r="S45" s="2">
        <f>VLOOKUP(A45,[1]TDSheet!$A:$T,20,0)</f>
        <v>95.6</v>
      </c>
      <c r="T45" s="2">
        <f>VLOOKUP(A45,[1]TDSheet!$A:$U,21,0)</f>
        <v>97.2</v>
      </c>
      <c r="U45" s="2">
        <f>VLOOKUP(A45,[1]TDSheet!$A:$M,13,0)</f>
        <v>94</v>
      </c>
      <c r="W45" s="2">
        <f t="shared" si="5"/>
        <v>58.800000000000004</v>
      </c>
      <c r="X45" s="2">
        <f t="shared" si="6"/>
        <v>120</v>
      </c>
    </row>
    <row r="46" spans="1:25" ht="11.1" customHeight="1" outlineLevel="2" x14ac:dyDescent="0.2">
      <c r="A46" s="7" t="s">
        <v>67</v>
      </c>
      <c r="B46" s="7" t="s">
        <v>21</v>
      </c>
      <c r="C46" s="17" t="str">
        <f>VLOOKUP(A46,[1]TDSheet!$A:$D,4,0)</f>
        <v>Окт</v>
      </c>
      <c r="D46" s="8">
        <v>444</v>
      </c>
      <c r="E46" s="8">
        <v>362</v>
      </c>
      <c r="F46" s="8">
        <v>430</v>
      </c>
      <c r="G46" s="8">
        <v>265</v>
      </c>
      <c r="H46" s="20">
        <f>VLOOKUP(A46,[1]TDSheet!$A:$I,9,0)</f>
        <v>0.4</v>
      </c>
      <c r="L46" s="2">
        <f>VLOOKUP(A46,[2]TDSheet!$A:$K,11,0)</f>
        <v>100</v>
      </c>
      <c r="M46" s="2">
        <f t="shared" si="2"/>
        <v>86</v>
      </c>
      <c r="N46" s="16">
        <f>9*M46-G46-O46</f>
        <v>209</v>
      </c>
      <c r="O46" s="16">
        <v>300</v>
      </c>
      <c r="P46" s="16"/>
      <c r="Q46" s="2">
        <f t="shared" si="3"/>
        <v>9</v>
      </c>
      <c r="R46" s="2">
        <f t="shared" si="4"/>
        <v>3.0813953488372094</v>
      </c>
      <c r="S46" s="2">
        <f>VLOOKUP(A46,[1]TDSheet!$A:$T,20,0)</f>
        <v>97.4</v>
      </c>
      <c r="T46" s="2">
        <f>VLOOKUP(A46,[1]TDSheet!$A:$U,21,0)</f>
        <v>92.2</v>
      </c>
      <c r="U46" s="2">
        <f>VLOOKUP(A46,[1]TDSheet!$A:$M,13,0)</f>
        <v>96.2</v>
      </c>
      <c r="W46" s="2">
        <f t="shared" si="5"/>
        <v>83.600000000000009</v>
      </c>
      <c r="X46" s="2">
        <f t="shared" si="6"/>
        <v>120</v>
      </c>
    </row>
    <row r="47" spans="1:25" ht="11.1" customHeight="1" outlineLevel="2" x14ac:dyDescent="0.2">
      <c r="A47" s="7" t="s">
        <v>90</v>
      </c>
      <c r="B47" s="7" t="s">
        <v>21</v>
      </c>
      <c r="C47" s="17" t="str">
        <f>VLOOKUP(A47,[1]TDSheet!$A:$D,4,0)</f>
        <v>Окт</v>
      </c>
      <c r="D47" s="8"/>
      <c r="E47" s="8"/>
      <c r="F47" s="8"/>
      <c r="G47" s="8"/>
      <c r="H47" s="20">
        <v>0.4</v>
      </c>
      <c r="L47" s="2">
        <f>VLOOKUP(A47,[2]TDSheet!$A:$K,11,0)</f>
        <v>0</v>
      </c>
      <c r="M47" s="2">
        <f t="shared" si="2"/>
        <v>0</v>
      </c>
      <c r="N47" s="23">
        <v>25</v>
      </c>
      <c r="O47" s="16">
        <v>25</v>
      </c>
      <c r="P47" s="16"/>
      <c r="Q47" s="2" t="e">
        <f t="shared" si="3"/>
        <v>#DIV/0!</v>
      </c>
      <c r="R47" s="2" t="e">
        <f t="shared" si="4"/>
        <v>#DIV/0!</v>
      </c>
      <c r="S47" s="2">
        <f>VLOOKUP(A47,[1]TDSheet!$A:$T,20,0)</f>
        <v>0.2</v>
      </c>
      <c r="T47" s="2">
        <f>VLOOKUP(A47,[1]TDSheet!$A:$U,21,0)</f>
        <v>0.2</v>
      </c>
      <c r="U47" s="2">
        <f>VLOOKUP(A47,[1]TDSheet!$A:$M,13,0)</f>
        <v>11.4</v>
      </c>
      <c r="V47" s="21" t="str">
        <f>VLOOKUP(A47,[1]TDSheet!$A:$V,22,0)</f>
        <v>акция/вывод</v>
      </c>
      <c r="W47" s="2">
        <f t="shared" si="5"/>
        <v>10</v>
      </c>
      <c r="X47" s="2">
        <f t="shared" si="6"/>
        <v>10</v>
      </c>
    </row>
    <row r="48" spans="1:25" ht="11.1" customHeight="1" outlineLevel="2" x14ac:dyDescent="0.2">
      <c r="A48" s="7" t="s">
        <v>13</v>
      </c>
      <c r="B48" s="7" t="s">
        <v>9</v>
      </c>
      <c r="C48" s="17" t="str">
        <f>VLOOKUP(A48,[1]TDSheet!$A:$D,4,0)</f>
        <v>Окт</v>
      </c>
      <c r="D48" s="8">
        <v>348.22199999999998</v>
      </c>
      <c r="E48" s="8">
        <v>453.28399999999999</v>
      </c>
      <c r="F48" s="8">
        <v>340.61399999999998</v>
      </c>
      <c r="G48" s="8">
        <v>398.43700000000001</v>
      </c>
      <c r="H48" s="20">
        <f>VLOOKUP(A48,[1]TDSheet!$A:$I,9,0)</f>
        <v>1</v>
      </c>
      <c r="K48" s="27">
        <v>100</v>
      </c>
      <c r="L48" s="2">
        <f>VLOOKUP(A48,[2]TDSheet!$A:$K,11,0)</f>
        <v>300</v>
      </c>
      <c r="M48" s="2">
        <f t="shared" si="2"/>
        <v>68.122799999999998</v>
      </c>
      <c r="N48" s="28">
        <f>11*M48-G48-O48-K48</f>
        <v>125.91379999999992</v>
      </c>
      <c r="O48" s="28">
        <v>125</v>
      </c>
      <c r="P48" s="16"/>
      <c r="Q48" s="2">
        <f t="shared" si="3"/>
        <v>9.5320626867950224</v>
      </c>
      <c r="R48" s="2">
        <f t="shared" si="4"/>
        <v>5.8488053926145138</v>
      </c>
      <c r="S48" s="2">
        <f>VLOOKUP(A48,[1]TDSheet!$A:$T,20,0)</f>
        <v>89.952799999999996</v>
      </c>
      <c r="T48" s="2">
        <f>VLOOKUP(A48,[1]TDSheet!$A:$U,21,0)</f>
        <v>90.649000000000001</v>
      </c>
      <c r="U48" s="2">
        <f>VLOOKUP(A48,[1]TDSheet!$A:$M,13,0)</f>
        <v>98.582399999999993</v>
      </c>
      <c r="W48" s="2">
        <f t="shared" si="5"/>
        <v>125.91379999999992</v>
      </c>
      <c r="X48" s="2">
        <f t="shared" si="6"/>
        <v>125</v>
      </c>
      <c r="Y48" s="27" t="s">
        <v>95</v>
      </c>
    </row>
    <row r="49" spans="1:25" ht="11.1" customHeight="1" outlineLevel="2" x14ac:dyDescent="0.2">
      <c r="A49" s="7" t="s">
        <v>14</v>
      </c>
      <c r="B49" s="7" t="s">
        <v>9</v>
      </c>
      <c r="C49" s="17" t="str">
        <f>VLOOKUP(A49,[1]TDSheet!$A:$D,4,0)</f>
        <v>Окт</v>
      </c>
      <c r="D49" s="8">
        <v>10.823</v>
      </c>
      <c r="E49" s="8">
        <v>611.85</v>
      </c>
      <c r="F49" s="8">
        <v>50</v>
      </c>
      <c r="G49" s="8">
        <v>572.673</v>
      </c>
      <c r="H49" s="20">
        <f>VLOOKUP(A49,[1]TDSheet!$A:$I,9,0)</f>
        <v>1</v>
      </c>
      <c r="L49" s="2">
        <f>VLOOKUP(A49,[2]TDSheet!$A:$K,11,0)</f>
        <v>200</v>
      </c>
      <c r="M49" s="2">
        <f t="shared" si="2"/>
        <v>10</v>
      </c>
      <c r="N49" s="16"/>
      <c r="O49" s="16">
        <v>0</v>
      </c>
      <c r="P49" s="16"/>
      <c r="Q49" s="2">
        <f t="shared" si="3"/>
        <v>57.267299999999999</v>
      </c>
      <c r="R49" s="2">
        <f t="shared" si="4"/>
        <v>57.267299999999999</v>
      </c>
      <c r="S49" s="2">
        <f>VLOOKUP(A49,[1]TDSheet!$A:$T,20,0)</f>
        <v>73.878999999999991</v>
      </c>
      <c r="T49" s="2">
        <f>VLOOKUP(A49,[1]TDSheet!$A:$U,21,0)</f>
        <v>42.208199999999998</v>
      </c>
      <c r="U49" s="2">
        <f>VLOOKUP(A49,[1]TDSheet!$A:$M,13,0)</f>
        <v>105.19739999999999</v>
      </c>
      <c r="W49" s="2">
        <f t="shared" si="5"/>
        <v>0</v>
      </c>
      <c r="X49" s="2">
        <f t="shared" si="6"/>
        <v>0</v>
      </c>
    </row>
    <row r="50" spans="1:25" ht="21.95" customHeight="1" outlineLevel="2" x14ac:dyDescent="0.2">
      <c r="A50" s="7" t="s">
        <v>15</v>
      </c>
      <c r="B50" s="7" t="s">
        <v>9</v>
      </c>
      <c r="C50" s="17" t="str">
        <f>VLOOKUP(A50,[1]TDSheet!$A:$D,4,0)</f>
        <v>Окт</v>
      </c>
      <c r="D50" s="8">
        <v>608.04899999999998</v>
      </c>
      <c r="E50" s="8"/>
      <c r="F50" s="8">
        <v>434.93700000000001</v>
      </c>
      <c r="G50" s="19">
        <f>131.203+G72</f>
        <v>90.575999999999993</v>
      </c>
      <c r="H50" s="20">
        <f>VLOOKUP(A50,[1]TDSheet!$A:$I,9,0)</f>
        <v>1</v>
      </c>
      <c r="L50" s="2">
        <f>VLOOKUP(A50,[2]TDSheet!$A:$K,11,0)</f>
        <v>300</v>
      </c>
      <c r="M50" s="2">
        <f t="shared" si="2"/>
        <v>86.987400000000008</v>
      </c>
      <c r="N50" s="16">
        <f>7*M50-G50-O50</f>
        <v>218.33580000000006</v>
      </c>
      <c r="O50" s="16">
        <v>300</v>
      </c>
      <c r="P50" s="16"/>
      <c r="Q50" s="2">
        <f t="shared" si="3"/>
        <v>7</v>
      </c>
      <c r="R50" s="2">
        <f t="shared" si="4"/>
        <v>1.0412542506156062</v>
      </c>
      <c r="S50" s="2">
        <f>VLOOKUP(A50,[1]TDSheet!$A:$T,20,0)</f>
        <v>50.588000000000001</v>
      </c>
      <c r="T50" s="2">
        <f>VLOOKUP(A50,[1]TDSheet!$A:$U,21,0)</f>
        <v>63.0732</v>
      </c>
      <c r="U50" s="2">
        <f>VLOOKUP(A50,[1]TDSheet!$A:$M,13,0)</f>
        <v>57.355399999999996</v>
      </c>
      <c r="W50" s="2">
        <f t="shared" si="5"/>
        <v>218.33580000000006</v>
      </c>
      <c r="X50" s="2">
        <f t="shared" si="6"/>
        <v>300</v>
      </c>
    </row>
    <row r="51" spans="1:25" ht="21.95" customHeight="1" outlineLevel="2" x14ac:dyDescent="0.2">
      <c r="A51" s="7" t="s">
        <v>53</v>
      </c>
      <c r="B51" s="7" t="s">
        <v>9</v>
      </c>
      <c r="C51" s="7"/>
      <c r="D51" s="8">
        <v>326.14</v>
      </c>
      <c r="E51" s="8"/>
      <c r="F51" s="8">
        <v>66.263000000000005</v>
      </c>
      <c r="G51" s="8">
        <v>252.28700000000001</v>
      </c>
      <c r="H51" s="20">
        <f>VLOOKUP(A51,[1]TDSheet!$A:$I,9,0)</f>
        <v>0</v>
      </c>
      <c r="L51" s="2">
        <f>VLOOKUP(A51,[2]TDSheet!$A:$K,11,0)</f>
        <v>0</v>
      </c>
      <c r="M51" s="2">
        <f t="shared" si="2"/>
        <v>13.252600000000001</v>
      </c>
      <c r="N51" s="16"/>
      <c r="O51" s="16">
        <v>0</v>
      </c>
      <c r="P51" s="16"/>
      <c r="Q51" s="2">
        <f t="shared" si="3"/>
        <v>19.036792780284621</v>
      </c>
      <c r="R51" s="2">
        <f t="shared" si="4"/>
        <v>19.036792780284621</v>
      </c>
      <c r="S51" s="2">
        <f>VLOOKUP(A51,[1]TDSheet!$A:$T,20,0)</f>
        <v>18.035</v>
      </c>
      <c r="T51" s="2">
        <f>VLOOKUP(A51,[1]TDSheet!$A:$U,21,0)</f>
        <v>11.7614</v>
      </c>
      <c r="U51" s="2">
        <f>VLOOKUP(A51,[1]TDSheet!$A:$M,13,0)</f>
        <v>7.5446</v>
      </c>
      <c r="V51" s="21" t="str">
        <f>VLOOKUP(A51,[1]TDSheet!$A:$V,22,0)</f>
        <v>заказана вместе с акцией</v>
      </c>
      <c r="W51" s="2">
        <f t="shared" si="5"/>
        <v>0</v>
      </c>
      <c r="X51" s="2">
        <f t="shared" si="6"/>
        <v>0</v>
      </c>
    </row>
    <row r="52" spans="1:25" ht="21.95" customHeight="1" outlineLevel="2" x14ac:dyDescent="0.2">
      <c r="A52" s="7" t="s">
        <v>68</v>
      </c>
      <c r="B52" s="7" t="s">
        <v>21</v>
      </c>
      <c r="C52" s="17" t="str">
        <f>VLOOKUP(A52,[1]TDSheet!$A:$D,4,0)</f>
        <v>Окт</v>
      </c>
      <c r="D52" s="8">
        <v>215.679</v>
      </c>
      <c r="E52" s="8"/>
      <c r="F52" s="8">
        <v>115</v>
      </c>
      <c r="G52" s="8"/>
      <c r="H52" s="20">
        <v>0.4</v>
      </c>
      <c r="L52" s="2">
        <f>VLOOKUP(A52,[2]TDSheet!$A:$K,11,0)</f>
        <v>100</v>
      </c>
      <c r="M52" s="2">
        <f t="shared" si="2"/>
        <v>23</v>
      </c>
      <c r="N52" s="16">
        <f>6*M52-G52-O52</f>
        <v>69</v>
      </c>
      <c r="O52" s="16">
        <v>69</v>
      </c>
      <c r="P52" s="16"/>
      <c r="Q52" s="2">
        <f t="shared" si="3"/>
        <v>6</v>
      </c>
      <c r="R52" s="2">
        <f t="shared" si="4"/>
        <v>0</v>
      </c>
      <c r="S52" s="2">
        <f>VLOOKUP(A52,[1]TDSheet!$A:$T,20,0)</f>
        <v>72.400000000000006</v>
      </c>
      <c r="T52" s="2">
        <f>VLOOKUP(A52,[1]TDSheet!$A:$U,21,0)</f>
        <v>34.4</v>
      </c>
      <c r="U52" s="2">
        <f>VLOOKUP(A52,[1]TDSheet!$A:$M,13,0)</f>
        <v>77.864200000000011</v>
      </c>
      <c r="V52" s="21" t="str">
        <f>VLOOKUP(A52,[1]TDSheet!$A:$V,22,0)</f>
        <v>акция/вывод</v>
      </c>
      <c r="W52" s="2">
        <f t="shared" si="5"/>
        <v>27.6</v>
      </c>
      <c r="X52" s="2">
        <f t="shared" si="6"/>
        <v>27.6</v>
      </c>
    </row>
    <row r="53" spans="1:25" ht="21.95" customHeight="1" outlineLevel="2" x14ac:dyDescent="0.2">
      <c r="A53" s="7" t="s">
        <v>69</v>
      </c>
      <c r="B53" s="7" t="s">
        <v>21</v>
      </c>
      <c r="C53" s="7"/>
      <c r="D53" s="8">
        <v>104</v>
      </c>
      <c r="E53" s="8">
        <v>252</v>
      </c>
      <c r="F53" s="8">
        <v>123</v>
      </c>
      <c r="G53" s="8">
        <v>230</v>
      </c>
      <c r="H53" s="20">
        <f>VLOOKUP(A53,[1]TDSheet!$A:$I,9,0)</f>
        <v>0.35</v>
      </c>
      <c r="L53" s="2">
        <f>VLOOKUP(A53,[2]TDSheet!$A:$K,11,0)</f>
        <v>0</v>
      </c>
      <c r="M53" s="2">
        <f t="shared" si="2"/>
        <v>24.6</v>
      </c>
      <c r="N53" s="16">
        <f>12*M53-G53-O53</f>
        <v>44.900000000000034</v>
      </c>
      <c r="O53" s="16">
        <v>20.300000000000011</v>
      </c>
      <c r="P53" s="16"/>
      <c r="Q53" s="2">
        <f t="shared" si="3"/>
        <v>12.000000000000002</v>
      </c>
      <c r="R53" s="2">
        <f t="shared" si="4"/>
        <v>9.3495934959349594</v>
      </c>
      <c r="S53" s="2">
        <f>VLOOKUP(A53,[1]TDSheet!$A:$T,20,0)</f>
        <v>23.8</v>
      </c>
      <c r="T53" s="2">
        <f>VLOOKUP(A53,[1]TDSheet!$A:$U,21,0)</f>
        <v>22.6</v>
      </c>
      <c r="U53" s="2">
        <f>VLOOKUP(A53,[1]TDSheet!$A:$M,13,0)</f>
        <v>35.200000000000003</v>
      </c>
      <c r="W53" s="2">
        <f t="shared" si="5"/>
        <v>15.715000000000011</v>
      </c>
      <c r="X53" s="2">
        <f t="shared" si="6"/>
        <v>7.1050000000000031</v>
      </c>
    </row>
    <row r="54" spans="1:25" ht="11.1" customHeight="1" outlineLevel="2" x14ac:dyDescent="0.2">
      <c r="A54" s="7" t="s">
        <v>26</v>
      </c>
      <c r="B54" s="7" t="s">
        <v>21</v>
      </c>
      <c r="C54" s="7"/>
      <c r="D54" s="8">
        <v>22</v>
      </c>
      <c r="E54" s="8">
        <v>64</v>
      </c>
      <c r="F54" s="8">
        <v>13</v>
      </c>
      <c r="G54" s="8">
        <v>72</v>
      </c>
      <c r="H54" s="20">
        <f>VLOOKUP(A54,[1]TDSheet!$A:$I,9,0)</f>
        <v>0.35</v>
      </c>
      <c r="L54" s="2">
        <f>VLOOKUP(A54,[2]TDSheet!$A:$K,11,0)</f>
        <v>0</v>
      </c>
      <c r="M54" s="2">
        <f t="shared" si="2"/>
        <v>2.6</v>
      </c>
      <c r="N54" s="16"/>
      <c r="O54" s="16">
        <v>0</v>
      </c>
      <c r="P54" s="16"/>
      <c r="Q54" s="2">
        <f t="shared" si="3"/>
        <v>27.69230769230769</v>
      </c>
      <c r="R54" s="2">
        <f t="shared" si="4"/>
        <v>27.69230769230769</v>
      </c>
      <c r="S54" s="2">
        <f>VLOOKUP(A54,[1]TDSheet!$A:$T,20,0)</f>
        <v>6.4</v>
      </c>
      <c r="T54" s="2">
        <f>VLOOKUP(A54,[1]TDSheet!$A:$U,21,0)</f>
        <v>2.6</v>
      </c>
      <c r="U54" s="2">
        <f>VLOOKUP(A54,[1]TDSheet!$A:$M,13,0)</f>
        <v>7.8</v>
      </c>
      <c r="W54" s="2">
        <f t="shared" si="5"/>
        <v>0</v>
      </c>
      <c r="X54" s="2">
        <f t="shared" si="6"/>
        <v>0</v>
      </c>
    </row>
    <row r="55" spans="1:25" ht="21.95" customHeight="1" outlineLevel="2" x14ac:dyDescent="0.2">
      <c r="A55" s="7" t="s">
        <v>70</v>
      </c>
      <c r="B55" s="7" t="s">
        <v>21</v>
      </c>
      <c r="C55" s="17" t="str">
        <f>VLOOKUP(A55,[1]TDSheet!$A:$D,4,0)</f>
        <v>Окт</v>
      </c>
      <c r="D55" s="8">
        <v>167</v>
      </c>
      <c r="E55" s="8">
        <v>1</v>
      </c>
      <c r="F55" s="8">
        <v>115</v>
      </c>
      <c r="G55" s="8"/>
      <c r="H55" s="20">
        <v>0.4</v>
      </c>
      <c r="L55" s="2">
        <f>VLOOKUP(A55,[2]TDSheet!$A:$K,11,0)</f>
        <v>100</v>
      </c>
      <c r="M55" s="2">
        <f t="shared" si="2"/>
        <v>23</v>
      </c>
      <c r="N55" s="16">
        <f>6*M55-G55-O55</f>
        <v>69</v>
      </c>
      <c r="O55" s="16">
        <v>69</v>
      </c>
      <c r="P55" s="16"/>
      <c r="Q55" s="2">
        <f t="shared" si="3"/>
        <v>6</v>
      </c>
      <c r="R55" s="2">
        <f t="shared" si="4"/>
        <v>0</v>
      </c>
      <c r="S55" s="2">
        <f>VLOOKUP(A55,[1]TDSheet!$A:$T,20,0)</f>
        <v>38.4</v>
      </c>
      <c r="T55" s="2">
        <f>VLOOKUP(A55,[1]TDSheet!$A:$U,21,0)</f>
        <v>40.200000000000003</v>
      </c>
      <c r="U55" s="2">
        <f>VLOOKUP(A55,[1]TDSheet!$A:$M,13,0)</f>
        <v>39</v>
      </c>
      <c r="V55" s="21" t="str">
        <f>VLOOKUP(A55,[1]TDSheet!$A:$V,22,0)</f>
        <v>акция/вывод</v>
      </c>
      <c r="W55" s="2">
        <f t="shared" si="5"/>
        <v>27.6</v>
      </c>
      <c r="X55" s="2">
        <f t="shared" si="6"/>
        <v>27.6</v>
      </c>
    </row>
    <row r="56" spans="1:25" ht="11.1" customHeight="1" outlineLevel="2" x14ac:dyDescent="0.2">
      <c r="A56" s="7" t="s">
        <v>54</v>
      </c>
      <c r="B56" s="7" t="s">
        <v>9</v>
      </c>
      <c r="C56" s="7"/>
      <c r="D56" s="8">
        <v>2.1829999999999998</v>
      </c>
      <c r="E56" s="8">
        <v>170.24700000000001</v>
      </c>
      <c r="F56" s="8">
        <v>7.1180000000000003</v>
      </c>
      <c r="G56" s="8">
        <v>165.31200000000001</v>
      </c>
      <c r="H56" s="20">
        <f>VLOOKUP(A56,[1]TDSheet!$A:$I,9,0)</f>
        <v>1</v>
      </c>
      <c r="L56" s="2">
        <f>VLOOKUP(A56,[2]TDSheet!$A:$K,11,0)</f>
        <v>100</v>
      </c>
      <c r="M56" s="2">
        <f t="shared" si="2"/>
        <v>1.4236</v>
      </c>
      <c r="N56" s="16"/>
      <c r="O56" s="16">
        <v>0</v>
      </c>
      <c r="P56" s="16"/>
      <c r="Q56" s="2">
        <f t="shared" si="3"/>
        <v>116.12250632200058</v>
      </c>
      <c r="R56" s="2">
        <f t="shared" si="4"/>
        <v>116.12250632200058</v>
      </c>
      <c r="S56" s="2">
        <f>VLOOKUP(A56,[1]TDSheet!$A:$T,20,0)</f>
        <v>15.0434</v>
      </c>
      <c r="T56" s="2">
        <f>VLOOKUP(A56,[1]TDSheet!$A:$U,21,0)</f>
        <v>0</v>
      </c>
      <c r="U56" s="2">
        <f>VLOOKUP(A56,[1]TDSheet!$A:$M,13,0)</f>
        <v>23.7896</v>
      </c>
      <c r="W56" s="2">
        <f t="shared" si="5"/>
        <v>0</v>
      </c>
      <c r="X56" s="2">
        <f t="shared" si="6"/>
        <v>0</v>
      </c>
    </row>
    <row r="57" spans="1:25" ht="11.1" customHeight="1" outlineLevel="2" x14ac:dyDescent="0.2">
      <c r="A57" s="7" t="s">
        <v>71</v>
      </c>
      <c r="B57" s="7" t="s">
        <v>21</v>
      </c>
      <c r="C57" s="7"/>
      <c r="D57" s="8">
        <v>122</v>
      </c>
      <c r="E57" s="8">
        <v>56</v>
      </c>
      <c r="F57" s="8">
        <v>32</v>
      </c>
      <c r="G57" s="8">
        <v>126</v>
      </c>
      <c r="H57" s="20">
        <f>VLOOKUP(A57,[1]TDSheet!$A:$I,9,0)</f>
        <v>0.35</v>
      </c>
      <c r="L57" s="2">
        <f>VLOOKUP(A57,[2]TDSheet!$A:$K,11,0)</f>
        <v>0</v>
      </c>
      <c r="M57" s="2">
        <f t="shared" si="2"/>
        <v>6.4</v>
      </c>
      <c r="N57" s="16"/>
      <c r="O57" s="16">
        <v>0</v>
      </c>
      <c r="P57" s="16"/>
      <c r="Q57" s="2">
        <f t="shared" si="3"/>
        <v>19.6875</v>
      </c>
      <c r="R57" s="2">
        <f t="shared" si="4"/>
        <v>19.6875</v>
      </c>
      <c r="S57" s="2">
        <f>VLOOKUP(A57,[1]TDSheet!$A:$T,20,0)</f>
        <v>18.600000000000001</v>
      </c>
      <c r="T57" s="2">
        <f>VLOOKUP(A57,[1]TDSheet!$A:$U,21,0)</f>
        <v>9.8000000000000007</v>
      </c>
      <c r="U57" s="2">
        <f>VLOOKUP(A57,[1]TDSheet!$A:$M,13,0)</f>
        <v>12.6</v>
      </c>
      <c r="W57" s="2">
        <f t="shared" si="5"/>
        <v>0</v>
      </c>
      <c r="X57" s="2">
        <f t="shared" si="6"/>
        <v>0</v>
      </c>
    </row>
    <row r="58" spans="1:25" ht="11.1" customHeight="1" outlineLevel="2" x14ac:dyDescent="0.2">
      <c r="A58" s="7" t="s">
        <v>72</v>
      </c>
      <c r="B58" s="7" t="s">
        <v>21</v>
      </c>
      <c r="C58" s="7"/>
      <c r="D58" s="8">
        <v>242</v>
      </c>
      <c r="E58" s="8">
        <v>186</v>
      </c>
      <c r="F58" s="8">
        <v>122</v>
      </c>
      <c r="G58" s="8">
        <v>246</v>
      </c>
      <c r="H58" s="20">
        <f>VLOOKUP(A58,[1]TDSheet!$A:$I,9,0)</f>
        <v>0.28000000000000003</v>
      </c>
      <c r="L58" s="2">
        <f>VLOOKUP(A58,[2]TDSheet!$A:$K,11,0)</f>
        <v>100</v>
      </c>
      <c r="M58" s="2">
        <f t="shared" si="2"/>
        <v>24.4</v>
      </c>
      <c r="N58" s="16"/>
      <c r="O58" s="16">
        <v>47</v>
      </c>
      <c r="P58" s="16"/>
      <c r="Q58" s="2">
        <f t="shared" si="3"/>
        <v>12.008196721311476</v>
      </c>
      <c r="R58" s="2">
        <f t="shared" si="4"/>
        <v>10.081967213114755</v>
      </c>
      <c r="S58" s="2">
        <f>VLOOKUP(A58,[1]TDSheet!$A:$T,20,0)</f>
        <v>19.600000000000001</v>
      </c>
      <c r="T58" s="2">
        <f>VLOOKUP(A58,[1]TDSheet!$A:$U,21,0)</f>
        <v>27.4</v>
      </c>
      <c r="U58" s="2">
        <f>VLOOKUP(A58,[1]TDSheet!$A:$M,13,0)</f>
        <v>30.6</v>
      </c>
      <c r="W58" s="2">
        <f t="shared" si="5"/>
        <v>0</v>
      </c>
      <c r="X58" s="2">
        <f t="shared" si="6"/>
        <v>13.160000000000002</v>
      </c>
    </row>
    <row r="59" spans="1:25" ht="11.1" customHeight="1" outlineLevel="2" x14ac:dyDescent="0.2">
      <c r="A59" s="7" t="s">
        <v>16</v>
      </c>
      <c r="B59" s="7" t="s">
        <v>9</v>
      </c>
      <c r="C59" s="7"/>
      <c r="D59" s="8">
        <v>195.07499999999999</v>
      </c>
      <c r="E59" s="8"/>
      <c r="F59" s="8">
        <v>148.75</v>
      </c>
      <c r="G59" s="8">
        <v>26.117999999999999</v>
      </c>
      <c r="H59" s="20">
        <f>VLOOKUP(A59,[1]TDSheet!$A:$I,9,0)</f>
        <v>1</v>
      </c>
      <c r="L59" s="2">
        <f>VLOOKUP(A59,[2]TDSheet!$A:$K,11,0)</f>
        <v>300</v>
      </c>
      <c r="M59" s="2">
        <f t="shared" si="2"/>
        <v>29.75</v>
      </c>
      <c r="N59" s="16">
        <f>7*M59-G59-O59</f>
        <v>82.132000000000005</v>
      </c>
      <c r="O59" s="16">
        <v>100</v>
      </c>
      <c r="P59" s="16"/>
      <c r="Q59" s="2">
        <f t="shared" si="3"/>
        <v>7</v>
      </c>
      <c r="R59" s="2">
        <f t="shared" si="4"/>
        <v>0.87791596638655456</v>
      </c>
      <c r="S59" s="2">
        <f>VLOOKUP(A59,[1]TDSheet!$A:$T,20,0)</f>
        <v>35.977999999999994</v>
      </c>
      <c r="T59" s="2">
        <f>VLOOKUP(A59,[1]TDSheet!$A:$U,21,0)</f>
        <v>23.653200000000002</v>
      </c>
      <c r="U59" s="2">
        <f>VLOOKUP(A59,[1]TDSheet!$A:$M,13,0)</f>
        <v>3.6086</v>
      </c>
      <c r="W59" s="2">
        <f t="shared" si="5"/>
        <v>82.132000000000005</v>
      </c>
      <c r="X59" s="2">
        <f t="shared" si="6"/>
        <v>100</v>
      </c>
    </row>
    <row r="60" spans="1:25" ht="11.1" customHeight="1" outlineLevel="2" x14ac:dyDescent="0.2">
      <c r="A60" s="7" t="s">
        <v>73</v>
      </c>
      <c r="B60" s="7" t="s">
        <v>21</v>
      </c>
      <c r="C60" s="7"/>
      <c r="D60" s="8">
        <v>219</v>
      </c>
      <c r="E60" s="8">
        <v>174</v>
      </c>
      <c r="F60" s="8">
        <v>133</v>
      </c>
      <c r="G60" s="8">
        <v>194</v>
      </c>
      <c r="H60" s="20">
        <f>VLOOKUP(A60,[1]TDSheet!$A:$I,9,0)</f>
        <v>0.28000000000000003</v>
      </c>
      <c r="L60" s="2">
        <f>VLOOKUP(A60,[2]TDSheet!$A:$K,11,0)</f>
        <v>0</v>
      </c>
      <c r="M60" s="2">
        <f t="shared" si="2"/>
        <v>26.6</v>
      </c>
      <c r="N60" s="16">
        <f>12*M60-G60-O60</f>
        <v>75.900000000000034</v>
      </c>
      <c r="O60" s="16">
        <v>49.300000000000011</v>
      </c>
      <c r="P60" s="16"/>
      <c r="Q60" s="2">
        <f t="shared" si="3"/>
        <v>12.000000000000002</v>
      </c>
      <c r="R60" s="2">
        <f t="shared" si="4"/>
        <v>7.2932330827067666</v>
      </c>
      <c r="S60" s="2">
        <f>VLOOKUP(A60,[1]TDSheet!$A:$T,20,0)</f>
        <v>21.8</v>
      </c>
      <c r="T60" s="2">
        <f>VLOOKUP(A60,[1]TDSheet!$A:$U,21,0)</f>
        <v>23.8</v>
      </c>
      <c r="U60" s="2">
        <f>VLOOKUP(A60,[1]TDSheet!$A:$M,13,0)</f>
        <v>27.2</v>
      </c>
      <c r="W60" s="2">
        <f t="shared" si="5"/>
        <v>21.252000000000013</v>
      </c>
      <c r="X60" s="2">
        <f t="shared" si="6"/>
        <v>13.804000000000004</v>
      </c>
    </row>
    <row r="61" spans="1:25" ht="11.1" customHeight="1" outlineLevel="2" x14ac:dyDescent="0.2">
      <c r="A61" s="7" t="s">
        <v>17</v>
      </c>
      <c r="B61" s="7" t="s">
        <v>9</v>
      </c>
      <c r="C61" s="17" t="str">
        <f>VLOOKUP(A61,[1]TDSheet!$A:$D,4,0)</f>
        <v>Окт</v>
      </c>
      <c r="D61" s="8">
        <v>29.152999999999999</v>
      </c>
      <c r="E61" s="8"/>
      <c r="F61" s="8">
        <v>16.050999999999998</v>
      </c>
      <c r="G61" s="8">
        <v>-7.1790000000000003</v>
      </c>
      <c r="H61" s="20">
        <v>1</v>
      </c>
      <c r="K61" s="27">
        <v>40</v>
      </c>
      <c r="L61" s="2">
        <f>VLOOKUP(A61,[2]TDSheet!$A:$K,11,0)</f>
        <v>500</v>
      </c>
      <c r="M61" s="2">
        <f t="shared" si="2"/>
        <v>3.2101999999999995</v>
      </c>
      <c r="N61" s="28">
        <v>55</v>
      </c>
      <c r="O61" s="28">
        <v>55</v>
      </c>
      <c r="P61" s="16"/>
      <c r="Q61" s="2">
        <f t="shared" si="3"/>
        <v>32.029468568936522</v>
      </c>
      <c r="R61" s="2">
        <f t="shared" si="4"/>
        <v>-2.2363092642202984</v>
      </c>
      <c r="S61" s="2">
        <f>VLOOKUP(A61,[1]TDSheet!$A:$T,20,0)</f>
        <v>47.673000000000002</v>
      </c>
      <c r="T61" s="2">
        <f>VLOOKUP(A61,[1]TDSheet!$A:$U,21,0)</f>
        <v>43.627400000000002</v>
      </c>
      <c r="U61" s="2">
        <f>VLOOKUP(A61,[1]TDSheet!$A:$M,13,0)</f>
        <v>62.599000000000004</v>
      </c>
      <c r="V61" s="21" t="str">
        <f>VLOOKUP(A61,[1]TDSheet!$A:$V,22,0)</f>
        <v>акция/вывод</v>
      </c>
      <c r="W61" s="2">
        <f t="shared" si="5"/>
        <v>55</v>
      </c>
      <c r="X61" s="2">
        <f t="shared" si="6"/>
        <v>55</v>
      </c>
      <c r="Y61" s="27" t="s">
        <v>97</v>
      </c>
    </row>
    <row r="62" spans="1:25" ht="11.1" customHeight="1" outlineLevel="2" x14ac:dyDescent="0.2">
      <c r="A62" s="7" t="s">
        <v>18</v>
      </c>
      <c r="B62" s="7" t="s">
        <v>9</v>
      </c>
      <c r="C62" s="17" t="str">
        <f>VLOOKUP(A62,[1]TDSheet!$A:$D,4,0)</f>
        <v>Окт</v>
      </c>
      <c r="D62" s="8">
        <v>214.798</v>
      </c>
      <c r="E62" s="8"/>
      <c r="F62" s="8">
        <v>158.91999999999999</v>
      </c>
      <c r="G62" s="8">
        <v>39.420999999999999</v>
      </c>
      <c r="H62" s="20">
        <v>1</v>
      </c>
      <c r="K62" s="27">
        <v>180</v>
      </c>
      <c r="L62" s="2">
        <f>VLOOKUP(A62,[2]TDSheet!$A:$K,11,0)</f>
        <v>500</v>
      </c>
      <c r="M62" s="2">
        <f t="shared" si="2"/>
        <v>31.783999999999999</v>
      </c>
      <c r="N62" s="28"/>
      <c r="O62" s="28"/>
      <c r="P62" s="16"/>
      <c r="Q62" s="2">
        <f t="shared" si="3"/>
        <v>1.2402781273596779</v>
      </c>
      <c r="R62" s="2">
        <f t="shared" si="4"/>
        <v>1.2402781273596779</v>
      </c>
      <c r="S62" s="2">
        <f>VLOOKUP(A62,[1]TDSheet!$A:$T,20,0)</f>
        <v>11.4834</v>
      </c>
      <c r="T62" s="2">
        <f>VLOOKUP(A62,[1]TDSheet!$A:$U,21,0)</f>
        <v>17.229400000000002</v>
      </c>
      <c r="U62" s="2">
        <f>VLOOKUP(A62,[1]TDSheet!$A:$M,13,0)</f>
        <v>21.089199999999998</v>
      </c>
      <c r="V62" s="21" t="str">
        <f>VLOOKUP(A62,[1]TDSheet!$A:$V,22,0)</f>
        <v>акция/вывод</v>
      </c>
      <c r="W62" s="2">
        <f t="shared" si="5"/>
        <v>0</v>
      </c>
      <c r="X62" s="2">
        <f t="shared" si="6"/>
        <v>0</v>
      </c>
      <c r="Y62" s="27" t="s">
        <v>96</v>
      </c>
    </row>
    <row r="63" spans="1:25" ht="11.1" customHeight="1" outlineLevel="2" x14ac:dyDescent="0.2">
      <c r="A63" s="7" t="s">
        <v>91</v>
      </c>
      <c r="B63" s="18" t="s">
        <v>21</v>
      </c>
      <c r="C63" s="17" t="str">
        <f>VLOOKUP(A63,[1]TDSheet!$A:$D,4,0)</f>
        <v>Окт</v>
      </c>
      <c r="D63" s="8"/>
      <c r="E63" s="8"/>
      <c r="F63" s="8"/>
      <c r="G63" s="8"/>
      <c r="H63" s="20">
        <v>0.4</v>
      </c>
      <c r="L63" s="2">
        <f>VLOOKUP(A63,[2]TDSheet!$A:$K,11,0)</f>
        <v>100</v>
      </c>
      <c r="M63" s="2">
        <f t="shared" si="2"/>
        <v>0</v>
      </c>
      <c r="N63" s="23">
        <v>85</v>
      </c>
      <c r="O63" s="16">
        <v>85</v>
      </c>
      <c r="P63" s="16"/>
      <c r="Q63" s="2" t="e">
        <f t="shared" si="3"/>
        <v>#DIV/0!</v>
      </c>
      <c r="R63" s="2" t="e">
        <f t="shared" si="4"/>
        <v>#DIV/0!</v>
      </c>
      <c r="S63" s="2">
        <f>VLOOKUP(A63,[1]TDSheet!$A:$T,20,0)</f>
        <v>35.6</v>
      </c>
      <c r="T63" s="2">
        <f>VLOOKUP(A63,[1]TDSheet!$A:$U,21,0)</f>
        <v>54.8</v>
      </c>
      <c r="U63" s="2">
        <f>VLOOKUP(A63,[1]TDSheet!$A:$M,13,0)</f>
        <v>35</v>
      </c>
      <c r="V63" s="21" t="str">
        <f>VLOOKUP(A63,[1]TDSheet!$A:$V,22,0)</f>
        <v>акция/вывод</v>
      </c>
      <c r="W63" s="2">
        <f t="shared" si="5"/>
        <v>34</v>
      </c>
      <c r="X63" s="2">
        <f t="shared" si="6"/>
        <v>34</v>
      </c>
    </row>
    <row r="64" spans="1:25" ht="11.1" customHeight="1" outlineLevel="2" x14ac:dyDescent="0.2">
      <c r="A64" s="7" t="s">
        <v>92</v>
      </c>
      <c r="B64" s="7" t="s">
        <v>21</v>
      </c>
      <c r="C64" s="17" t="str">
        <f>VLOOKUP(A64,[1]TDSheet!$A:$D,4,0)</f>
        <v>Окт</v>
      </c>
      <c r="D64" s="8"/>
      <c r="E64" s="8"/>
      <c r="F64" s="8"/>
      <c r="G64" s="8"/>
      <c r="H64" s="20">
        <v>0.4</v>
      </c>
      <c r="L64" s="2">
        <f>VLOOKUP(A64,[2]TDSheet!$A:$K,11,0)</f>
        <v>100</v>
      </c>
      <c r="M64" s="2">
        <f t="shared" si="2"/>
        <v>0</v>
      </c>
      <c r="N64" s="23">
        <v>75</v>
      </c>
      <c r="O64" s="16">
        <v>75</v>
      </c>
      <c r="P64" s="16"/>
      <c r="Q64" s="2" t="e">
        <f t="shared" si="3"/>
        <v>#DIV/0!</v>
      </c>
      <c r="R64" s="2" t="e">
        <f t="shared" si="4"/>
        <v>#DIV/0!</v>
      </c>
      <c r="S64" s="2">
        <f>VLOOKUP(A64,[1]TDSheet!$A:$T,20,0)</f>
        <v>19.399999999999999</v>
      </c>
      <c r="T64" s="2">
        <f>VLOOKUP(A64,[1]TDSheet!$A:$U,21,0)</f>
        <v>43.6</v>
      </c>
      <c r="U64" s="2">
        <f>VLOOKUP(A64,[1]TDSheet!$A:$M,13,0)</f>
        <v>24</v>
      </c>
      <c r="V64" s="21" t="str">
        <f>VLOOKUP(A64,[1]TDSheet!$A:$V,22,0)</f>
        <v>акция/вывод</v>
      </c>
      <c r="W64" s="2">
        <f t="shared" si="5"/>
        <v>30</v>
      </c>
      <c r="X64" s="2">
        <f t="shared" si="6"/>
        <v>30</v>
      </c>
    </row>
    <row r="65" spans="1:24" ht="11.1" customHeight="1" outlineLevel="2" x14ac:dyDescent="0.2">
      <c r="A65" s="7" t="s">
        <v>55</v>
      </c>
      <c r="B65" s="7" t="s">
        <v>9</v>
      </c>
      <c r="C65" s="7"/>
      <c r="D65" s="8">
        <v>73.52</v>
      </c>
      <c r="E65" s="8"/>
      <c r="F65" s="8">
        <v>73.52</v>
      </c>
      <c r="G65" s="8"/>
      <c r="H65" s="20">
        <f>VLOOKUP(A65,[1]TDSheet!$A:$I,9,0)</f>
        <v>1</v>
      </c>
      <c r="L65" s="2">
        <f>VLOOKUP(A65,[2]TDSheet!$A:$K,11,0)</f>
        <v>200</v>
      </c>
      <c r="M65" s="2">
        <f t="shared" si="2"/>
        <v>14.703999999999999</v>
      </c>
      <c r="N65" s="16">
        <f>6*M65-G65-O65</f>
        <v>44.111999999999995</v>
      </c>
      <c r="O65" s="16">
        <v>44.111999999999995</v>
      </c>
      <c r="P65" s="16"/>
      <c r="Q65" s="2">
        <f t="shared" si="3"/>
        <v>6</v>
      </c>
      <c r="R65" s="2">
        <f t="shared" si="4"/>
        <v>0</v>
      </c>
      <c r="S65" s="2">
        <f>VLOOKUP(A65,[1]TDSheet!$A:$T,20,0)</f>
        <v>8.7924000000000007</v>
      </c>
      <c r="T65" s="2">
        <f>VLOOKUP(A65,[1]TDSheet!$A:$U,21,0)</f>
        <v>9.6018000000000008</v>
      </c>
      <c r="U65" s="2">
        <f>VLOOKUP(A65,[1]TDSheet!$A:$M,13,0)</f>
        <v>0</v>
      </c>
      <c r="W65" s="2">
        <f t="shared" si="5"/>
        <v>44.111999999999995</v>
      </c>
      <c r="X65" s="2">
        <f t="shared" si="6"/>
        <v>44.111999999999995</v>
      </c>
    </row>
    <row r="66" spans="1:24" ht="11.1" customHeight="1" outlineLevel="2" x14ac:dyDescent="0.2">
      <c r="A66" s="7" t="s">
        <v>56</v>
      </c>
      <c r="B66" s="7" t="s">
        <v>9</v>
      </c>
      <c r="C66" s="7"/>
      <c r="D66" s="8">
        <v>57.145000000000003</v>
      </c>
      <c r="E66" s="8">
        <v>107.169</v>
      </c>
      <c r="F66" s="8">
        <v>69.262</v>
      </c>
      <c r="G66" s="8">
        <v>95.052000000000007</v>
      </c>
      <c r="H66" s="20">
        <f>VLOOKUP(A66,[1]TDSheet!$A:$I,9,0)</f>
        <v>1</v>
      </c>
      <c r="L66" s="2">
        <f>VLOOKUP(A66,[2]TDSheet!$A:$K,11,0)</f>
        <v>200</v>
      </c>
      <c r="M66" s="2">
        <f t="shared" si="2"/>
        <v>13.852399999999999</v>
      </c>
      <c r="N66" s="16">
        <f>12*M66-G66-O66</f>
        <v>31.176799999999972</v>
      </c>
      <c r="O66" s="16">
        <v>40</v>
      </c>
      <c r="P66" s="16"/>
      <c r="Q66" s="2">
        <f t="shared" si="3"/>
        <v>11.999999999999998</v>
      </c>
      <c r="R66" s="2">
        <f t="shared" si="4"/>
        <v>6.8617712454159578</v>
      </c>
      <c r="S66" s="2">
        <f>VLOOKUP(A66,[1]TDSheet!$A:$T,20,0)</f>
        <v>7.2040000000000006</v>
      </c>
      <c r="T66" s="2">
        <f>VLOOKUP(A66,[1]TDSheet!$A:$U,21,0)</f>
        <v>9.6584000000000003</v>
      </c>
      <c r="U66" s="2">
        <f>VLOOKUP(A66,[1]TDSheet!$A:$M,13,0)</f>
        <v>14.1136</v>
      </c>
      <c r="W66" s="2">
        <f t="shared" si="5"/>
        <v>31.176799999999972</v>
      </c>
      <c r="X66" s="2">
        <f t="shared" si="6"/>
        <v>40</v>
      </c>
    </row>
    <row r="67" spans="1:24" ht="45" outlineLevel="2" x14ac:dyDescent="0.2">
      <c r="A67" s="7" t="s">
        <v>74</v>
      </c>
      <c r="B67" s="7" t="s">
        <v>21</v>
      </c>
      <c r="C67" s="7"/>
      <c r="D67" s="8">
        <v>102</v>
      </c>
      <c r="E67" s="8"/>
      <c r="F67" s="8">
        <v>95</v>
      </c>
      <c r="G67" s="8">
        <v>7</v>
      </c>
      <c r="H67" s="20">
        <f>VLOOKUP(A67,[1]TDSheet!$A:$I,9,0)</f>
        <v>0.28000000000000003</v>
      </c>
      <c r="L67" s="2">
        <f>VLOOKUP(A67,[2]TDSheet!$A:$K,11,0)</f>
        <v>50</v>
      </c>
      <c r="M67" s="2">
        <f t="shared" si="2"/>
        <v>19</v>
      </c>
      <c r="N67" s="16">
        <f>6*M67-G67-O67</f>
        <v>53.5</v>
      </c>
      <c r="O67" s="16">
        <v>53.5</v>
      </c>
      <c r="P67" s="16"/>
      <c r="Q67" s="2">
        <f t="shared" si="3"/>
        <v>6</v>
      </c>
      <c r="R67" s="2">
        <f t="shared" si="4"/>
        <v>0.36842105263157893</v>
      </c>
      <c r="S67" s="2">
        <f>VLOOKUP(A67,[1]TDSheet!$A:$T,20,0)</f>
        <v>0</v>
      </c>
      <c r="T67" s="2">
        <f>VLOOKUP(A67,[1]TDSheet!$A:$U,21,0)</f>
        <v>0</v>
      </c>
      <c r="U67" s="2">
        <f>VLOOKUP(A67,[1]TDSheet!$A:$M,13,0)</f>
        <v>0</v>
      </c>
      <c r="V67" s="22" t="str">
        <f>VLOOKUP(A67,[1]TDSheet!$A:$V,22,0)</f>
        <v>вместо - 084  Колбаски Баварские копченые, NDX в МГС 0,28 кг, ТМ Стародворье  ПОКОМ</v>
      </c>
      <c r="W67" s="2">
        <f t="shared" si="5"/>
        <v>14.980000000000002</v>
      </c>
      <c r="X67" s="2">
        <f t="shared" si="6"/>
        <v>14.980000000000002</v>
      </c>
    </row>
    <row r="68" spans="1:24" ht="21.95" customHeight="1" outlineLevel="2" x14ac:dyDescent="0.2">
      <c r="A68" s="7" t="s">
        <v>27</v>
      </c>
      <c r="B68" s="7" t="s">
        <v>21</v>
      </c>
      <c r="C68" s="7"/>
      <c r="D68" s="8"/>
      <c r="E68" s="8">
        <v>200</v>
      </c>
      <c r="F68" s="8"/>
      <c r="G68" s="8">
        <v>200</v>
      </c>
      <c r="H68" s="20">
        <v>0.4</v>
      </c>
      <c r="L68" s="2">
        <f>VLOOKUP(A68,[2]TDSheet!$A:$K,11,0)</f>
        <v>300</v>
      </c>
      <c r="M68" s="2">
        <f t="shared" si="2"/>
        <v>0</v>
      </c>
      <c r="N68" s="16"/>
      <c r="O68" s="16"/>
      <c r="P68" s="16"/>
      <c r="Q68" s="2" t="e">
        <f t="shared" si="3"/>
        <v>#DIV/0!</v>
      </c>
      <c r="R68" s="2" t="e">
        <f t="shared" si="4"/>
        <v>#DIV/0!</v>
      </c>
      <c r="S68" s="2">
        <v>0</v>
      </c>
      <c r="T68" s="2">
        <v>0</v>
      </c>
      <c r="U68" s="2">
        <v>0</v>
      </c>
      <c r="W68" s="2">
        <f t="shared" si="5"/>
        <v>0</v>
      </c>
      <c r="X68" s="2">
        <f t="shared" si="6"/>
        <v>0</v>
      </c>
    </row>
    <row r="69" spans="1:24" ht="11.1" customHeight="1" outlineLevel="2" x14ac:dyDescent="0.2">
      <c r="A69" s="7" t="s">
        <v>28</v>
      </c>
      <c r="B69" s="7" t="s">
        <v>21</v>
      </c>
      <c r="C69" s="7"/>
      <c r="D69" s="8"/>
      <c r="E69" s="8">
        <v>152</v>
      </c>
      <c r="F69" s="8"/>
      <c r="G69" s="8">
        <v>152</v>
      </c>
      <c r="H69" s="20">
        <v>0.33</v>
      </c>
      <c r="L69" s="2">
        <f>VLOOKUP(A69,[2]TDSheet!$A:$K,11,0)</f>
        <v>300</v>
      </c>
      <c r="M69" s="2">
        <f t="shared" si="2"/>
        <v>0</v>
      </c>
      <c r="N69" s="16"/>
      <c r="O69" s="16"/>
      <c r="P69" s="16"/>
      <c r="Q69" s="2" t="e">
        <f t="shared" si="3"/>
        <v>#DIV/0!</v>
      </c>
      <c r="R69" s="2" t="e">
        <f t="shared" si="4"/>
        <v>#DIV/0!</v>
      </c>
      <c r="S69" s="2">
        <v>0</v>
      </c>
      <c r="T69" s="2">
        <v>0</v>
      </c>
      <c r="U69" s="2">
        <v>0</v>
      </c>
      <c r="W69" s="2">
        <f t="shared" si="5"/>
        <v>0</v>
      </c>
      <c r="X69" s="2">
        <f t="shared" si="6"/>
        <v>0</v>
      </c>
    </row>
    <row r="70" spans="1:24" ht="21.95" customHeight="1" outlineLevel="2" x14ac:dyDescent="0.2">
      <c r="A70" s="18" t="s">
        <v>75</v>
      </c>
      <c r="B70" s="7" t="s">
        <v>21</v>
      </c>
      <c r="C70" s="7"/>
      <c r="D70" s="8"/>
      <c r="E70" s="8">
        <v>41</v>
      </c>
      <c r="F70" s="8">
        <v>79</v>
      </c>
      <c r="G70" s="19">
        <v>-38</v>
      </c>
      <c r="H70" s="20">
        <f>VLOOKUP(A70,[1]TDSheet!$A:$I,9,0)</f>
        <v>0</v>
      </c>
      <c r="L70" s="2">
        <f>VLOOKUP(A70,[2]TDSheet!$A:$K,11,0)</f>
        <v>0</v>
      </c>
      <c r="M70" s="2">
        <f t="shared" si="2"/>
        <v>15.8</v>
      </c>
      <c r="N70" s="16"/>
      <c r="O70" s="16"/>
      <c r="P70" s="16"/>
      <c r="Q70" s="2">
        <f t="shared" si="3"/>
        <v>-2.4050632911392404</v>
      </c>
      <c r="R70" s="2">
        <f t="shared" si="4"/>
        <v>-2.4050632911392404</v>
      </c>
      <c r="S70" s="2">
        <f>VLOOKUP(A70,[1]TDSheet!$A:$T,20,0)</f>
        <v>38.200000000000003</v>
      </c>
      <c r="T70" s="2">
        <f>VLOOKUP(A70,[1]TDSheet!$A:$U,21,0)</f>
        <v>43.4</v>
      </c>
      <c r="U70" s="2">
        <f>VLOOKUP(A70,[1]TDSheet!$A:$M,13,0)</f>
        <v>21.2</v>
      </c>
      <c r="W70" s="2">
        <f t="shared" si="5"/>
        <v>0</v>
      </c>
      <c r="X70" s="2">
        <f t="shared" si="6"/>
        <v>0</v>
      </c>
    </row>
    <row r="71" spans="1:24" ht="21.95" customHeight="1" outlineLevel="2" x14ac:dyDescent="0.2">
      <c r="A71" s="18" t="s">
        <v>57</v>
      </c>
      <c r="B71" s="7" t="s">
        <v>9</v>
      </c>
      <c r="C71" s="7"/>
      <c r="D71" s="8">
        <v>-0.877</v>
      </c>
      <c r="E71" s="8"/>
      <c r="F71" s="8">
        <v>136.089</v>
      </c>
      <c r="G71" s="19">
        <v>-136.96600000000001</v>
      </c>
      <c r="H71" s="20">
        <f>VLOOKUP(A71,[1]TDSheet!$A:$I,9,0)</f>
        <v>0</v>
      </c>
      <c r="L71" s="2">
        <f>VLOOKUP(A71,[2]TDSheet!$A:$K,11,0)</f>
        <v>0</v>
      </c>
      <c r="M71" s="2">
        <f t="shared" ref="M71:M75" si="9">F71/5</f>
        <v>27.2178</v>
      </c>
      <c r="N71" s="16"/>
      <c r="O71" s="16"/>
      <c r="P71" s="16"/>
      <c r="Q71" s="2">
        <f t="shared" ref="Q71:Q75" si="10">(G71+N71+O71)/M71</f>
        <v>-5.0322215608903003</v>
      </c>
      <c r="R71" s="2">
        <f t="shared" ref="R71:R75" si="11">G71/M71</f>
        <v>-5.0322215608903003</v>
      </c>
      <c r="S71" s="2">
        <f>VLOOKUP(A71,[1]TDSheet!$A:$T,20,0)</f>
        <v>0</v>
      </c>
      <c r="T71" s="2">
        <f>VLOOKUP(A71,[1]TDSheet!$A:$U,21,0)</f>
        <v>0</v>
      </c>
      <c r="U71" s="2">
        <f>VLOOKUP(A71,[1]TDSheet!$A:$M,13,0)</f>
        <v>0.1754</v>
      </c>
      <c r="W71" s="2">
        <f t="shared" ref="W71:W75" si="12">N71*H71</f>
        <v>0</v>
      </c>
      <c r="X71" s="2">
        <f t="shared" ref="X71:X75" si="13">O71*H71</f>
        <v>0</v>
      </c>
    </row>
    <row r="72" spans="1:24" ht="21.95" customHeight="1" outlineLevel="2" x14ac:dyDescent="0.2">
      <c r="A72" s="18" t="s">
        <v>19</v>
      </c>
      <c r="B72" s="7" t="s">
        <v>9</v>
      </c>
      <c r="C72" s="7"/>
      <c r="D72" s="8"/>
      <c r="E72" s="8"/>
      <c r="F72" s="8">
        <v>40.627000000000002</v>
      </c>
      <c r="G72" s="19">
        <v>-40.627000000000002</v>
      </c>
      <c r="H72" s="20">
        <f>VLOOKUP(A72,[1]TDSheet!$A:$I,9,0)</f>
        <v>0</v>
      </c>
      <c r="L72" s="2">
        <f>VLOOKUP(A72,[2]TDSheet!$A:$K,11,0)</f>
        <v>0</v>
      </c>
      <c r="M72" s="2">
        <f t="shared" si="9"/>
        <v>8.1254000000000008</v>
      </c>
      <c r="N72" s="16"/>
      <c r="O72" s="16"/>
      <c r="P72" s="16"/>
      <c r="Q72" s="2">
        <f t="shared" si="10"/>
        <v>-5</v>
      </c>
      <c r="R72" s="2">
        <f t="shared" si="11"/>
        <v>-5</v>
      </c>
      <c r="S72" s="2">
        <f>VLOOKUP(A72,[1]TDSheet!$A:$T,20,0)</f>
        <v>15.5124</v>
      </c>
      <c r="T72" s="2">
        <f>VLOOKUP(A72,[1]TDSheet!$A:$U,21,0)</f>
        <v>15.453200000000001</v>
      </c>
      <c r="U72" s="2">
        <f>VLOOKUP(A72,[1]TDSheet!$A:$M,13,0)</f>
        <v>5.1530000000000005</v>
      </c>
      <c r="W72" s="2">
        <f t="shared" si="12"/>
        <v>0</v>
      </c>
      <c r="X72" s="2">
        <f t="shared" si="13"/>
        <v>0</v>
      </c>
    </row>
    <row r="73" spans="1:24" ht="21.95" customHeight="1" outlineLevel="2" x14ac:dyDescent="0.2">
      <c r="A73" s="7" t="s">
        <v>76</v>
      </c>
      <c r="B73" s="7" t="s">
        <v>21</v>
      </c>
      <c r="C73" s="7"/>
      <c r="D73" s="8"/>
      <c r="E73" s="8">
        <v>419</v>
      </c>
      <c r="F73" s="8">
        <v>21</v>
      </c>
      <c r="G73" s="26">
        <v>398</v>
      </c>
      <c r="H73" s="20">
        <v>0</v>
      </c>
      <c r="L73" s="2">
        <f>VLOOKUP(A73,[2]TDSheet!$A:$K,11,0)</f>
        <v>0</v>
      </c>
      <c r="M73" s="2">
        <f t="shared" si="9"/>
        <v>4.2</v>
      </c>
      <c r="N73" s="16"/>
      <c r="O73" s="16"/>
      <c r="P73" s="16"/>
      <c r="Q73" s="2">
        <f t="shared" si="10"/>
        <v>94.761904761904759</v>
      </c>
      <c r="R73" s="2">
        <f t="shared" si="11"/>
        <v>94.761904761904759</v>
      </c>
      <c r="S73" s="2">
        <v>0</v>
      </c>
      <c r="T73" s="2">
        <v>0</v>
      </c>
      <c r="U73" s="2">
        <v>0</v>
      </c>
      <c r="W73" s="2">
        <f t="shared" si="12"/>
        <v>0</v>
      </c>
      <c r="X73" s="2">
        <f t="shared" si="13"/>
        <v>0</v>
      </c>
    </row>
    <row r="74" spans="1:24" ht="11.1" customHeight="1" outlineLevel="2" x14ac:dyDescent="0.2">
      <c r="A74" s="7" t="s">
        <v>58</v>
      </c>
      <c r="B74" s="7" t="s">
        <v>9</v>
      </c>
      <c r="C74" s="7"/>
      <c r="D74" s="8"/>
      <c r="E74" s="8">
        <v>462.50799999999998</v>
      </c>
      <c r="F74" s="8">
        <v>84.334000000000003</v>
      </c>
      <c r="G74" s="8">
        <v>378.17399999999998</v>
      </c>
      <c r="H74" s="20">
        <v>0</v>
      </c>
      <c r="L74" s="2">
        <f>VLOOKUP(A74,[2]TDSheet!$A:$K,11,0)</f>
        <v>0</v>
      </c>
      <c r="M74" s="2">
        <f t="shared" si="9"/>
        <v>16.866800000000001</v>
      </c>
      <c r="N74" s="16"/>
      <c r="O74" s="16"/>
      <c r="P74" s="16"/>
      <c r="Q74" s="2">
        <f t="shared" si="10"/>
        <v>22.421206156473069</v>
      </c>
      <c r="R74" s="2">
        <f t="shared" si="11"/>
        <v>22.421206156473069</v>
      </c>
      <c r="S74" s="2">
        <v>0</v>
      </c>
      <c r="T74" s="2">
        <v>0</v>
      </c>
      <c r="U74" s="2">
        <v>0</v>
      </c>
      <c r="W74" s="2">
        <f t="shared" si="12"/>
        <v>0</v>
      </c>
      <c r="X74" s="2">
        <f t="shared" si="13"/>
        <v>0</v>
      </c>
    </row>
    <row r="75" spans="1:24" ht="11.1" customHeight="1" outlineLevel="2" x14ac:dyDescent="0.2">
      <c r="A75" s="7" t="s">
        <v>59</v>
      </c>
      <c r="B75" s="7" t="s">
        <v>9</v>
      </c>
      <c r="C75" s="7"/>
      <c r="D75" s="8"/>
      <c r="E75" s="8">
        <v>177.46899999999999</v>
      </c>
      <c r="F75" s="8">
        <v>12.958</v>
      </c>
      <c r="G75" s="26">
        <v>164.511</v>
      </c>
      <c r="H75" s="20">
        <v>0</v>
      </c>
      <c r="L75" s="2">
        <f>VLOOKUP(A75,[2]TDSheet!$A:$K,11,0)</f>
        <v>0</v>
      </c>
      <c r="M75" s="2">
        <f t="shared" si="9"/>
        <v>2.5916000000000001</v>
      </c>
      <c r="N75" s="16"/>
      <c r="O75" s="16"/>
      <c r="P75" s="16"/>
      <c r="Q75" s="2">
        <f t="shared" si="10"/>
        <v>63.478546071924676</v>
      </c>
      <c r="R75" s="2">
        <f t="shared" si="11"/>
        <v>63.478546071924676</v>
      </c>
      <c r="S75" s="2">
        <v>0</v>
      </c>
      <c r="T75" s="2">
        <v>0</v>
      </c>
      <c r="U75" s="2">
        <v>0</v>
      </c>
      <c r="W75" s="2">
        <f t="shared" si="12"/>
        <v>0</v>
      </c>
      <c r="X75" s="2">
        <f t="shared" si="13"/>
        <v>0</v>
      </c>
    </row>
  </sheetData>
  <autoFilter ref="A3:X75" xr:uid="{FC5802B1-3F6F-4B48-846A-9BB9F046B090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64FC-4B4D-4726-B6C6-F1F57137FA1F}">
  <dimension ref="A1:F68"/>
  <sheetViews>
    <sheetView topLeftCell="A19" workbookViewId="0">
      <selection activeCell="A2" sqref="A2:F68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257.2</v>
      </c>
      <c r="D2">
        <v>509.899</v>
      </c>
      <c r="E2">
        <v>308.00599999999997</v>
      </c>
      <c r="F2">
        <v>459.09300000000002</v>
      </c>
    </row>
    <row r="3" spans="1:6" x14ac:dyDescent="0.2">
      <c r="A3" t="s">
        <v>10</v>
      </c>
      <c r="B3" t="s">
        <v>9</v>
      </c>
      <c r="C3">
        <v>98.179000000000002</v>
      </c>
      <c r="D3">
        <v>322.71100000000001</v>
      </c>
      <c r="E3">
        <v>140.43100000000001</v>
      </c>
      <c r="F3">
        <v>280.459</v>
      </c>
    </row>
    <row r="4" spans="1:6" x14ac:dyDescent="0.2">
      <c r="A4" t="s">
        <v>11</v>
      </c>
      <c r="B4" t="s">
        <v>9</v>
      </c>
      <c r="C4">
        <v>489.20499999999998</v>
      </c>
      <c r="E4">
        <v>487.85300000000001</v>
      </c>
      <c r="F4">
        <v>1.3520000000000001</v>
      </c>
    </row>
    <row r="5" spans="1:6" x14ac:dyDescent="0.2">
      <c r="A5" t="s">
        <v>12</v>
      </c>
      <c r="B5" t="s">
        <v>9</v>
      </c>
      <c r="C5">
        <v>426.75200000000001</v>
      </c>
      <c r="E5">
        <v>339.99</v>
      </c>
      <c r="F5">
        <v>86.762</v>
      </c>
    </row>
    <row r="6" spans="1:6" x14ac:dyDescent="0.2">
      <c r="A6" t="s">
        <v>20</v>
      </c>
      <c r="B6" t="s">
        <v>21</v>
      </c>
      <c r="C6">
        <v>62</v>
      </c>
      <c r="D6">
        <v>32</v>
      </c>
      <c r="E6">
        <v>42</v>
      </c>
      <c r="F6">
        <v>52</v>
      </c>
    </row>
    <row r="7" spans="1:6" x14ac:dyDescent="0.2">
      <c r="A7" t="s">
        <v>22</v>
      </c>
      <c r="B7" t="s">
        <v>21</v>
      </c>
      <c r="C7">
        <v>245</v>
      </c>
      <c r="D7">
        <v>156</v>
      </c>
      <c r="E7">
        <v>231</v>
      </c>
      <c r="F7">
        <v>170</v>
      </c>
    </row>
    <row r="8" spans="1:6" x14ac:dyDescent="0.2">
      <c r="A8" t="s">
        <v>23</v>
      </c>
      <c r="B8" t="s">
        <v>21</v>
      </c>
      <c r="C8">
        <v>255</v>
      </c>
      <c r="D8">
        <v>138.357</v>
      </c>
      <c r="E8">
        <v>235.357</v>
      </c>
      <c r="F8">
        <v>158</v>
      </c>
    </row>
    <row r="9" spans="1:6" x14ac:dyDescent="0.2">
      <c r="A9" t="s">
        <v>24</v>
      </c>
      <c r="B9" t="s">
        <v>21</v>
      </c>
      <c r="C9">
        <v>92</v>
      </c>
      <c r="E9">
        <v>20</v>
      </c>
      <c r="F9">
        <v>72</v>
      </c>
    </row>
    <row r="10" spans="1:6" x14ac:dyDescent="0.2">
      <c r="A10" t="s">
        <v>60</v>
      </c>
      <c r="B10" t="s">
        <v>21</v>
      </c>
      <c r="C10">
        <v>50</v>
      </c>
      <c r="E10">
        <v>50</v>
      </c>
    </row>
    <row r="11" spans="1:6" x14ac:dyDescent="0.2">
      <c r="A11" t="s">
        <v>61</v>
      </c>
      <c r="B11" t="s">
        <v>21</v>
      </c>
      <c r="C11">
        <v>217</v>
      </c>
      <c r="D11">
        <v>135</v>
      </c>
      <c r="E11">
        <v>173</v>
      </c>
      <c r="F11">
        <v>179</v>
      </c>
    </row>
    <row r="12" spans="1:6" x14ac:dyDescent="0.2">
      <c r="A12" t="s">
        <v>62</v>
      </c>
      <c r="B12" t="s">
        <v>21</v>
      </c>
      <c r="C12">
        <v>150</v>
      </c>
      <c r="D12">
        <v>108</v>
      </c>
      <c r="E12">
        <v>183</v>
      </c>
      <c r="F12">
        <v>75</v>
      </c>
    </row>
    <row r="13" spans="1:6" x14ac:dyDescent="0.2">
      <c r="A13" t="s">
        <v>63</v>
      </c>
      <c r="B13" t="s">
        <v>21</v>
      </c>
      <c r="C13">
        <v>839</v>
      </c>
      <c r="E13">
        <v>656</v>
      </c>
      <c r="F13">
        <v>183</v>
      </c>
    </row>
    <row r="14" spans="1:6" x14ac:dyDescent="0.2">
      <c r="A14" t="s">
        <v>29</v>
      </c>
      <c r="B14" t="s">
        <v>9</v>
      </c>
      <c r="C14">
        <v>233.714</v>
      </c>
      <c r="D14">
        <v>453.52300000000002</v>
      </c>
      <c r="E14">
        <v>350.34399999999999</v>
      </c>
      <c r="F14">
        <v>336.89299999999997</v>
      </c>
    </row>
    <row r="15" spans="1:6" x14ac:dyDescent="0.2">
      <c r="A15" t="s">
        <v>30</v>
      </c>
      <c r="B15" t="s">
        <v>9</v>
      </c>
      <c r="C15">
        <v>242.053</v>
      </c>
      <c r="D15">
        <v>1013.085</v>
      </c>
      <c r="E15">
        <v>680.79100000000005</v>
      </c>
      <c r="F15">
        <v>574.34699999999998</v>
      </c>
    </row>
    <row r="16" spans="1:6" x14ac:dyDescent="0.2">
      <c r="A16" t="s">
        <v>31</v>
      </c>
      <c r="B16" t="s">
        <v>9</v>
      </c>
      <c r="C16">
        <v>174.45</v>
      </c>
      <c r="E16">
        <v>78.366</v>
      </c>
      <c r="F16">
        <v>96.084000000000003</v>
      </c>
    </row>
    <row r="17" spans="1:6" x14ac:dyDescent="0.2">
      <c r="A17" t="s">
        <v>32</v>
      </c>
      <c r="B17" t="s">
        <v>9</v>
      </c>
      <c r="C17">
        <v>973.29100000000005</v>
      </c>
      <c r="D17">
        <v>401.81400000000002</v>
      </c>
      <c r="E17">
        <v>800.77800000000002</v>
      </c>
      <c r="F17">
        <v>574.327</v>
      </c>
    </row>
    <row r="18" spans="1:6" x14ac:dyDescent="0.2">
      <c r="A18" t="s">
        <v>33</v>
      </c>
      <c r="B18" t="s">
        <v>9</v>
      </c>
      <c r="C18">
        <v>3509.0219999999999</v>
      </c>
      <c r="D18">
        <v>509.745</v>
      </c>
      <c r="E18">
        <v>1769.038</v>
      </c>
      <c r="F18">
        <v>2249.7289999999998</v>
      </c>
    </row>
    <row r="19" spans="1:6" x14ac:dyDescent="0.2">
      <c r="A19" t="s">
        <v>34</v>
      </c>
      <c r="B19" t="s">
        <v>9</v>
      </c>
      <c r="C19">
        <v>162.65700000000001</v>
      </c>
      <c r="D19">
        <v>201.54</v>
      </c>
      <c r="E19">
        <v>232.47</v>
      </c>
      <c r="F19">
        <v>131.727</v>
      </c>
    </row>
    <row r="20" spans="1:6" x14ac:dyDescent="0.2">
      <c r="A20" t="s">
        <v>35</v>
      </c>
      <c r="B20" t="s">
        <v>9</v>
      </c>
      <c r="C20">
        <v>478.47899999999998</v>
      </c>
      <c r="D20">
        <v>354.20699999999999</v>
      </c>
      <c r="E20">
        <v>521.11800000000005</v>
      </c>
      <c r="F20">
        <v>311.56799999999998</v>
      </c>
    </row>
    <row r="21" spans="1:6" x14ac:dyDescent="0.2">
      <c r="A21" t="s">
        <v>36</v>
      </c>
      <c r="B21" t="s">
        <v>9</v>
      </c>
      <c r="C21">
        <v>2800.2420000000002</v>
      </c>
      <c r="D21">
        <v>216.72</v>
      </c>
      <c r="E21">
        <v>1209.886</v>
      </c>
      <c r="F21">
        <v>1807.076</v>
      </c>
    </row>
    <row r="22" spans="1:6" x14ac:dyDescent="0.2">
      <c r="A22" t="s">
        <v>37</v>
      </c>
      <c r="B22" t="s">
        <v>9</v>
      </c>
      <c r="C22">
        <v>519.12099999999998</v>
      </c>
      <c r="D22">
        <v>1606.78</v>
      </c>
      <c r="E22">
        <v>814</v>
      </c>
      <c r="F22">
        <v>1311.9010000000001</v>
      </c>
    </row>
    <row r="23" spans="1:6" x14ac:dyDescent="0.2">
      <c r="A23" t="s">
        <v>38</v>
      </c>
      <c r="B23" t="s">
        <v>9</v>
      </c>
      <c r="C23">
        <v>882.01099999999997</v>
      </c>
      <c r="E23">
        <v>619.78</v>
      </c>
      <c r="F23">
        <v>262.23099999999999</v>
      </c>
    </row>
    <row r="24" spans="1:6" x14ac:dyDescent="0.2">
      <c r="A24" t="s">
        <v>39</v>
      </c>
      <c r="B24" t="s">
        <v>9</v>
      </c>
      <c r="C24">
        <v>257.95999999999998</v>
      </c>
      <c r="D24">
        <v>200.77199999999999</v>
      </c>
      <c r="E24">
        <v>343.44</v>
      </c>
      <c r="F24">
        <v>115.292</v>
      </c>
    </row>
    <row r="25" spans="1:6" x14ac:dyDescent="0.2">
      <c r="A25" t="s">
        <v>40</v>
      </c>
      <c r="B25" t="s">
        <v>9</v>
      </c>
      <c r="C25">
        <v>328.77300000000002</v>
      </c>
      <c r="D25">
        <v>306.089</v>
      </c>
      <c r="E25">
        <v>419.577</v>
      </c>
      <c r="F25">
        <v>215.285</v>
      </c>
    </row>
    <row r="26" spans="1:6" x14ac:dyDescent="0.2">
      <c r="A26" t="s">
        <v>41</v>
      </c>
      <c r="B26" t="s">
        <v>9</v>
      </c>
      <c r="C26">
        <v>0.69799999999999995</v>
      </c>
      <c r="D26">
        <v>218.14099999999999</v>
      </c>
      <c r="E26">
        <v>5.6020000000000003</v>
      </c>
      <c r="F26">
        <v>213.23699999999999</v>
      </c>
    </row>
    <row r="27" spans="1:6" x14ac:dyDescent="0.2">
      <c r="A27" t="s">
        <v>42</v>
      </c>
      <c r="B27" t="s">
        <v>9</v>
      </c>
      <c r="C27">
        <v>214.21799999999999</v>
      </c>
      <c r="D27">
        <v>226.881</v>
      </c>
      <c r="E27">
        <v>128.017</v>
      </c>
      <c r="F27">
        <v>313.08199999999999</v>
      </c>
    </row>
    <row r="28" spans="1:6" x14ac:dyDescent="0.2">
      <c r="A28" t="s">
        <v>43</v>
      </c>
      <c r="B28" t="s">
        <v>9</v>
      </c>
      <c r="C28">
        <v>247.18199999999999</v>
      </c>
      <c r="D28">
        <v>409.12799999999999</v>
      </c>
      <c r="E28">
        <v>274.31200000000001</v>
      </c>
      <c r="F28">
        <v>381.99799999999999</v>
      </c>
    </row>
    <row r="29" spans="1:6" x14ac:dyDescent="0.2">
      <c r="A29" t="s">
        <v>44</v>
      </c>
      <c r="B29" t="s">
        <v>9</v>
      </c>
      <c r="C29">
        <v>248.001</v>
      </c>
      <c r="D29">
        <v>431.12400000000002</v>
      </c>
      <c r="E29">
        <v>277.61099999999999</v>
      </c>
      <c r="F29">
        <v>401.51400000000001</v>
      </c>
    </row>
    <row r="30" spans="1:6" x14ac:dyDescent="0.2">
      <c r="A30" t="s">
        <v>45</v>
      </c>
      <c r="B30" t="s">
        <v>9</v>
      </c>
      <c r="C30">
        <v>472.24900000000002</v>
      </c>
      <c r="E30">
        <v>398.53</v>
      </c>
      <c r="F30">
        <v>73.718999999999994</v>
      </c>
    </row>
    <row r="31" spans="1:6" x14ac:dyDescent="0.2">
      <c r="A31" t="s">
        <v>46</v>
      </c>
      <c r="B31" t="s">
        <v>9</v>
      </c>
      <c r="C31">
        <v>813.44600000000003</v>
      </c>
      <c r="D31">
        <v>761.69600000000003</v>
      </c>
      <c r="E31">
        <v>881.96900000000005</v>
      </c>
      <c r="F31">
        <v>693.173</v>
      </c>
    </row>
    <row r="32" spans="1:6" x14ac:dyDescent="0.2">
      <c r="A32" t="s">
        <v>47</v>
      </c>
      <c r="B32" t="s">
        <v>9</v>
      </c>
      <c r="C32">
        <v>402.36500000000001</v>
      </c>
      <c r="E32">
        <v>221.678</v>
      </c>
      <c r="F32">
        <v>180.68700000000001</v>
      </c>
    </row>
    <row r="33" spans="1:6" x14ac:dyDescent="0.2">
      <c r="A33" t="s">
        <v>48</v>
      </c>
      <c r="B33" t="s">
        <v>9</v>
      </c>
      <c r="C33">
        <v>263.755</v>
      </c>
      <c r="E33">
        <v>264.49799999999999</v>
      </c>
      <c r="F33">
        <v>-0.74299999999999999</v>
      </c>
    </row>
    <row r="34" spans="1:6" x14ac:dyDescent="0.2">
      <c r="A34" t="s">
        <v>49</v>
      </c>
      <c r="B34" t="s">
        <v>9</v>
      </c>
      <c r="C34">
        <v>85.456000000000003</v>
      </c>
      <c r="D34">
        <v>85.912999999999997</v>
      </c>
      <c r="E34">
        <v>91.307000000000002</v>
      </c>
      <c r="F34">
        <v>80.061999999999998</v>
      </c>
    </row>
    <row r="35" spans="1:6" x14ac:dyDescent="0.2">
      <c r="A35" t="s">
        <v>50</v>
      </c>
      <c r="B35" t="s">
        <v>21</v>
      </c>
      <c r="C35">
        <v>152</v>
      </c>
      <c r="D35">
        <v>288</v>
      </c>
      <c r="E35">
        <v>148</v>
      </c>
      <c r="F35">
        <v>292</v>
      </c>
    </row>
    <row r="36" spans="1:6" x14ac:dyDescent="0.2">
      <c r="A36" t="s">
        <v>64</v>
      </c>
      <c r="B36" t="s">
        <v>21</v>
      </c>
      <c r="C36">
        <v>195</v>
      </c>
      <c r="D36">
        <v>657</v>
      </c>
      <c r="E36">
        <v>315</v>
      </c>
      <c r="F36">
        <v>537</v>
      </c>
    </row>
    <row r="37" spans="1:6" x14ac:dyDescent="0.2">
      <c r="A37" t="s">
        <v>25</v>
      </c>
      <c r="B37" t="s">
        <v>21</v>
      </c>
      <c r="C37">
        <v>52</v>
      </c>
      <c r="D37">
        <v>82.677999999999997</v>
      </c>
      <c r="E37">
        <v>60.677999999999997</v>
      </c>
      <c r="F37">
        <v>74</v>
      </c>
    </row>
    <row r="38" spans="1:6" x14ac:dyDescent="0.2">
      <c r="A38" t="s">
        <v>51</v>
      </c>
      <c r="B38" t="s">
        <v>9</v>
      </c>
      <c r="C38">
        <v>842.154</v>
      </c>
      <c r="D38">
        <v>233.37799999999999</v>
      </c>
      <c r="E38">
        <v>742.38</v>
      </c>
      <c r="F38">
        <v>333.15199999999999</v>
      </c>
    </row>
    <row r="39" spans="1:6" x14ac:dyDescent="0.2">
      <c r="A39" t="s">
        <v>65</v>
      </c>
      <c r="B39" t="s">
        <v>21</v>
      </c>
      <c r="C39">
        <v>24</v>
      </c>
      <c r="E39">
        <v>24</v>
      </c>
    </row>
    <row r="40" spans="1:6" x14ac:dyDescent="0.2">
      <c r="A40" t="s">
        <v>52</v>
      </c>
      <c r="B40" t="s">
        <v>9</v>
      </c>
      <c r="D40">
        <v>95.611999999999995</v>
      </c>
      <c r="E40">
        <v>7.2629999999999999</v>
      </c>
      <c r="F40">
        <v>88.349000000000004</v>
      </c>
    </row>
    <row r="41" spans="1:6" x14ac:dyDescent="0.2">
      <c r="A41" t="s">
        <v>66</v>
      </c>
      <c r="B41" t="s">
        <v>21</v>
      </c>
      <c r="C41">
        <v>440</v>
      </c>
      <c r="D41">
        <v>406</v>
      </c>
      <c r="E41">
        <v>519</v>
      </c>
      <c r="F41">
        <v>327</v>
      </c>
    </row>
    <row r="42" spans="1:6" x14ac:dyDescent="0.2">
      <c r="A42" t="s">
        <v>67</v>
      </c>
      <c r="B42" t="s">
        <v>21</v>
      </c>
      <c r="C42">
        <v>444</v>
      </c>
      <c r="D42">
        <v>362</v>
      </c>
      <c r="E42">
        <v>541</v>
      </c>
      <c r="F42">
        <v>265</v>
      </c>
    </row>
    <row r="43" spans="1:6" x14ac:dyDescent="0.2">
      <c r="A43" t="s">
        <v>13</v>
      </c>
      <c r="B43" t="s">
        <v>9</v>
      </c>
      <c r="C43">
        <v>348.22199999999998</v>
      </c>
      <c r="D43">
        <v>453.28399999999999</v>
      </c>
      <c r="E43">
        <v>403.06900000000002</v>
      </c>
      <c r="F43">
        <v>398.43700000000001</v>
      </c>
    </row>
    <row r="44" spans="1:6" x14ac:dyDescent="0.2">
      <c r="A44" t="s">
        <v>14</v>
      </c>
      <c r="B44" t="s">
        <v>9</v>
      </c>
      <c r="C44">
        <v>10.823</v>
      </c>
      <c r="D44">
        <v>611.85</v>
      </c>
      <c r="E44">
        <v>50</v>
      </c>
      <c r="F44">
        <v>572.673</v>
      </c>
    </row>
    <row r="45" spans="1:6" x14ac:dyDescent="0.2">
      <c r="A45" t="s">
        <v>15</v>
      </c>
      <c r="B45" t="s">
        <v>9</v>
      </c>
      <c r="C45">
        <v>608.04899999999998</v>
      </c>
      <c r="E45">
        <v>476.846</v>
      </c>
      <c r="F45">
        <v>131.203</v>
      </c>
    </row>
    <row r="46" spans="1:6" x14ac:dyDescent="0.2">
      <c r="A46" t="s">
        <v>53</v>
      </c>
      <c r="B46" t="s">
        <v>9</v>
      </c>
      <c r="C46">
        <v>326.14</v>
      </c>
      <c r="E46">
        <v>73.852999999999994</v>
      </c>
      <c r="F46">
        <v>252.28700000000001</v>
      </c>
    </row>
    <row r="47" spans="1:6" x14ac:dyDescent="0.2">
      <c r="A47" t="s">
        <v>68</v>
      </c>
      <c r="B47" t="s">
        <v>21</v>
      </c>
      <c r="C47">
        <v>215.679</v>
      </c>
      <c r="E47">
        <v>215.679</v>
      </c>
    </row>
    <row r="48" spans="1:6" x14ac:dyDescent="0.2">
      <c r="A48" t="s">
        <v>69</v>
      </c>
      <c r="B48" t="s">
        <v>21</v>
      </c>
      <c r="C48">
        <v>104</v>
      </c>
      <c r="D48">
        <v>252</v>
      </c>
      <c r="E48">
        <v>126</v>
      </c>
      <c r="F48">
        <v>230</v>
      </c>
    </row>
    <row r="49" spans="1:6" x14ac:dyDescent="0.2">
      <c r="A49" t="s">
        <v>26</v>
      </c>
      <c r="B49" t="s">
        <v>21</v>
      </c>
      <c r="C49">
        <v>22</v>
      </c>
      <c r="D49">
        <v>64</v>
      </c>
      <c r="E49">
        <v>14</v>
      </c>
      <c r="F49">
        <v>72</v>
      </c>
    </row>
    <row r="50" spans="1:6" x14ac:dyDescent="0.2">
      <c r="A50" t="s">
        <v>70</v>
      </c>
      <c r="B50" t="s">
        <v>21</v>
      </c>
      <c r="C50">
        <v>167</v>
      </c>
      <c r="D50">
        <v>1</v>
      </c>
      <c r="E50">
        <v>168</v>
      </c>
    </row>
    <row r="51" spans="1:6" x14ac:dyDescent="0.2">
      <c r="A51" t="s">
        <v>54</v>
      </c>
      <c r="B51" t="s">
        <v>9</v>
      </c>
      <c r="C51">
        <v>2.1829999999999998</v>
      </c>
      <c r="D51">
        <v>170.24700000000001</v>
      </c>
      <c r="E51">
        <v>7.1180000000000003</v>
      </c>
      <c r="F51">
        <v>165.31200000000001</v>
      </c>
    </row>
    <row r="52" spans="1:6" x14ac:dyDescent="0.2">
      <c r="A52" t="s">
        <v>71</v>
      </c>
      <c r="B52" t="s">
        <v>21</v>
      </c>
      <c r="C52">
        <v>122</v>
      </c>
      <c r="D52">
        <v>56</v>
      </c>
      <c r="E52">
        <v>52</v>
      </c>
      <c r="F52">
        <v>126</v>
      </c>
    </row>
    <row r="53" spans="1:6" x14ac:dyDescent="0.2">
      <c r="A53" t="s">
        <v>72</v>
      </c>
      <c r="B53" t="s">
        <v>21</v>
      </c>
      <c r="C53">
        <v>242</v>
      </c>
      <c r="D53">
        <v>186</v>
      </c>
      <c r="E53">
        <v>182</v>
      </c>
      <c r="F53">
        <v>246</v>
      </c>
    </row>
    <row r="54" spans="1:6" x14ac:dyDescent="0.2">
      <c r="A54" t="s">
        <v>16</v>
      </c>
      <c r="B54" t="s">
        <v>9</v>
      </c>
      <c r="C54">
        <v>195.07499999999999</v>
      </c>
      <c r="E54">
        <v>168.95699999999999</v>
      </c>
      <c r="F54">
        <v>26.117999999999999</v>
      </c>
    </row>
    <row r="55" spans="1:6" x14ac:dyDescent="0.2">
      <c r="A55" t="s">
        <v>73</v>
      </c>
      <c r="B55" t="s">
        <v>21</v>
      </c>
      <c r="C55">
        <v>219</v>
      </c>
      <c r="D55">
        <v>174</v>
      </c>
      <c r="E55">
        <v>199</v>
      </c>
      <c r="F55">
        <v>194</v>
      </c>
    </row>
    <row r="56" spans="1:6" x14ac:dyDescent="0.2">
      <c r="A56" t="s">
        <v>17</v>
      </c>
      <c r="B56" t="s">
        <v>9</v>
      </c>
      <c r="C56">
        <v>29.152999999999999</v>
      </c>
      <c r="E56">
        <v>36.332000000000001</v>
      </c>
      <c r="F56">
        <v>-7.1790000000000003</v>
      </c>
    </row>
    <row r="57" spans="1:6" x14ac:dyDescent="0.2">
      <c r="A57" t="s">
        <v>18</v>
      </c>
      <c r="B57" t="s">
        <v>9</v>
      </c>
      <c r="C57">
        <v>214.798</v>
      </c>
      <c r="E57">
        <v>175.37700000000001</v>
      </c>
      <c r="F57">
        <v>39.420999999999999</v>
      </c>
    </row>
    <row r="58" spans="1:6" x14ac:dyDescent="0.2">
      <c r="A58" t="s">
        <v>55</v>
      </c>
      <c r="B58" t="s">
        <v>9</v>
      </c>
      <c r="C58">
        <v>73.52</v>
      </c>
      <c r="E58">
        <v>73.52</v>
      </c>
    </row>
    <row r="59" spans="1:6" x14ac:dyDescent="0.2">
      <c r="A59" t="s">
        <v>56</v>
      </c>
      <c r="B59" t="s">
        <v>9</v>
      </c>
      <c r="C59">
        <v>57.145000000000003</v>
      </c>
      <c r="D59">
        <v>107.169</v>
      </c>
      <c r="E59">
        <v>69.262</v>
      </c>
      <c r="F59">
        <v>95.052000000000007</v>
      </c>
    </row>
    <row r="60" spans="1:6" x14ac:dyDescent="0.2">
      <c r="A60" t="s">
        <v>74</v>
      </c>
      <c r="B60" t="s">
        <v>21</v>
      </c>
      <c r="C60">
        <v>102</v>
      </c>
      <c r="E60">
        <v>95</v>
      </c>
      <c r="F60">
        <v>7</v>
      </c>
    </row>
    <row r="61" spans="1:6" x14ac:dyDescent="0.2">
      <c r="A61" t="s">
        <v>27</v>
      </c>
      <c r="B61" t="s">
        <v>21</v>
      </c>
      <c r="D61">
        <v>200</v>
      </c>
      <c r="F61">
        <v>200</v>
      </c>
    </row>
    <row r="62" spans="1:6" x14ac:dyDescent="0.2">
      <c r="A62" t="s">
        <v>28</v>
      </c>
      <c r="B62" t="s">
        <v>21</v>
      </c>
      <c r="D62">
        <v>152</v>
      </c>
      <c r="F62">
        <v>152</v>
      </c>
    </row>
    <row r="63" spans="1:6" x14ac:dyDescent="0.2">
      <c r="A63" t="s">
        <v>75</v>
      </c>
      <c r="B63" t="s">
        <v>21</v>
      </c>
      <c r="D63">
        <v>41</v>
      </c>
      <c r="E63">
        <v>79</v>
      </c>
      <c r="F63">
        <v>-38</v>
      </c>
    </row>
    <row r="64" spans="1:6" x14ac:dyDescent="0.2">
      <c r="A64" t="s">
        <v>57</v>
      </c>
      <c r="B64" t="s">
        <v>9</v>
      </c>
      <c r="C64">
        <v>-0.877</v>
      </c>
      <c r="E64">
        <v>136.089</v>
      </c>
      <c r="F64">
        <v>-136.96600000000001</v>
      </c>
    </row>
    <row r="65" spans="1:6" x14ac:dyDescent="0.2">
      <c r="A65" t="s">
        <v>19</v>
      </c>
      <c r="B65" t="s">
        <v>9</v>
      </c>
      <c r="E65">
        <v>40.627000000000002</v>
      </c>
      <c r="F65">
        <v>-40.627000000000002</v>
      </c>
    </row>
    <row r="66" spans="1:6" x14ac:dyDescent="0.2">
      <c r="A66" t="s">
        <v>76</v>
      </c>
      <c r="B66" t="s">
        <v>21</v>
      </c>
      <c r="D66">
        <v>419</v>
      </c>
      <c r="E66">
        <v>21</v>
      </c>
      <c r="F66">
        <v>398</v>
      </c>
    </row>
    <row r="67" spans="1:6" x14ac:dyDescent="0.2">
      <c r="A67" t="s">
        <v>58</v>
      </c>
      <c r="B67" t="s">
        <v>9</v>
      </c>
      <c r="D67">
        <v>462.50799999999998</v>
      </c>
      <c r="E67">
        <v>84.334000000000003</v>
      </c>
      <c r="F67">
        <v>378.17399999999998</v>
      </c>
    </row>
    <row r="68" spans="1:6" x14ac:dyDescent="0.2">
      <c r="A68" t="s">
        <v>59</v>
      </c>
      <c r="B68" t="s">
        <v>9</v>
      </c>
      <c r="D68">
        <v>177.46899999999999</v>
      </c>
      <c r="E68">
        <v>12.958</v>
      </c>
      <c r="F68">
        <v>164.511</v>
      </c>
    </row>
  </sheetData>
  <autoFilter ref="A1:F68" xr:uid="{4DD5A308-4395-447F-A816-AF578A017CA5}">
    <sortState xmlns:xlrd2="http://schemas.microsoft.com/office/spreadsheetml/2017/richdata2" ref="A2:F68">
      <sortCondition ref="A1:A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2023-10-12T10:47:02Z</dcterms:modified>
</cp:coreProperties>
</file>