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заказа'!$B$18:$W$248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57"/>
  <sheetViews>
    <sheetView showGridLines="0" tabSelected="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3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ЗПФ</t>
        </is>
      </c>
      <c r="H1" s="312" t="inlineStr">
        <is>
          <t>на отгрузку продукции с ООО Трейд-Сервис с</t>
        </is>
      </c>
      <c r="O1" s="313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3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3">
      <c r="A5" s="294" t="inlineStr">
        <is>
          <t xml:space="preserve">Ваш контактный телефон и имя: </t>
        </is>
      </c>
      <c r="B5" s="322" t="n"/>
      <c r="C5" s="323" t="n"/>
      <c r="D5" s="316" t="n"/>
      <c r="E5" s="324" t="n"/>
      <c r="F5" s="317" t="inlineStr">
        <is>
          <t>Комментарий к заказу:</t>
        </is>
      </c>
      <c r="G5" s="323" t="n"/>
      <c r="H5" s="316" t="n"/>
      <c r="I5" s="325" t="n"/>
      <c r="J5" s="325" t="n"/>
      <c r="K5" s="324" t="n"/>
      <c r="M5" s="29" t="inlineStr">
        <is>
          <t>Дата загрузки</t>
        </is>
      </c>
      <c r="N5" s="326" t="n">
        <v>45187</v>
      </c>
      <c r="O5" s="327" t="n"/>
      <c r="Q5" s="319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293">
      <c r="A6" s="294" t="inlineStr">
        <is>
          <t>Адрес доставки:</t>
        </is>
      </c>
      <c r="B6" s="322" t="n"/>
      <c r="C6" s="323" t="n"/>
      <c r="D6" s="295" t="inlineStr">
        <is>
          <t>ЛП, ООО, Крым Респ, Симферополь г, Данилова ул, д. 43В, лит В, офис 4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296">
        <f>IF(N5=0," ",CHOOSE(WEEKDAY(N5,2),"Понедельник","Вторник","Среда","Четверг","Пятница","Суббота","Воскресенье"))</f>
        <v/>
      </c>
      <c r="O6" s="331" t="n"/>
      <c r="Q6" s="298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293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293">
      <c r="A8" s="308" t="inlineStr">
        <is>
          <t>Адрес сдачи груза:</t>
        </is>
      </c>
      <c r="B8" s="339" t="n"/>
      <c r="C8" s="340" t="n"/>
      <c r="D8" s="309" t="inlineStr">
        <is>
          <t>295021Российская Федерация, Крым Респ, Симферополь г, Данилова ул, д. 43В, лит В, офис 4</t>
        </is>
      </c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289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293">
      <c r="A9" s="2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6" t="inlineStr"/>
      <c r="E9" s="3" t="n"/>
      <c r="F9" s="2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3">
      <c r="A10" s="2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6" t="n"/>
      <c r="E10" s="3" t="n"/>
      <c r="F10" s="2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9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9" t="n"/>
      <c r="O11" s="327" t="n"/>
      <c r="R11" s="29" t="inlineStr">
        <is>
          <t>Тип заказа</t>
        </is>
      </c>
      <c r="S11" s="277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3">
      <c r="A12" s="276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292" t="n"/>
      <c r="O12" s="336" t="n"/>
      <c r="P12" s="28" t="n"/>
      <c r="R12" s="29" t="inlineStr"/>
      <c r="S12" s="293" t="n"/>
      <c r="T12" s="1" t="n"/>
      <c r="Y12" s="60" t="n"/>
      <c r="Z12" s="60" t="n"/>
      <c r="AA12" s="60" t="n"/>
    </row>
    <row r="13" ht="23.25" customFormat="1" customHeight="1" s="293">
      <c r="A13" s="27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277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3">
      <c r="A14" s="276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3">
      <c r="A15" s="278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80" t="inlineStr">
        <is>
          <t>Кликните на продукт, чтобы просмотреть изображение</t>
        </is>
      </c>
      <c r="U15" s="293" t="n"/>
      <c r="V15" s="293" t="n"/>
      <c r="W15" s="293" t="n"/>
      <c r="X15" s="29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4" t="inlineStr">
        <is>
          <t>Код единицы продаж</t>
        </is>
      </c>
      <c r="B17" s="264" t="inlineStr">
        <is>
          <t>Код продукта</t>
        </is>
      </c>
      <c r="C17" s="282" t="inlineStr">
        <is>
          <t>Номер варианта</t>
        </is>
      </c>
      <c r="D17" s="264" t="inlineStr">
        <is>
          <t xml:space="preserve">Штрих-код </t>
        </is>
      </c>
      <c r="E17" s="348" t="n"/>
      <c r="F17" s="264" t="inlineStr">
        <is>
          <t>Вес нетто штуки, кг</t>
        </is>
      </c>
      <c r="G17" s="264" t="inlineStr">
        <is>
          <t>Кол-во штук в коробе, шт</t>
        </is>
      </c>
      <c r="H17" s="264" t="inlineStr">
        <is>
          <t>Вес нетто короба, кг</t>
        </is>
      </c>
      <c r="I17" s="264" t="inlineStr">
        <is>
          <t>Вес брутто короба, кг</t>
        </is>
      </c>
      <c r="J17" s="264" t="inlineStr">
        <is>
          <t>Кол-во кор. на паллте, шт</t>
        </is>
      </c>
      <c r="K17" s="264" t="inlineStr">
        <is>
          <t>Завод</t>
        </is>
      </c>
      <c r="L17" s="264" t="inlineStr">
        <is>
          <t>Срок годности, сут.</t>
        </is>
      </c>
      <c r="M17" s="264" t="inlineStr">
        <is>
          <t>Наименование</t>
        </is>
      </c>
      <c r="N17" s="349" t="n"/>
      <c r="O17" s="349" t="n"/>
      <c r="P17" s="349" t="n"/>
      <c r="Q17" s="348" t="n"/>
      <c r="R17" s="281" t="inlineStr">
        <is>
          <t>Доступно к отгрузке</t>
        </is>
      </c>
      <c r="S17" s="323" t="n"/>
      <c r="T17" s="264" t="inlineStr">
        <is>
          <t>Ед. изм.</t>
        </is>
      </c>
      <c r="U17" s="264" t="inlineStr">
        <is>
          <t>Заказ</t>
        </is>
      </c>
      <c r="V17" s="265" t="inlineStr">
        <is>
          <t>Заказ с округлением до короба</t>
        </is>
      </c>
      <c r="W17" s="264" t="inlineStr">
        <is>
          <t>Объём заказа, м3</t>
        </is>
      </c>
      <c r="X17" s="267" t="inlineStr">
        <is>
          <t>Примечание по продуктку</t>
        </is>
      </c>
      <c r="Y17" s="267" t="inlineStr">
        <is>
          <t>Признак "НОВИНКА"</t>
        </is>
      </c>
      <c r="Z17" s="267" t="inlineStr">
        <is>
          <t>Для формул</t>
        </is>
      </c>
      <c r="AA17" s="350" t="n"/>
      <c r="AB17" s="351" t="n"/>
      <c r="AC17" s="274" t="n"/>
      <c r="AZ17" s="275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81" t="inlineStr">
        <is>
          <t>начиная с</t>
        </is>
      </c>
      <c r="S18" s="281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  <c r="AZ18" s="1" t="n"/>
    </row>
    <row r="19" ht="27.75" customHeight="1">
      <c r="A19" s="179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16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64" t="n"/>
      <c r="Y20" s="164" t="n"/>
    </row>
    <row r="21" ht="14.25" customHeight="1">
      <c r="A21" s="16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65" t="n"/>
      <c r="Y21" s="165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6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7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179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164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64" t="n"/>
      <c r="Y26" s="164" t="n"/>
    </row>
    <row r="27" ht="14.25" customHeight="1">
      <c r="A27" s="16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65" t="n"/>
      <c r="Y27" s="16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6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6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6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265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6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7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164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64" t="n"/>
      <c r="Y34" s="164" t="n"/>
    </row>
    <row r="35" ht="14.25" customHeight="1">
      <c r="A35" s="16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65" t="n"/>
      <c r="Y35" s="16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6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6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6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6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0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7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164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64" t="n"/>
      <c r="Y42" s="164" t="n"/>
    </row>
    <row r="43" ht="14.25" customHeight="1">
      <c r="A43" s="16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65" t="n"/>
      <c r="Y43" s="165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6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66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74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164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64" t="n"/>
      <c r="Y48" s="164" t="n"/>
    </row>
    <row r="49" ht="14.25" customHeight="1">
      <c r="A49" s="16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65" t="n"/>
      <c r="Y49" s="165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6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6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180</v>
      </c>
      <c r="M51" s="383" t="inlineStr">
        <is>
          <t>Пельмени «Бигбули #МЕГАВКУСИЩЕ с сочной грудинкой» 0,9 сфера ТМ «Горячая штучка»</t>
        </is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66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66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66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66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85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174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164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64" t="n"/>
      <c r="Y58" s="164" t="n"/>
    </row>
    <row r="59" ht="14.25" customHeight="1">
      <c r="A59" s="16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65" t="n"/>
      <c r="Y59" s="165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66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66" t="n">
        <v>4607111037411</v>
      </c>
      <c r="E61" s="331" t="n"/>
      <c r="F61" s="363" t="n">
        <v>2.7</v>
      </c>
      <c r="G61" s="38" t="n">
        <v>1</v>
      </c>
      <c r="H61" s="363" t="n">
        <v>2.7</v>
      </c>
      <c r="I61" s="363" t="n">
        <v>2.8132</v>
      </c>
      <c r="J61" s="38" t="n">
        <v>234</v>
      </c>
      <c r="K61" s="39" t="inlineStr">
        <is>
          <t>МГ</t>
        </is>
      </c>
      <c r="L61" s="38" t="n">
        <v>180</v>
      </c>
      <c r="M61" s="389" t="inlineStr">
        <is>
          <t>Пельмени «Бульмени с говядиной и свининой Наваристые» Весовые Сфера ТМ «Горячая штучка» 2,7 кг</t>
        </is>
      </c>
      <c r="N61" s="365" t="n"/>
      <c r="O61" s="365" t="n"/>
      <c r="P61" s="365" t="n"/>
      <c r="Q61" s="331" t="n"/>
      <c r="R61" s="40" t="inlineStr">
        <is>
          <t>15.09.2023</t>
        </is>
      </c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IFERROR(IF(U61="","",U61*0.00502),"")</f>
        <v/>
      </c>
      <c r="X61" s="69" t="inlineStr"/>
      <c r="Y61" s="70" t="inlineStr"/>
      <c r="AC61" s="74" t="n"/>
      <c r="AZ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66" t="n">
        <v>4607111036728</v>
      </c>
      <c r="E62" s="331" t="n"/>
      <c r="F62" s="363" t="n">
        <v>5</v>
      </c>
      <c r="G62" s="38" t="n">
        <v>1</v>
      </c>
      <c r="H62" s="363" t="n">
        <v>5</v>
      </c>
      <c r="I62" s="363" t="n">
        <v>5.2132</v>
      </c>
      <c r="J62" s="38" t="n">
        <v>144</v>
      </c>
      <c r="K62" s="39" t="inlineStr">
        <is>
          <t>МГ</t>
        </is>
      </c>
      <c r="L62" s="38" t="n">
        <v>180</v>
      </c>
      <c r="M62" s="390" t="inlineStr">
        <is>
          <t>Пельмени «Бульмени с говядиной и свининой Наваристые» Весовые Сфера ТМ «Горячая штучка» 5 кг</t>
        </is>
      </c>
      <c r="N62" s="365" t="n"/>
      <c r="O62" s="365" t="n"/>
      <c r="P62" s="365" t="n"/>
      <c r="Q62" s="331" t="n"/>
      <c r="R62" s="40" t="inlineStr"/>
      <c r="S62" s="40" t="inlineStr"/>
      <c r="T62" s="41" t="inlineStr">
        <is>
          <t>кор</t>
        </is>
      </c>
      <c r="U62" s="366" t="n">
        <v>240</v>
      </c>
      <c r="V62" s="367">
        <f>IFERROR(IF(U62="","",U62),"")</f>
        <v/>
      </c>
      <c r="W62" s="42">
        <f>IFERROR(IF(U62="","",U62*0.00866),"")</f>
        <v/>
      </c>
      <c r="X62" s="69" t="inlineStr"/>
      <c r="Y62" s="70" t="inlineStr"/>
      <c r="AC62" s="74" t="n"/>
      <c r="AZ62" s="95" t="inlineStr">
        <is>
          <t>ЗПФ</t>
        </is>
      </c>
    </row>
    <row r="63">
      <c r="A63" s="174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кор</t>
        </is>
      </c>
      <c r="U63" s="370">
        <f>IFERROR(SUM(U60:U62),"0")</f>
        <v/>
      </c>
      <c r="V63" s="370">
        <f>IFERROR(SUM(V60:V62),"0")</f>
        <v/>
      </c>
      <c r="W63" s="370">
        <f>IFERROR(IF(W60="",0,W60),"0")+IFERROR(IF(W61="",0,W61),"0")+IFERROR(IF(W62="",0,W62),"0")</f>
        <v/>
      </c>
      <c r="X63" s="371" t="n"/>
      <c r="Y63" s="37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368" t="n"/>
      <c r="M64" s="369" t="inlineStr">
        <is>
          <t>Итого</t>
        </is>
      </c>
      <c r="N64" s="339" t="n"/>
      <c r="O64" s="339" t="n"/>
      <c r="P64" s="339" t="n"/>
      <c r="Q64" s="339" t="n"/>
      <c r="R64" s="339" t="n"/>
      <c r="S64" s="340" t="n"/>
      <c r="T64" s="43" t="inlineStr">
        <is>
          <t>кг</t>
        </is>
      </c>
      <c r="U64" s="370">
        <f>IFERROR(SUMPRODUCT(U60:U62*H60:H62),"0")</f>
        <v/>
      </c>
      <c r="V64" s="370">
        <f>IFERROR(SUMPRODUCT(V60:V62*H60:H62),"0")</f>
        <v/>
      </c>
      <c r="W64" s="43" t="n"/>
      <c r="X64" s="371" t="n"/>
      <c r="Y64" s="371" t="n"/>
    </row>
    <row r="65" ht="16.5" customHeight="1">
      <c r="A65" s="164" t="inlineStr">
        <is>
          <t>Бельмеши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64" t="n"/>
      <c r="Y65" s="164" t="n"/>
    </row>
    <row r="66" ht="14.25" customHeight="1">
      <c r="A66" s="165" t="inlineStr">
        <is>
          <t>Снеки</t>
        </is>
      </c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65" t="n"/>
      <c r="Y66" s="165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66" t="n">
        <v>4607111033659</v>
      </c>
      <c r="E67" s="331" t="n"/>
      <c r="F67" s="363" t="n">
        <v>0.3</v>
      </c>
      <c r="G67" s="38" t="n">
        <v>12</v>
      </c>
      <c r="H67" s="363" t="n">
        <v>3.6</v>
      </c>
      <c r="I67" s="363" t="n">
        <v>4.3036</v>
      </c>
      <c r="J67" s="38" t="n">
        <v>70</v>
      </c>
      <c r="K67" s="39" t="inlineStr">
        <is>
          <t>МГ</t>
        </is>
      </c>
      <c r="L67" s="38" t="n">
        <v>180</v>
      </c>
      <c r="M67" s="391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7" s="365" t="n"/>
      <c r="O67" s="365" t="n"/>
      <c r="P67" s="365" t="n"/>
      <c r="Q67" s="331" t="n"/>
      <c r="R67" s="40" t="inlineStr"/>
      <c r="S67" s="40" t="inlineStr"/>
      <c r="T67" s="41" t="inlineStr">
        <is>
          <t>кор</t>
        </is>
      </c>
      <c r="U67" s="366" t="n">
        <v>0</v>
      </c>
      <c r="V67" s="367">
        <f>IFERROR(IF(U67="","",U67),"")</f>
        <v/>
      </c>
      <c r="W67" s="42">
        <f>IFERROR(IF(U67="","",U67*0.01788),"")</f>
        <v/>
      </c>
      <c r="X67" s="69" t="inlineStr"/>
      <c r="Y67" s="70" t="inlineStr"/>
      <c r="AC67" s="74" t="n"/>
      <c r="AZ67" s="96" t="inlineStr">
        <is>
          <t>ПГП</t>
        </is>
      </c>
    </row>
    <row r="68">
      <c r="A68" s="174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кор</t>
        </is>
      </c>
      <c r="U68" s="370">
        <f>IFERROR(SUM(U67:U67),"0")</f>
        <v/>
      </c>
      <c r="V68" s="370">
        <f>IFERROR(SUM(V67:V67),"0")</f>
        <v/>
      </c>
      <c r="W68" s="370">
        <f>IFERROR(IF(W67="",0,W67),"0")</f>
        <v/>
      </c>
      <c r="X68" s="371" t="n"/>
      <c r="Y68" s="37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368" t="n"/>
      <c r="M69" s="369" t="inlineStr">
        <is>
          <t>Итого</t>
        </is>
      </c>
      <c r="N69" s="339" t="n"/>
      <c r="O69" s="339" t="n"/>
      <c r="P69" s="339" t="n"/>
      <c r="Q69" s="339" t="n"/>
      <c r="R69" s="339" t="n"/>
      <c r="S69" s="340" t="n"/>
      <c r="T69" s="43" t="inlineStr">
        <is>
          <t>кг</t>
        </is>
      </c>
      <c r="U69" s="370">
        <f>IFERROR(SUMPRODUCT(U67:U67*H67:H67),"0")</f>
        <v/>
      </c>
      <c r="V69" s="370">
        <f>IFERROR(SUMPRODUCT(V67:V67*H67:H67),"0")</f>
        <v/>
      </c>
      <c r="W69" s="43" t="n"/>
      <c r="X69" s="371" t="n"/>
      <c r="Y69" s="371" t="n"/>
    </row>
    <row r="70" ht="16.5" customHeight="1">
      <c r="A70" s="164" t="inlineStr">
        <is>
          <t>Крылышки ГШ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64" t="n"/>
      <c r="Y70" s="164" t="n"/>
    </row>
    <row r="71" ht="14.25" customHeight="1">
      <c r="A71" s="165" t="inlineStr">
        <is>
          <t>Крылья</t>
        </is>
      </c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65" t="n"/>
      <c r="Y71" s="165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66" t="n">
        <v>4607111034137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66" t="n">
        <v>4607111034120</v>
      </c>
      <c r="E73" s="331" t="n"/>
      <c r="F73" s="363" t="n">
        <v>0.3</v>
      </c>
      <c r="G73" s="38" t="n">
        <v>12</v>
      </c>
      <c r="H73" s="363" t="n">
        <v>3.6</v>
      </c>
      <c r="I73" s="363" t="n">
        <v>4.3036</v>
      </c>
      <c r="J73" s="38" t="n">
        <v>70</v>
      </c>
      <c r="K73" s="39" t="inlineStr">
        <is>
          <t>МГ</t>
        </is>
      </c>
      <c r="L73" s="38" t="n">
        <v>180</v>
      </c>
      <c r="M73" s="393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3" s="365" t="n"/>
      <c r="O73" s="365" t="n"/>
      <c r="P73" s="365" t="n"/>
      <c r="Q73" s="331" t="n"/>
      <c r="R73" s="40" t="inlineStr"/>
      <c r="S73" s="40" t="inlineStr"/>
      <c r="T73" s="41" t="inlineStr">
        <is>
          <t>кор</t>
        </is>
      </c>
      <c r="U73" s="366" t="n">
        <v>0</v>
      </c>
      <c r="V73" s="367">
        <f>IFERROR(IF(U73="","",U73),"")</f>
        <v/>
      </c>
      <c r="W73" s="42">
        <f>IFERROR(IF(U73="","",U73*0.01788),"")</f>
        <v/>
      </c>
      <c r="X73" s="69" t="inlineStr"/>
      <c r="Y73" s="70" t="inlineStr"/>
      <c r="AC73" s="74" t="n"/>
      <c r="AZ73" s="98" t="inlineStr">
        <is>
          <t>ПГП</t>
        </is>
      </c>
    </row>
    <row r="74">
      <c r="A74" s="174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кор</t>
        </is>
      </c>
      <c r="U74" s="370">
        <f>IFERROR(SUM(U72:U73),"0")</f>
        <v/>
      </c>
      <c r="V74" s="370">
        <f>IFERROR(SUM(V72:V73),"0")</f>
        <v/>
      </c>
      <c r="W74" s="370">
        <f>IFERROR(IF(W72="",0,W72),"0")+IFERROR(IF(W73="",0,W73),"0")</f>
        <v/>
      </c>
      <c r="X74" s="371" t="n"/>
      <c r="Y74" s="37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368" t="n"/>
      <c r="M75" s="369" t="inlineStr">
        <is>
          <t>Итого</t>
        </is>
      </c>
      <c r="N75" s="339" t="n"/>
      <c r="O75" s="339" t="n"/>
      <c r="P75" s="339" t="n"/>
      <c r="Q75" s="339" t="n"/>
      <c r="R75" s="339" t="n"/>
      <c r="S75" s="340" t="n"/>
      <c r="T75" s="43" t="inlineStr">
        <is>
          <t>кг</t>
        </is>
      </c>
      <c r="U75" s="370">
        <f>IFERROR(SUMPRODUCT(U72:U73*H72:H73),"0")</f>
        <v/>
      </c>
      <c r="V75" s="370">
        <f>IFERROR(SUMPRODUCT(V72:V73*H72:H73),"0")</f>
        <v/>
      </c>
      <c r="W75" s="43" t="n"/>
      <c r="X75" s="371" t="n"/>
      <c r="Y75" s="371" t="n"/>
    </row>
    <row r="76" ht="16.5" customHeight="1">
      <c r="A76" s="164" t="inlineStr">
        <is>
          <t>Чебупели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64" t="n"/>
      <c r="Y76" s="164" t="n"/>
    </row>
    <row r="77" ht="14.25" customHeight="1">
      <c r="A77" s="165" t="inlineStr">
        <is>
          <t>Снеки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65" t="n"/>
      <c r="Y77" s="165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66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66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66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170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66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66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66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179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>
      <c r="A84" s="174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IFERROR(SUM(U78:U83),"0")</f>
        <v/>
      </c>
      <c r="V84" s="370">
        <f>IFERROR(SUM(V78:V83),"0")</f>
        <v/>
      </c>
      <c r="W84" s="370">
        <f>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IFERROR(SUMPRODUCT(U78:U83*H78:H83),"0")</f>
        <v/>
      </c>
      <c r="V85" s="370">
        <f>IFERROR(SUMPRODUCT(V78:V83*H78:H83),"0")</f>
        <v/>
      </c>
      <c r="W85" s="43" t="n"/>
      <c r="X85" s="371" t="n"/>
      <c r="Y85" s="371" t="n"/>
    </row>
    <row r="86" ht="16.5" customHeight="1">
      <c r="A86" s="164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64" t="n"/>
      <c r="Y86" s="164" t="n"/>
    </row>
    <row r="87" ht="14.25" customHeight="1">
      <c r="A87" s="165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65" t="n"/>
      <c r="Y87" s="165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66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66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74" t="n"/>
      <c r="AZ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66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74" t="n"/>
      <c r="AZ90" s="107" t="inlineStr">
        <is>
          <t>ПГП</t>
        </is>
      </c>
    </row>
    <row r="91">
      <c r="A91" s="174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164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64" t="n"/>
      <c r="Y93" s="164" t="n"/>
    </row>
    <row r="94" ht="14.25" customHeight="1">
      <c r="A94" s="165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65" t="n"/>
      <c r="Y94" s="165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166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180</v>
      </c>
      <c r="M95" s="403" t="inlineStr">
        <is>
          <t>Пельмени «Бульмени с говядиной и свининой» 0,43 Сфера ТМ «Горячая штучка»</t>
        </is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15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166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180</v>
      </c>
      <c r="M96" s="404" t="inlineStr">
        <is>
          <t>Пельмени «Бульмени с говядиной и свининой» 0,9 Сфера ТМ «Горячая штучка»</t>
        </is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201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166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180</v>
      </c>
      <c r="M97" s="405" t="inlineStr">
        <is>
          <t>Пельмени «Бульмени со сливочным маслом» 0,43 Сфера ТМ «Горячая штучка»</t>
        </is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21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166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180</v>
      </c>
      <c r="M98" s="406" t="inlineStr">
        <is>
          <t>Пельмени «Бульмени со сливочным маслом» 0,9 Сфера ТМ «Горячая штучка»</t>
        </is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164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>
      <c r="A99" s="174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164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64" t="n"/>
      <c r="Y101" s="164" t="n"/>
    </row>
    <row r="102" ht="14.25" customHeight="1">
      <c r="A102" s="165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65" t="n"/>
      <c r="Y102" s="165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66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55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66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23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74" t="n"/>
      <c r="AZ104" s="113" t="inlineStr">
        <is>
          <t>ПГП</t>
        </is>
      </c>
    </row>
    <row r="105">
      <c r="A105" s="174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164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64" t="n"/>
      <c r="Y107" s="164" t="n"/>
    </row>
    <row r="108" ht="14.25" customHeight="1">
      <c r="A108" s="165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65" t="n"/>
      <c r="Y108" s="165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66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16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4" t="inlineStr">
        <is>
          <t>ПГП</t>
        </is>
      </c>
    </row>
    <row r="110">
      <c r="A110" s="174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164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64" t="n"/>
      <c r="Y112" s="164" t="n"/>
    </row>
    <row r="113" ht="14.25" customHeight="1">
      <c r="A113" s="165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65" t="n"/>
      <c r="Y113" s="165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66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66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166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66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0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74" t="n"/>
      <c r="AZ117" s="118" t="inlineStr">
        <is>
          <t>ПГП</t>
        </is>
      </c>
    </row>
    <row r="118">
      <c r="A118" s="174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164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64" t="n"/>
      <c r="Y120" s="164" t="n"/>
    </row>
    <row r="121" ht="14.25" customHeight="1">
      <c r="A121" s="165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65" t="n"/>
      <c r="Y121" s="165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66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19" t="inlineStr">
        <is>
          <t>ПГП</t>
        </is>
      </c>
    </row>
    <row r="123">
      <c r="A123" s="174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164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64" t="n"/>
      <c r="Y125" s="164" t="n"/>
    </row>
    <row r="126" ht="14.25" customHeight="1">
      <c r="A126" s="165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65" t="n"/>
      <c r="Y126" s="165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66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166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74" t="n"/>
      <c r="AZ128" s="121" t="inlineStr">
        <is>
          <t>ПГП</t>
        </is>
      </c>
    </row>
    <row r="129">
      <c r="A129" s="17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164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64" t="n"/>
      <c r="Y131" s="164" t="n"/>
    </row>
    <row r="132" ht="14.25" customHeight="1">
      <c r="A132" s="165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65" t="n"/>
      <c r="Y132" s="165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166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74" t="n"/>
      <c r="AZ133" s="122" t="inlineStr">
        <is>
          <t>ПГП</t>
        </is>
      </c>
    </row>
    <row r="134">
      <c r="A134" s="174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179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164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64" t="n"/>
      <c r="Y137" s="164" t="n"/>
    </row>
    <row r="138" ht="14.25" customHeight="1">
      <c r="A138" s="165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65" t="n"/>
      <c r="Y138" s="165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166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>
        <f>HYPERLINK("https://abi.ru/products/Замороженные/No Name/No Name ПГП/Крылья/P003432/","Крылья «Хрустящие крылышки» Весовой ТМ «No Name»")</f>
        <v/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84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74" t="n"/>
      <c r="AZ139" s="123" t="inlineStr">
        <is>
          <t>ПГП</t>
        </is>
      </c>
    </row>
    <row r="140">
      <c r="A140" s="174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165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65" t="n"/>
      <c r="Y142" s="165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166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>
        <f>HYPERLINK("https://abi.ru/products/Замороженные/No Name/No Name ПГП/Наггетсы/P003016/","Наггетсы Хрустящие No Name Весовые No Name 6 кг ТОП-ЛКК, дистр")</f>
        <v/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184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74" t="n"/>
      <c r="AZ143" s="124" t="inlineStr">
        <is>
          <t>ПГП</t>
        </is>
      </c>
    </row>
    <row r="144">
      <c r="A144" s="174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165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65" t="n"/>
      <c r="Y146" s="165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166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186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166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166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100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166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«Сочный мегачебурек» Весовой ТМ «No Name»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90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74" t="n"/>
      <c r="AZ150" s="128" t="inlineStr">
        <is>
          <t>ПГП</t>
        </is>
      </c>
    </row>
    <row r="151">
      <c r="A151" s="174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165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65" t="n"/>
      <c r="Y153" s="165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166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166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>
        <f>HYPERLINK("https://abi.ru/products/Замороженные/No Name/No Name ПГП/Снеки/P003377/","«Жар-ладушки с клубникой и вишней» Весовые ТМ «No name»")</f>
        <v/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27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166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166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166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166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406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166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55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166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166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>
        <f>HYPERLINK("https://abi.ru/products/Замороженные/No Name/No Name ПГП/Снеки/P003310/","Мини-сосиски в тесте Фрайпики No name Весовые No name 1,8 кг")</f>
        <v/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166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«Фрай-пицца с ветчиной и грибами» Весовые ТМ «No name»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50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>
      <c r="A164" s="174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164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64" t="n"/>
      <c r="Y166" s="164" t="n"/>
    </row>
    <row r="167" ht="14.25" customHeight="1">
      <c r="A167" s="165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65" t="n"/>
      <c r="Y167" s="165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166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>
        <f>HYPERLINK("https://abi.ru/products/Замороженные/No Name/Стародворье ПГП/Пельмени ПГП/P003301/","Пельмени «Быстромени» Весовой ТМ «No Name» 5")</f>
        <v/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74" t="n"/>
      <c r="AZ168" s="139" t="inlineStr">
        <is>
          <t>ПГП</t>
        </is>
      </c>
    </row>
    <row r="169">
      <c r="A169" s="174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164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64" t="n"/>
      <c r="Y171" s="164" t="n"/>
    </row>
    <row r="172" ht="14.25" customHeight="1">
      <c r="A172" s="165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65" t="n"/>
      <c r="Y172" s="165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166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166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166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260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166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74" t="n"/>
      <c r="AZ176" s="143" t="inlineStr">
        <is>
          <t>ЗПФ</t>
        </is>
      </c>
    </row>
    <row r="177">
      <c r="A177" s="174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165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65" t="n"/>
      <c r="Y179" s="165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166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166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74" t="n"/>
      <c r="AZ181" s="145" t="inlineStr">
        <is>
          <t>ЗПФ</t>
        </is>
      </c>
    </row>
    <row r="182">
      <c r="A182" s="174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179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164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64" t="n"/>
      <c r="Y185" s="164" t="n"/>
    </row>
    <row r="186" ht="14.25" customHeight="1">
      <c r="A186" s="165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65" t="n"/>
      <c r="Y186" s="165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166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0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166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74" t="n"/>
      <c r="AZ188" s="147" t="inlineStr">
        <is>
          <t>ПГП</t>
        </is>
      </c>
    </row>
    <row r="189">
      <c r="A189" s="174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164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64" t="n"/>
      <c r="Y191" s="164" t="n"/>
    </row>
    <row r="192" ht="14.25" customHeight="1">
      <c r="A192" s="165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65" t="n"/>
      <c r="Y192" s="165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166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74" t="n"/>
      <c r="AZ193" s="148" t="inlineStr">
        <is>
          <t>ПГП</t>
        </is>
      </c>
    </row>
    <row r="194">
      <c r="A194" s="174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164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64" t="n"/>
      <c r="Y196" s="164" t="n"/>
    </row>
    <row r="197" ht="14.25" customHeight="1">
      <c r="A197" s="165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65" t="n"/>
      <c r="Y197" s="165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166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«Сливушки #нежнушки» замороженные Фикс.вес 0,33 п/а ТМ «Вязанка»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74" t="n"/>
      <c r="AZ198" s="149" t="inlineStr">
        <is>
          <t>КИЗ</t>
        </is>
      </c>
    </row>
    <row r="199">
      <c r="A199" s="174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179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164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64" t="n"/>
      <c r="Y202" s="164" t="n"/>
    </row>
    <row r="203" ht="14.25" customHeight="1">
      <c r="A203" s="165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65" t="n"/>
      <c r="Y203" s="165" t="n"/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66" t="n">
        <v>4607111037022</v>
      </c>
      <c r="E204" s="331" t="n"/>
      <c r="F204" s="363" t="n">
        <v>0.7</v>
      </c>
      <c r="G204" s="38" t="n">
        <v>8</v>
      </c>
      <c r="H204" s="363" t="n">
        <v>5.6</v>
      </c>
      <c r="I204" s="363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23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74" t="n"/>
      <c r="AZ204" s="150" t="inlineStr">
        <is>
          <t>ЗПФ</t>
        </is>
      </c>
    </row>
    <row r="205">
      <c r="A205" s="174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8" t="n"/>
      <c r="M205" s="369" t="inlineStr">
        <is>
          <t>Итого</t>
        </is>
      </c>
      <c r="N205" s="339" t="n"/>
      <c r="O205" s="339" t="n"/>
      <c r="P205" s="339" t="n"/>
      <c r="Q205" s="339" t="n"/>
      <c r="R205" s="339" t="n"/>
      <c r="S205" s="340" t="n"/>
      <c r="T205" s="43" t="inlineStr">
        <is>
          <t>кор</t>
        </is>
      </c>
      <c r="U205" s="370">
        <f>IFERROR(SUM(U204:U204),"0")</f>
        <v/>
      </c>
      <c r="V205" s="370">
        <f>IFERROR(SUM(V204:V204),"0")</f>
        <v/>
      </c>
      <c r="W205" s="370">
        <f>IFERROR(IF(W204="",0,W204),"0")</f>
        <v/>
      </c>
      <c r="X205" s="371" t="n"/>
      <c r="Y205" s="37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кг</t>
        </is>
      </c>
      <c r="U206" s="370">
        <f>IFERROR(SUMPRODUCT(U204:U204*H204:H204),"0")</f>
        <v/>
      </c>
      <c r="V206" s="370">
        <f>IFERROR(SUMPRODUCT(V204:V204*H204:H204),"0")</f>
        <v/>
      </c>
      <c r="W206" s="43" t="n"/>
      <c r="X206" s="371" t="n"/>
      <c r="Y206" s="371" t="n"/>
    </row>
    <row r="207" ht="16.5" customHeight="1">
      <c r="A207" s="164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64" t="n"/>
      <c r="Y207" s="164" t="n"/>
    </row>
    <row r="208" ht="14.25" customHeight="1">
      <c r="A208" s="165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65" t="n"/>
      <c r="Y208" s="165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66" t="n">
        <v>4607111035882</v>
      </c>
      <c r="E209" s="331" t="n"/>
      <c r="F209" s="363" t="n">
        <v>0.43</v>
      </c>
      <c r="G209" s="38" t="n">
        <v>16</v>
      </c>
      <c r="H209" s="363" t="n">
        <v>6.88</v>
      </c>
      <c r="I209" s="363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5" t="n"/>
      <c r="O209" s="365" t="n"/>
      <c r="P209" s="365" t="n"/>
      <c r="Q209" s="331" t="n"/>
      <c r="R209" s="40" t="inlineStr"/>
      <c r="S209" s="40" t="inlineStr"/>
      <c r="T209" s="41" t="inlineStr">
        <is>
          <t>кор</t>
        </is>
      </c>
      <c r="U209" s="366" t="n">
        <v>0</v>
      </c>
      <c r="V209" s="36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66" t="n">
        <v>4607111035905</v>
      </c>
      <c r="E210" s="331" t="n"/>
      <c r="F210" s="363" t="n">
        <v>0.9</v>
      </c>
      <c r="G210" s="38" t="n">
        <v>8</v>
      </c>
      <c r="H210" s="363" t="n">
        <v>7.2</v>
      </c>
      <c r="I210" s="363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25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66" t="n">
        <v>4607111035912</v>
      </c>
      <c r="E211" s="331" t="n"/>
      <c r="F211" s="363" t="n">
        <v>0.43</v>
      </c>
      <c r="G211" s="38" t="n">
        <v>16</v>
      </c>
      <c r="H211" s="363" t="n">
        <v>6.88</v>
      </c>
      <c r="I211" s="363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66" t="n">
        <v>4607111035929</v>
      </c>
      <c r="E212" s="331" t="n"/>
      <c r="F212" s="363" t="n">
        <v>0.9</v>
      </c>
      <c r="G212" s="38" t="n">
        <v>8</v>
      </c>
      <c r="H212" s="363" t="n">
        <v>7.2</v>
      </c>
      <c r="I212" s="363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31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74" t="n"/>
      <c r="AZ212" s="154" t="inlineStr">
        <is>
          <t>ЗПФ</t>
        </is>
      </c>
    </row>
    <row r="213">
      <c r="A213" s="174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8" t="n"/>
      <c r="M213" s="369" t="inlineStr">
        <is>
          <t>Итого</t>
        </is>
      </c>
      <c r="N213" s="339" t="n"/>
      <c r="O213" s="339" t="n"/>
      <c r="P213" s="339" t="n"/>
      <c r="Q213" s="339" t="n"/>
      <c r="R213" s="339" t="n"/>
      <c r="S213" s="340" t="n"/>
      <c r="T213" s="43" t="inlineStr">
        <is>
          <t>кор</t>
        </is>
      </c>
      <c r="U213" s="370">
        <f>IFERROR(SUM(U209:U212),"0")</f>
        <v/>
      </c>
      <c r="V213" s="370">
        <f>IFERROR(SUM(V209:V212),"0")</f>
        <v/>
      </c>
      <c r="W213" s="370">
        <f>IFERROR(IF(W209="",0,W209),"0")+IFERROR(IF(W210="",0,W210),"0")+IFERROR(IF(W211="",0,W211),"0")+IFERROR(IF(W212="",0,W212),"0")</f>
        <v/>
      </c>
      <c r="X213" s="371" t="n"/>
      <c r="Y213" s="37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кг</t>
        </is>
      </c>
      <c r="U214" s="370">
        <f>IFERROR(SUMPRODUCT(U209:U212*H209:H212),"0")</f>
        <v/>
      </c>
      <c r="V214" s="370">
        <f>IFERROR(SUMPRODUCT(V209:V212*H209:H212),"0")</f>
        <v/>
      </c>
      <c r="W214" s="43" t="n"/>
      <c r="X214" s="371" t="n"/>
      <c r="Y214" s="371" t="n"/>
    </row>
    <row r="215" ht="16.5" customHeight="1">
      <c r="A215" s="164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64" t="n"/>
      <c r="Y215" s="164" t="n"/>
    </row>
    <row r="216" ht="14.25" customHeight="1">
      <c r="A216" s="165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65" t="n"/>
      <c r="Y216" s="165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66" t="n">
        <v>4680115881334</v>
      </c>
      <c r="E217" s="331" t="n"/>
      <c r="F217" s="363" t="n">
        <v>0.33</v>
      </c>
      <c r="G217" s="38" t="n">
        <v>6</v>
      </c>
      <c r="H217" s="363" t="n">
        <v>1.98</v>
      </c>
      <c r="I217" s="363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50" t="inlineStr">
        <is>
          <t>Сосиски «Оригинальные» замороженные Фикс.вес 0,33 п/а ТМ «Стародворье»</t>
        </is>
      </c>
      <c r="N217" s="365" t="n"/>
      <c r="O217" s="365" t="n"/>
      <c r="P217" s="365" t="n"/>
      <c r="Q217" s="331" t="n"/>
      <c r="R217" s="40" t="inlineStr"/>
      <c r="S217" s="40" t="inlineStr"/>
      <c r="T217" s="41" t="inlineStr">
        <is>
          <t>кор</t>
        </is>
      </c>
      <c r="U217" s="366" t="n">
        <v>0</v>
      </c>
      <c r="V217" s="367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74" t="n"/>
      <c r="AZ217" s="155" t="inlineStr">
        <is>
          <t>КИЗ</t>
        </is>
      </c>
    </row>
    <row r="218">
      <c r="A218" s="174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8" t="n"/>
      <c r="M218" s="369" t="inlineStr">
        <is>
          <t>Итого</t>
        </is>
      </c>
      <c r="N218" s="339" t="n"/>
      <c r="O218" s="339" t="n"/>
      <c r="P218" s="339" t="n"/>
      <c r="Q218" s="339" t="n"/>
      <c r="R218" s="339" t="n"/>
      <c r="S218" s="340" t="n"/>
      <c r="T218" s="43" t="inlineStr">
        <is>
          <t>кор</t>
        </is>
      </c>
      <c r="U218" s="370">
        <f>IFERROR(SUM(U217:U217),"0")</f>
        <v/>
      </c>
      <c r="V218" s="370">
        <f>IFERROR(SUM(V217:V217),"0")</f>
        <v/>
      </c>
      <c r="W218" s="370">
        <f>IFERROR(IF(W217="",0,W217),"0")</f>
        <v/>
      </c>
      <c r="X218" s="371" t="n"/>
      <c r="Y218" s="37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кг</t>
        </is>
      </c>
      <c r="U219" s="370">
        <f>IFERROR(SUMPRODUCT(U217:U217*H217:H217),"0")</f>
        <v/>
      </c>
      <c r="V219" s="370">
        <f>IFERROR(SUMPRODUCT(V217:V217*H217:H217),"0")</f>
        <v/>
      </c>
      <c r="W219" s="43" t="n"/>
      <c r="X219" s="371" t="n"/>
      <c r="Y219" s="371" t="n"/>
    </row>
    <row r="220" ht="16.5" customHeight="1">
      <c r="A220" s="164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64" t="n"/>
      <c r="Y220" s="164" t="n"/>
    </row>
    <row r="221" ht="14.25" customHeight="1">
      <c r="A221" s="165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65" t="n"/>
      <c r="Y221" s="165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66" t="n">
        <v>4607111035332</v>
      </c>
      <c r="E222" s="331" t="n"/>
      <c r="F222" s="363" t="n">
        <v>0.43</v>
      </c>
      <c r="G222" s="38" t="n">
        <v>16</v>
      </c>
      <c r="H222" s="363" t="n">
        <v>6.88</v>
      </c>
      <c r="I222" s="363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51">
        <f>HYPERLINK("https://abi.ru/products/Замороженные/Стародворье/Сочные/Пельмени/P002720/","Пельмени Сочные Сочные 0,43 Сфера Стародворье")</f>
        <v/>
      </c>
      <c r="N222" s="365" t="n"/>
      <c r="O222" s="365" t="n"/>
      <c r="P222" s="365" t="n"/>
      <c r="Q222" s="331" t="n"/>
      <c r="R222" s="40" t="inlineStr"/>
      <c r="S222" s="40" t="inlineStr"/>
      <c r="T222" s="41" t="inlineStr">
        <is>
          <t>кор</t>
        </is>
      </c>
      <c r="U222" s="366" t="n">
        <v>0</v>
      </c>
      <c r="V222" s="367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66" t="n">
        <v>4607111035080</v>
      </c>
      <c r="E223" s="331" t="n"/>
      <c r="F223" s="363" t="n">
        <v>0.9</v>
      </c>
      <c r="G223" s="38" t="n">
        <v>8</v>
      </c>
      <c r="H223" s="363" t="n">
        <v>7.2</v>
      </c>
      <c r="I223" s="363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HYPERLINK("https://abi.ru/products/Замороженные/Стародворье/Сочные/Пельмени/P002719/","Пельмени Сочные Сочные 0,9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74" t="n"/>
      <c r="AZ223" s="157" t="inlineStr">
        <is>
          <t>ЗПФ</t>
        </is>
      </c>
    </row>
    <row r="224">
      <c r="A224" s="174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8" t="n"/>
      <c r="M224" s="369" t="inlineStr">
        <is>
          <t>Итого</t>
        </is>
      </c>
      <c r="N224" s="339" t="n"/>
      <c r="O224" s="339" t="n"/>
      <c r="P224" s="339" t="n"/>
      <c r="Q224" s="339" t="n"/>
      <c r="R224" s="339" t="n"/>
      <c r="S224" s="340" t="n"/>
      <c r="T224" s="43" t="inlineStr">
        <is>
          <t>кор</t>
        </is>
      </c>
      <c r="U224" s="370">
        <f>IFERROR(SUM(U222:U223),"0")</f>
        <v/>
      </c>
      <c r="V224" s="370">
        <f>IFERROR(SUM(V222:V223),"0")</f>
        <v/>
      </c>
      <c r="W224" s="370">
        <f>IFERROR(IF(W222="",0,W222),"0")+IFERROR(IF(W223="",0,W223),"0")</f>
        <v/>
      </c>
      <c r="X224" s="371" t="n"/>
      <c r="Y224" s="37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кг</t>
        </is>
      </c>
      <c r="U225" s="370">
        <f>IFERROR(SUMPRODUCT(U222:U223*H222:H223),"0")</f>
        <v/>
      </c>
      <c r="V225" s="370">
        <f>IFERROR(SUMPRODUCT(V222:V223*H222:H223),"0")</f>
        <v/>
      </c>
      <c r="W225" s="43" t="n"/>
      <c r="X225" s="371" t="n"/>
      <c r="Y225" s="371" t="n"/>
    </row>
    <row r="226" ht="27.75" customHeight="1">
      <c r="A226" s="179" t="inlineStr">
        <is>
          <t>Колбасный стандарт</t>
        </is>
      </c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362" t="n"/>
      <c r="N226" s="362" t="n"/>
      <c r="O226" s="362" t="n"/>
      <c r="P226" s="362" t="n"/>
      <c r="Q226" s="362" t="n"/>
      <c r="R226" s="362" t="n"/>
      <c r="S226" s="362" t="n"/>
      <c r="T226" s="362" t="n"/>
      <c r="U226" s="362" t="n"/>
      <c r="V226" s="362" t="n"/>
      <c r="W226" s="362" t="n"/>
      <c r="X226" s="55" t="n"/>
      <c r="Y226" s="55" t="n"/>
    </row>
    <row r="227" ht="16.5" customHeight="1">
      <c r="A227" s="164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64" t="n"/>
      <c r="Y227" s="164" t="n"/>
    </row>
    <row r="228" ht="14.25" customHeight="1">
      <c r="A228" s="165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65" t="n"/>
      <c r="Y228" s="165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66" t="n">
        <v>4607111036162</v>
      </c>
      <c r="E229" s="331" t="n"/>
      <c r="F229" s="363" t="n">
        <v>0.8</v>
      </c>
      <c r="G229" s="38" t="n">
        <v>8</v>
      </c>
      <c r="H229" s="363" t="n">
        <v>6.4</v>
      </c>
      <c r="I229" s="363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9" s="365" t="n"/>
      <c r="O229" s="365" t="n"/>
      <c r="P229" s="365" t="n"/>
      <c r="Q229" s="331" t="n"/>
      <c r="R229" s="40" t="inlineStr"/>
      <c r="S229" s="40" t="inlineStr"/>
      <c r="T229" s="41" t="inlineStr">
        <is>
          <t>кор</t>
        </is>
      </c>
      <c r="U229" s="366" t="n">
        <v>0</v>
      </c>
      <c r="V229" s="367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74" t="n"/>
      <c r="AZ229" s="158" t="inlineStr">
        <is>
          <t>ЗПФ</t>
        </is>
      </c>
    </row>
    <row r="230">
      <c r="A230" s="17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8" t="n"/>
      <c r="M230" s="369" t="inlineStr">
        <is>
          <t>Итого</t>
        </is>
      </c>
      <c r="N230" s="339" t="n"/>
      <c r="O230" s="339" t="n"/>
      <c r="P230" s="339" t="n"/>
      <c r="Q230" s="339" t="n"/>
      <c r="R230" s="339" t="n"/>
      <c r="S230" s="340" t="n"/>
      <c r="T230" s="43" t="inlineStr">
        <is>
          <t>кор</t>
        </is>
      </c>
      <c r="U230" s="370">
        <f>IFERROR(SUM(U229:U229),"0")</f>
        <v/>
      </c>
      <c r="V230" s="370">
        <f>IFERROR(SUM(V229:V229),"0")</f>
        <v/>
      </c>
      <c r="W230" s="370">
        <f>IFERROR(IF(W229="",0,W229),"0")</f>
        <v/>
      </c>
      <c r="X230" s="371" t="n"/>
      <c r="Y230" s="37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кг</t>
        </is>
      </c>
      <c r="U231" s="370">
        <f>IFERROR(SUMPRODUCT(U229:U229*H229:H229),"0")</f>
        <v/>
      </c>
      <c r="V231" s="370">
        <f>IFERROR(SUMPRODUCT(V229:V229*H229:H229),"0")</f>
        <v/>
      </c>
      <c r="W231" s="43" t="n"/>
      <c r="X231" s="371" t="n"/>
      <c r="Y231" s="371" t="n"/>
    </row>
    <row r="232" ht="27.75" customHeight="1">
      <c r="A232" s="179" t="inlineStr">
        <is>
          <t>Особый рецепт</t>
        </is>
      </c>
      <c r="B232" s="362" t="n"/>
      <c r="C232" s="362" t="n"/>
      <c r="D232" s="362" t="n"/>
      <c r="E232" s="362" t="n"/>
      <c r="F232" s="362" t="n"/>
      <c r="G232" s="362" t="n"/>
      <c r="H232" s="362" t="n"/>
      <c r="I232" s="362" t="n"/>
      <c r="J232" s="362" t="n"/>
      <c r="K232" s="362" t="n"/>
      <c r="L232" s="362" t="n"/>
      <c r="M232" s="362" t="n"/>
      <c r="N232" s="362" t="n"/>
      <c r="O232" s="362" t="n"/>
      <c r="P232" s="362" t="n"/>
      <c r="Q232" s="362" t="n"/>
      <c r="R232" s="362" t="n"/>
      <c r="S232" s="362" t="n"/>
      <c r="T232" s="362" t="n"/>
      <c r="U232" s="362" t="n"/>
      <c r="V232" s="362" t="n"/>
      <c r="W232" s="362" t="n"/>
      <c r="X232" s="55" t="n"/>
      <c r="Y232" s="55" t="n"/>
    </row>
    <row r="233" ht="16.5" customHeight="1">
      <c r="A233" s="164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64" t="n"/>
      <c r="Y233" s="164" t="n"/>
    </row>
    <row r="234" ht="14.25" customHeight="1">
      <c r="A234" s="165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65" t="n"/>
      <c r="Y234" s="165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66" t="n">
        <v>4607111035899</v>
      </c>
      <c r="E235" s="331" t="n"/>
      <c r="F235" s="363" t="n">
        <v>1</v>
      </c>
      <c r="G235" s="38" t="n">
        <v>5</v>
      </c>
      <c r="H235" s="363" t="n">
        <v>5</v>
      </c>
      <c r="I235" s="363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4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5" t="n"/>
      <c r="O235" s="365" t="n"/>
      <c r="P235" s="365" t="n"/>
      <c r="Q235" s="331" t="n"/>
      <c r="R235" s="40" t="inlineStr"/>
      <c r="S235" s="40" t="inlineStr"/>
      <c r="T235" s="41" t="inlineStr">
        <is>
          <t>кор</t>
        </is>
      </c>
      <c r="U235" s="366" t="n">
        <v>40</v>
      </c>
      <c r="V235" s="367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74" t="n"/>
      <c r="AZ235" s="159" t="inlineStr">
        <is>
          <t>ЗПФ</t>
        </is>
      </c>
    </row>
    <row r="236">
      <c r="A236" s="174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8" t="n"/>
      <c r="M236" s="369" t="inlineStr">
        <is>
          <t>Итого</t>
        </is>
      </c>
      <c r="N236" s="339" t="n"/>
      <c r="O236" s="339" t="n"/>
      <c r="P236" s="339" t="n"/>
      <c r="Q236" s="339" t="n"/>
      <c r="R236" s="339" t="n"/>
      <c r="S236" s="340" t="n"/>
      <c r="T236" s="43" t="inlineStr">
        <is>
          <t>кор</t>
        </is>
      </c>
      <c r="U236" s="370">
        <f>IFERROR(SUM(U235:U235),"0")</f>
        <v/>
      </c>
      <c r="V236" s="370">
        <f>IFERROR(SUM(V235:V235),"0")</f>
        <v/>
      </c>
      <c r="W236" s="370">
        <f>IFERROR(IF(W235="",0,W235),"0")</f>
        <v/>
      </c>
      <c r="X236" s="371" t="n"/>
      <c r="Y236" s="37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кг</t>
        </is>
      </c>
      <c r="U237" s="370">
        <f>IFERROR(SUMPRODUCT(U235:U235*H235:H235),"0")</f>
        <v/>
      </c>
      <c r="V237" s="370">
        <f>IFERROR(SUMPRODUCT(V235:V235*H235:H235),"0")</f>
        <v/>
      </c>
      <c r="W237" s="43" t="n"/>
      <c r="X237" s="371" t="n"/>
      <c r="Y237" s="371" t="n"/>
    </row>
    <row r="238" ht="16.5" customHeight="1">
      <c r="A238" s="164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64" t="n"/>
      <c r="Y238" s="164" t="n"/>
    </row>
    <row r="239" ht="14.25" customHeight="1">
      <c r="A239" s="165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65" t="n"/>
      <c r="Y239" s="165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66" t="n">
        <v>4607111036711</v>
      </c>
      <c r="E240" s="331" t="n"/>
      <c r="F240" s="363" t="n">
        <v>0.8</v>
      </c>
      <c r="G240" s="38" t="n">
        <v>8</v>
      </c>
      <c r="H240" s="363" t="n">
        <v>6.4</v>
      </c>
      <c r="I240" s="363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5" t="n"/>
      <c r="O240" s="365" t="n"/>
      <c r="P240" s="365" t="n"/>
      <c r="Q240" s="331" t="n"/>
      <c r="R240" s="40" t="inlineStr"/>
      <c r="S240" s="40" t="inlineStr"/>
      <c r="T240" s="41" t="inlineStr">
        <is>
          <t>кор</t>
        </is>
      </c>
      <c r="U240" s="366" t="n">
        <v>0</v>
      </c>
      <c r="V240" s="36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0" t="inlineStr">
        <is>
          <t>ЗПФ</t>
        </is>
      </c>
    </row>
    <row r="241">
      <c r="A241" s="174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8" t="n"/>
      <c r="M241" s="369" t="inlineStr">
        <is>
          <t>Итого</t>
        </is>
      </c>
      <c r="N241" s="339" t="n"/>
      <c r="O241" s="339" t="n"/>
      <c r="P241" s="339" t="n"/>
      <c r="Q241" s="339" t="n"/>
      <c r="R241" s="339" t="n"/>
      <c r="S241" s="340" t="n"/>
      <c r="T241" s="43" t="inlineStr">
        <is>
          <t>кор</t>
        </is>
      </c>
      <c r="U241" s="370">
        <f>IFERROR(SUM(U240:U240),"0")</f>
        <v/>
      </c>
      <c r="V241" s="370">
        <f>IFERROR(SUM(V240:V240),"0")</f>
        <v/>
      </c>
      <c r="W241" s="370">
        <f>IFERROR(IF(W240="",0,W240),"0")</f>
        <v/>
      </c>
      <c r="X241" s="371" t="n"/>
      <c r="Y241" s="37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кг</t>
        </is>
      </c>
      <c r="U242" s="370">
        <f>IFERROR(SUMPRODUCT(U240:U240*H240:H240),"0")</f>
        <v/>
      </c>
      <c r="V242" s="370">
        <f>IFERROR(SUMPRODUCT(V240:V240*H240:H240),"0")</f>
        <v/>
      </c>
      <c r="W242" s="43" t="n"/>
      <c r="X242" s="371" t="n"/>
      <c r="Y242" s="371" t="n"/>
    </row>
    <row r="243" ht="15" customHeight="1">
      <c r="A243" s="178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8" t="n"/>
      <c r="M243" s="456" t="inlineStr">
        <is>
          <t>ИТОГО НЕТТО</t>
        </is>
      </c>
      <c r="N243" s="322" t="n"/>
      <c r="O243" s="322" t="n"/>
      <c r="P243" s="322" t="n"/>
      <c r="Q243" s="322" t="n"/>
      <c r="R243" s="322" t="n"/>
      <c r="S243" s="323" t="n"/>
      <c r="T243" s="43" t="inlineStr">
        <is>
          <t>кг</t>
        </is>
      </c>
      <c r="U243" s="370">
        <f>IFERROR(U24+U33+U41+U47+U57+U64+U69+U75+U85+U92+U100+U106+U111+U119+U124+U130+U135+U141+U145+U152+U165+U170+U178+U183+U190+U195+U200+U206+U214+U219+U225+U231+U237+U242,"0")</f>
        <v/>
      </c>
      <c r="V243" s="370">
        <f>IFERROR(V24+V33+V41+V47+V57+V64+V69+V75+V85+V92+V100+V106+V111+V119+V124+V130+V135+V141+V145+V152+V165+V170+V178+V183+V190+V195+V200+V206+V214+V219+V225+V231+V237+V242,"0")</f>
        <v/>
      </c>
      <c r="W243" s="43" t="n"/>
      <c r="X243" s="371" t="n"/>
      <c r="Y243" s="37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6" t="inlineStr">
        <is>
          <t>ИТОГО БРУТТО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6" t="inlineStr">
        <is>
          <t>Кол-во паллет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6" t="inlineStr">
        <is>
          <t>Вес брутто  с паллетами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кг</t>
        </is>
      </c>
      <c r="U246" s="370">
        <f>GrossWeightTotal+PalletQtyTotal*25</f>
        <v/>
      </c>
      <c r="V246" s="370">
        <f>GrossWeightTotalR+PalletQtyTotalR*25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6" t="inlineStr">
        <is>
          <t>Кол-во коробок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шт</t>
        </is>
      </c>
      <c r="U247" s="370">
        <f>IFERROR(U23+U32+U40+U46+U56+U63+U68+U74+U84+U91+U99+U105+U110+U118+U123+U129+U134+U140+U144+U151+U164+U169+U177+U182+U189+U194+U199+U205+U213+U218+U224+U230+U236+U241,"0")</f>
        <v/>
      </c>
      <c r="V247" s="370">
        <f>IFERROR(V23+V32+V40+V46+V56+V63+V68+V74+V84+V91+V99+V105+V110+V118+V123+V129+V134+V140+V144+V151+V164+V169+V177+V182+V189+V194+V199+V205+V213+V218+V224+V230+V236+V241,"0")</f>
        <v/>
      </c>
      <c r="W247" s="43" t="n"/>
      <c r="X247" s="371" t="n"/>
      <c r="Y247" s="371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6" t="inlineStr">
        <is>
          <t>Объем заказа</t>
        </is>
      </c>
      <c r="N248" s="322" t="n"/>
      <c r="O248" s="322" t="n"/>
      <c r="P248" s="322" t="n"/>
      <c r="Q248" s="322" t="n"/>
      <c r="R248" s="322" t="n"/>
      <c r="S248" s="323" t="n"/>
      <c r="T248" s="46" t="inlineStr">
        <is>
          <t>м3</t>
        </is>
      </c>
      <c r="U248" s="43" t="n"/>
      <c r="V248" s="43" t="n"/>
      <c r="W248" s="43">
        <f>IFERROR(W23+W32+W40+W46+W56+W63+W68+W74+W84+W91+W99+W105+W110+W118+W123+W129+W134+W140+W144+W151+W164+W169+W177+W182+W189+W194+W199+W205+W213+W218+W224+W230+W236+W241,"0")</f>
        <v/>
      </c>
      <c r="X248" s="371" t="n"/>
      <c r="Y248" s="371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1" t="inlineStr">
        <is>
          <t>Ядрена копоть</t>
        </is>
      </c>
      <c r="C250" s="161" t="inlineStr">
        <is>
          <t>Горячая штучка</t>
        </is>
      </c>
      <c r="D250" s="457" t="n"/>
      <c r="E250" s="457" t="n"/>
      <c r="F250" s="457" t="n"/>
      <c r="G250" s="457" t="n"/>
      <c r="H250" s="457" t="n"/>
      <c r="I250" s="457" t="n"/>
      <c r="J250" s="457" t="n"/>
      <c r="K250" s="457" t="n"/>
      <c r="L250" s="457" t="n"/>
      <c r="M250" s="457" t="n"/>
      <c r="N250" s="457" t="n"/>
      <c r="O250" s="457" t="n"/>
      <c r="P250" s="457" t="n"/>
      <c r="Q250" s="457" t="n"/>
      <c r="R250" s="458" t="n"/>
      <c r="S250" s="161" t="inlineStr">
        <is>
          <t>No Name</t>
        </is>
      </c>
      <c r="T250" s="457" t="n"/>
      <c r="U250" s="458" t="n"/>
      <c r="V250" s="161" t="inlineStr">
        <is>
          <t>Вязанка</t>
        </is>
      </c>
      <c r="W250" s="457" t="n"/>
      <c r="X250" s="458" t="n"/>
      <c r="Y250" s="161" t="inlineStr">
        <is>
          <t>Стародворье</t>
        </is>
      </c>
      <c r="Z250" s="457" t="n"/>
      <c r="AA250" s="457" t="n"/>
      <c r="AB250" s="458" t="n"/>
      <c r="AC250" s="161" t="inlineStr">
        <is>
          <t>Колбасный стандарт</t>
        </is>
      </c>
      <c r="AD250" s="161" t="inlineStr">
        <is>
          <t>Особый рецепт</t>
        </is>
      </c>
      <c r="AE250" s="458" t="n"/>
    </row>
    <row r="251" ht="14.25" customHeight="1" thickTop="1">
      <c r="A251" s="162" t="inlineStr">
        <is>
          <t>СЕРИЯ</t>
        </is>
      </c>
      <c r="B251" s="161" t="inlineStr">
        <is>
          <t>Ядрена копоть</t>
        </is>
      </c>
      <c r="C251" s="161" t="inlineStr">
        <is>
          <t>Наггетсы ГШ</t>
        </is>
      </c>
      <c r="D251" s="161" t="inlineStr">
        <is>
          <t>Grandmeni</t>
        </is>
      </c>
      <c r="E251" s="161" t="inlineStr">
        <is>
          <t>Чебупай</t>
        </is>
      </c>
      <c r="F251" s="161" t="inlineStr">
        <is>
          <t>Бигбули ГШ</t>
        </is>
      </c>
      <c r="G251" s="161" t="inlineStr">
        <is>
          <t>Бульмени вес ГШ</t>
        </is>
      </c>
      <c r="H251" s="161" t="inlineStr">
        <is>
          <t>Бельмеши</t>
        </is>
      </c>
      <c r="I251" s="161" t="inlineStr">
        <is>
          <t>Крылышки ГШ</t>
        </is>
      </c>
      <c r="J251" s="161" t="inlineStr">
        <is>
          <t>Чебупели</t>
        </is>
      </c>
      <c r="K251" s="161" t="inlineStr">
        <is>
          <t>Чебуреки</t>
        </is>
      </c>
      <c r="L251" s="161" t="inlineStr">
        <is>
          <t>Бульмени ГШ</t>
        </is>
      </c>
      <c r="M251" s="161" t="inlineStr">
        <is>
          <t>Чебупицца</t>
        </is>
      </c>
      <c r="N251" s="161" t="inlineStr">
        <is>
          <t>Хотстеры</t>
        </is>
      </c>
      <c r="O251" s="161" t="inlineStr">
        <is>
          <t>Круггетсы</t>
        </is>
      </c>
      <c r="P251" s="161" t="inlineStr">
        <is>
          <t>Пекерсы</t>
        </is>
      </c>
      <c r="Q251" s="161" t="inlineStr">
        <is>
          <t>Супермени</t>
        </is>
      </c>
      <c r="R251" s="161" t="inlineStr">
        <is>
          <t>Чебуманы</t>
        </is>
      </c>
      <c r="S251" s="161" t="inlineStr">
        <is>
          <t>No Name ПГП</t>
        </is>
      </c>
      <c r="T251" s="161" t="inlineStr">
        <is>
          <t>Стародворье ПГП</t>
        </is>
      </c>
      <c r="U251" s="161" t="inlineStr">
        <is>
          <t>No Name ЗПФ</t>
        </is>
      </c>
      <c r="V251" s="161" t="inlineStr">
        <is>
          <t>Няняггетсы Сливушки</t>
        </is>
      </c>
      <c r="W251" s="161" t="inlineStr">
        <is>
          <t>Печеные пельмени</t>
        </is>
      </c>
      <c r="X251" s="161" t="inlineStr">
        <is>
          <t>Вязанка</t>
        </is>
      </c>
      <c r="Y251" s="161" t="inlineStr">
        <is>
          <t>Стародворье ЗПФ</t>
        </is>
      </c>
      <c r="Z251" s="161" t="inlineStr">
        <is>
          <t>Медвежье ушко</t>
        </is>
      </c>
      <c r="AA251" s="161" t="inlineStr">
        <is>
          <t>Бордо</t>
        </is>
      </c>
      <c r="AB251" s="161" t="inlineStr">
        <is>
          <t>Сочные</t>
        </is>
      </c>
      <c r="AC251" s="161" t="inlineStr">
        <is>
          <t>Владимирский Стандарт ЗПФ</t>
        </is>
      </c>
      <c r="AD251" s="161" t="inlineStr">
        <is>
          <t>Любимая ложка</t>
        </is>
      </c>
      <c r="AE251" s="161" t="inlineStr">
        <is>
          <t>Особая Без свинины</t>
        </is>
      </c>
    </row>
    <row r="252" ht="13.5" customHeight="1" thickBot="1">
      <c r="A252" s="459" t="n"/>
      <c r="B252" s="460" t="n"/>
      <c r="C252" s="460" t="n"/>
      <c r="D252" s="460" t="n"/>
      <c r="E252" s="460" t="n"/>
      <c r="F252" s="460" t="n"/>
      <c r="G252" s="460" t="n"/>
      <c r="H252" s="460" t="n"/>
      <c r="I252" s="460" t="n"/>
      <c r="J252" s="460" t="n"/>
      <c r="K252" s="460" t="n"/>
      <c r="L252" s="460" t="n"/>
      <c r="M252" s="460" t="n"/>
      <c r="N252" s="460" t="n"/>
      <c r="O252" s="460" t="n"/>
      <c r="P252" s="460" t="n"/>
      <c r="Q252" s="460" t="n"/>
      <c r="R252" s="460" t="n"/>
      <c r="S252" s="460" t="n"/>
      <c r="T252" s="460" t="n"/>
      <c r="U252" s="460" t="n"/>
      <c r="V252" s="460" t="n"/>
      <c r="W252" s="460" t="n"/>
      <c r="X252" s="460" t="n"/>
      <c r="Y252" s="460" t="n"/>
      <c r="Z252" s="460" t="n"/>
      <c r="AA252" s="460" t="n"/>
      <c r="AB252" s="460" t="n"/>
      <c r="AC252" s="460" t="n"/>
      <c r="AD252" s="460" t="n"/>
      <c r="AE252" s="460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IFERROR(U60*H60,"0")+IFERROR(U61*H61,"0")+IFERROR(U62*H62,"0")</f>
        <v/>
      </c>
      <c r="H253" s="53">
        <f>IFERROR(U67*H67,"0")</f>
        <v/>
      </c>
      <c r="I253" s="53">
        <f>IFERROR(U72*H72,"0")+IFERROR(U73*H73,"0")</f>
        <v/>
      </c>
      <c r="J253" s="53">
        <f>IFERROR(U78*H78,"0")+IFERROR(U79*H79,"0")+IFERROR(U80*H80,"0")+IFERROR(U81*H81,"0")+IFERROR(U82*H82,"0")+IFERROR(U83*H83,"0")</f>
        <v/>
      </c>
      <c r="K253" s="53">
        <f>IFERROR(U88*H88,"0")+IFERROR(U89*H89,"0")+IFERROR(U90*H90,"0")</f>
        <v/>
      </c>
      <c r="L253" s="53">
        <f>IFERROR(U95*H95,"0")+IFERROR(U96*H96,"0")+IFERROR(U97*H97,"0")+IFERROR(U98*H98,"0")</f>
        <v/>
      </c>
      <c r="M253" s="53">
        <f>IFERROR(U103*H103,"0")+IFERROR(U104*H104,"0")</f>
        <v/>
      </c>
      <c r="N253" s="53">
        <f>IFERROR(U109*H109,"0")</f>
        <v/>
      </c>
      <c r="O253" s="53">
        <f>IFERROR(U114*H114,"0")+IFERROR(U115*H115,"0")+IFERROR(U116*H116,"0")+IFERROR(U117*H117,"0")</f>
        <v/>
      </c>
      <c r="P253" s="53">
        <f>IFERROR(U122*H122,"0")</f>
        <v/>
      </c>
      <c r="Q253" s="53">
        <f>IFERROR(U127*H127,"0")+IFERROR(U128*H128,"0")</f>
        <v/>
      </c>
      <c r="R253" s="53">
        <f>IFERROR(U133*H133,"0")</f>
        <v/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3" s="53">
        <f>IFERROR(U168*H168,"0")</f>
        <v/>
      </c>
      <c r="U253" s="53">
        <f>IFERROR(U173*H173,"0")+IFERROR(U174*H174,"0")+IFERROR(U175*H175,"0")+IFERROR(U176*H176,"0")+IFERROR(U180*H180,"0")+IFERROR(U181*H181,"0")</f>
        <v/>
      </c>
      <c r="V253" s="53">
        <f>IFERROR(U187*H187,"0")+IFERROR(U188*H188,"0")</f>
        <v/>
      </c>
      <c r="W253" s="53">
        <f>IFERROR(U193*H193,"0")</f>
        <v/>
      </c>
      <c r="X253" s="53">
        <f>IFERROR(U198*H198,"0")</f>
        <v/>
      </c>
      <c r="Y253" s="53">
        <f>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Arh0FFAcgpYM2eIi3fHLQ==" formatRows="1" sort="0" spinCount="100000" hashValue="kpb180nrfDTeGGmjFOP0ilqWW1+XRJLakyD14VZJI32bMUUgsAYNw1QzxeyrJv4Veh3jWX2yASZOaH9in00Gng==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6iXhe1Y2NEUDpGP9BH4Q==" formatRows="1" sort="0" spinCount="100000" hashValue="F71yUL5jdmI3aExPAfI0NPjbCQdCKJ5/lhsamnSkdLiDA88L4NVCTze2lcL9qJSkNeGrwmKT73JEnwfY1gHcM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2023-09-26T05:53:04Z</dcterms:modified>
  <cp:lastModifiedBy>Uaer4</cp:lastModifiedBy>
</cp:coreProperties>
</file>