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5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45208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Краснодарский край, Сочи г, Строительный пер, д. 10А,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5" t="n"/>
      <c r="M36" s="676" t="inlineStr">
        <is>
          <t>Итого</t>
        </is>
      </c>
      <c r="N36" s="646" t="n"/>
      <c r="O36" s="646" t="n"/>
      <c r="P36" s="646" t="n"/>
      <c r="Q36" s="646" t="n"/>
      <c r="R36" s="646" t="n"/>
      <c r="S36" s="647" t="n"/>
      <c r="T36" s="43" t="inlineStr">
        <is>
          <t>кор</t>
        </is>
      </c>
      <c r="U36" s="677">
        <f>IFERROR(U35/H35,"0")</f>
        <v/>
      </c>
      <c r="V36" s="677">
        <f>IFERROR(V35/H35,"0")</f>
        <v/>
      </c>
      <c r="W36" s="677">
        <f>IFERROR(IF(W35="",0,W35),"0")</f>
        <v/>
      </c>
      <c r="X36" s="678" t="n"/>
      <c r="Y36" s="67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кг</t>
        </is>
      </c>
      <c r="U37" s="677">
        <f>IFERROR(SUM(U35:U35),"0")</f>
        <v/>
      </c>
      <c r="V37" s="677">
        <f>IFERROR(SUM(V35:V35),"0")</f>
        <v/>
      </c>
      <c r="W37" s="43" t="n"/>
      <c r="X37" s="678" t="n"/>
      <c r="Y37" s="678" t="n"/>
    </row>
    <row r="38" ht="14.25" customHeight="1">
      <c r="A38" s="373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3" t="n"/>
      <c r="Y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8" t="n"/>
      <c r="F39" s="670" t="n">
        <v>0.3</v>
      </c>
      <c r="G39" s="38" t="n">
        <v>6</v>
      </c>
      <c r="H39" s="670" t="n">
        <v>1.8</v>
      </c>
      <c r="I39" s="67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2" t="n"/>
      <c r="O39" s="672" t="n"/>
      <c r="P39" s="672" t="n"/>
      <c r="Q39" s="638" t="n"/>
      <c r="R39" s="40" t="inlineStr"/>
      <c r="S39" s="40" t="inlineStr"/>
      <c r="T39" s="41" t="inlineStr">
        <is>
          <t>кг</t>
        </is>
      </c>
      <c r="U39" s="673" t="n">
        <v>0</v>
      </c>
      <c r="V39" s="67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5" t="n"/>
      <c r="M40" s="676" t="inlineStr">
        <is>
          <t>Итого</t>
        </is>
      </c>
      <c r="N40" s="646" t="n"/>
      <c r="O40" s="646" t="n"/>
      <c r="P40" s="646" t="n"/>
      <c r="Q40" s="646" t="n"/>
      <c r="R40" s="646" t="n"/>
      <c r="S40" s="647" t="n"/>
      <c r="T40" s="43" t="inlineStr">
        <is>
          <t>кор</t>
        </is>
      </c>
      <c r="U40" s="677">
        <f>IFERROR(U39/H39,"0")</f>
        <v/>
      </c>
      <c r="V40" s="677">
        <f>IFERROR(V39/H39,"0")</f>
        <v/>
      </c>
      <c r="W40" s="677">
        <f>IFERROR(IF(W39="",0,W39),"0")</f>
        <v/>
      </c>
      <c r="X40" s="678" t="n"/>
      <c r="Y40" s="67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кг</t>
        </is>
      </c>
      <c r="U41" s="677">
        <f>IFERROR(SUM(U39:U39),"0")</f>
        <v/>
      </c>
      <c r="V41" s="677">
        <f>IFERROR(SUM(V39:V39),"0")</f>
        <v/>
      </c>
      <c r="W41" s="43" t="n"/>
      <c r="X41" s="678" t="n"/>
      <c r="Y41" s="678" t="n"/>
    </row>
    <row r="42" ht="14.25" customHeight="1">
      <c r="A42" s="373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3" t="n"/>
      <c r="Y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8" t="n"/>
      <c r="F43" s="670" t="n">
        <v>0.025</v>
      </c>
      <c r="G43" s="38" t="n">
        <v>10</v>
      </c>
      <c r="H43" s="670" t="n">
        <v>0.25</v>
      </c>
      <c r="I43" s="67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8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2" t="n"/>
      <c r="O43" s="672" t="n"/>
      <c r="P43" s="672" t="n"/>
      <c r="Q43" s="638" t="n"/>
      <c r="R43" s="40" t="inlineStr"/>
      <c r="S43" s="40" t="inlineStr"/>
      <c r="T43" s="41" t="inlineStr">
        <is>
          <t>кг</t>
        </is>
      </c>
      <c r="U43" s="673" t="n">
        <v>0</v>
      </c>
      <c r="V43" s="67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5" t="n"/>
      <c r="M44" s="676" t="inlineStr">
        <is>
          <t>Итого</t>
        </is>
      </c>
      <c r="N44" s="646" t="n"/>
      <c r="O44" s="646" t="n"/>
      <c r="P44" s="646" t="n"/>
      <c r="Q44" s="646" t="n"/>
      <c r="R44" s="646" t="n"/>
      <c r="S44" s="647" t="n"/>
      <c r="T44" s="43" t="inlineStr">
        <is>
          <t>кор</t>
        </is>
      </c>
      <c r="U44" s="677">
        <f>IFERROR(U43/H43,"0")</f>
        <v/>
      </c>
      <c r="V44" s="677">
        <f>IFERROR(V43/H43,"0")</f>
        <v/>
      </c>
      <c r="W44" s="677">
        <f>IFERROR(IF(W43="",0,W43),"0")</f>
        <v/>
      </c>
      <c r="X44" s="678" t="n"/>
      <c r="Y44" s="67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кг</t>
        </is>
      </c>
      <c r="U45" s="677">
        <f>IFERROR(SUM(U43:U43),"0")</f>
        <v/>
      </c>
      <c r="V45" s="677">
        <f>IFERROR(SUM(V43:V43),"0")</f>
        <v/>
      </c>
      <c r="W45" s="43" t="n"/>
      <c r="X45" s="678" t="n"/>
      <c r="Y45" s="678" t="n"/>
    </row>
    <row r="46" ht="27.75" customHeight="1">
      <c r="A46" s="371" t="inlineStr">
        <is>
          <t>Вязанка</t>
        </is>
      </c>
      <c r="B46" s="669" t="n"/>
      <c r="C46" s="669" t="n"/>
      <c r="D46" s="669" t="n"/>
      <c r="E46" s="669" t="n"/>
      <c r="F46" s="669" t="n"/>
      <c r="G46" s="669" t="n"/>
      <c r="H46" s="669" t="n"/>
      <c r="I46" s="669" t="n"/>
      <c r="J46" s="669" t="n"/>
      <c r="K46" s="669" t="n"/>
      <c r="L46" s="669" t="n"/>
      <c r="M46" s="669" t="n"/>
      <c r="N46" s="669" t="n"/>
      <c r="O46" s="669" t="n"/>
      <c r="P46" s="669" t="n"/>
      <c r="Q46" s="669" t="n"/>
      <c r="R46" s="669" t="n"/>
      <c r="S46" s="669" t="n"/>
      <c r="T46" s="669" t="n"/>
      <c r="U46" s="669" t="n"/>
      <c r="V46" s="669" t="n"/>
      <c r="W46" s="669" t="n"/>
      <c r="X46" s="55" t="n"/>
      <c r="Y46" s="55" t="n"/>
    </row>
    <row r="47" ht="16.5" customHeight="1">
      <c r="A47" s="372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2" t="n"/>
      <c r="Y47" s="372" t="n"/>
    </row>
    <row r="48" ht="14.25" customHeight="1">
      <c r="A48" s="373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8" t="n"/>
      <c r="F49" s="670" t="n">
        <v>1.35</v>
      </c>
      <c r="G49" s="38" t="n">
        <v>8</v>
      </c>
      <c r="H49" s="670" t="n">
        <v>10.8</v>
      </c>
      <c r="I49" s="67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88">
        <f>HYPERLINK("https://abi.ru/products/Охлажденные/Вязанка/Столичная/Ветчины/P003234/","Ветчины «Филейская» Весовые Вектор ТМ «Вязанка»")</f>
        <v/>
      </c>
      <c r="N49" s="672" t="n"/>
      <c r="O49" s="672" t="n"/>
      <c r="P49" s="672" t="n"/>
      <c r="Q49" s="638" t="n"/>
      <c r="R49" s="40" t="inlineStr"/>
      <c r="S49" s="40" t="inlineStr"/>
      <c r="T49" s="41" t="inlineStr">
        <is>
          <t>кг</t>
        </is>
      </c>
      <c r="U49" s="673" t="n">
        <v>0</v>
      </c>
      <c r="V49" s="67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8" t="n"/>
      <c r="F50" s="670" t="n">
        <v>0.45</v>
      </c>
      <c r="G50" s="38" t="n">
        <v>6</v>
      </c>
      <c r="H50" s="670" t="n">
        <v>2.7</v>
      </c>
      <c r="I50" s="67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5" t="n"/>
      <c r="M51" s="676" t="inlineStr">
        <is>
          <t>Итого</t>
        </is>
      </c>
      <c r="N51" s="646" t="n"/>
      <c r="O51" s="646" t="n"/>
      <c r="P51" s="646" t="n"/>
      <c r="Q51" s="646" t="n"/>
      <c r="R51" s="646" t="n"/>
      <c r="S51" s="647" t="n"/>
      <c r="T51" s="43" t="inlineStr">
        <is>
          <t>кор</t>
        </is>
      </c>
      <c r="U51" s="677">
        <f>IFERROR(U49/H49,"0")+IFERROR(U50/H50,"0")</f>
        <v/>
      </c>
      <c r="V51" s="677">
        <f>IFERROR(V49/H49,"0")+IFERROR(V50/H50,"0")</f>
        <v/>
      </c>
      <c r="W51" s="677">
        <f>IFERROR(IF(W49="",0,W49),"0")+IFERROR(IF(W50="",0,W50),"0")</f>
        <v/>
      </c>
      <c r="X51" s="678" t="n"/>
      <c r="Y51" s="67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кг</t>
        </is>
      </c>
      <c r="U52" s="677">
        <f>IFERROR(SUM(U49:U50),"0")</f>
        <v/>
      </c>
      <c r="V52" s="677">
        <f>IFERROR(SUM(V49:V50),"0")</f>
        <v/>
      </c>
      <c r="W52" s="43" t="n"/>
      <c r="X52" s="678" t="n"/>
      <c r="Y52" s="678" t="n"/>
    </row>
    <row r="53" ht="16.5" customHeight="1">
      <c r="A53" s="372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2" t="n"/>
      <c r="Y53" s="372" t="n"/>
    </row>
    <row r="54" ht="14.25" customHeight="1">
      <c r="A54" s="373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8" t="n"/>
      <c r="F55" s="670" t="n">
        <v>1.35</v>
      </c>
      <c r="G55" s="38" t="n">
        <v>8</v>
      </c>
      <c r="H55" s="670" t="n">
        <v>10.8</v>
      </c>
      <c r="I55" s="67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0" t="inlineStr">
        <is>
          <t>Вареные колбасы «Филейская» Весовые Вектор ТМ «Вязанка»</t>
        </is>
      </c>
      <c r="N55" s="672" t="n"/>
      <c r="O55" s="672" t="n"/>
      <c r="P55" s="672" t="n"/>
      <c r="Q55" s="638" t="n"/>
      <c r="R55" s="40" t="inlineStr"/>
      <c r="S55" s="40" t="inlineStr"/>
      <c r="T55" s="41" t="inlineStr">
        <is>
          <t>кг</t>
        </is>
      </c>
      <c r="U55" s="673" t="n">
        <v>0</v>
      </c>
      <c r="V55" s="67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40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IFERROR(U55/H55,"0")+IFERROR(U56/H56,"0")+IFERROR(U57/H57,"0")+IFERROR(U58/H58,"0")</f>
        <v/>
      </c>
      <c r="V59" s="677">
        <f>IFERROR(V55/H55,"0")+IFERROR(V56/H56,"0")+IFERROR(V57/H57,"0")+IFERROR(V58/H58,"0")</f>
        <v/>
      </c>
      <c r="W59" s="677">
        <f>IFERROR(IF(W55="",0,W55),"0")+IFERROR(IF(W56="",0,W56),"0")+IFERROR(IF(W57="",0,W57),"0")+IFERROR(IF(W58="",0,W58),"0")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IFERROR(SUM(U55:U58),"0")</f>
        <v/>
      </c>
      <c r="V60" s="677">
        <f>IFERROR(SUM(V55:V58),"0")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8" t="n"/>
      <c r="F63" s="670" t="n">
        <v>1.4</v>
      </c>
      <c r="G63" s="38" t="n">
        <v>8</v>
      </c>
      <c r="H63" s="670" t="n">
        <v>11.2</v>
      </c>
      <c r="I63" s="67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4" t="inlineStr">
        <is>
          <t>Вареные колбасы «Вязанка со шпиком» Весовые Вектор УВВ ТМ «Вязанка»</t>
        </is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40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8" t="n"/>
      <c r="F67" s="670" t="n">
        <v>0.5</v>
      </c>
      <c r="G67" s="38" t="n">
        <v>6</v>
      </c>
      <c r="H67" s="670" t="n">
        <v>3</v>
      </c>
      <c r="I67" s="67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8" t="n"/>
      <c r="F68" s="670" t="n">
        <v>0.37</v>
      </c>
      <c r="G68" s="38" t="n">
        <v>10</v>
      </c>
      <c r="H68" s="670" t="n">
        <v>3.7</v>
      </c>
      <c r="I68" s="67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8" t="n"/>
      <c r="F69" s="670" t="n">
        <v>0.4</v>
      </c>
      <c r="G69" s="38" t="n">
        <v>10</v>
      </c>
      <c r="H69" s="670" t="n">
        <v>4</v>
      </c>
      <c r="I69" s="67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8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8" t="n"/>
      <c r="F71" s="670" t="n">
        <v>0.6</v>
      </c>
      <c r="G71" s="38" t="n">
        <v>8</v>
      </c>
      <c r="H71" s="670" t="n">
        <v>4.8</v>
      </c>
      <c r="I71" s="67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8" t="n"/>
      <c r="F72" s="670" t="n">
        <v>0.4</v>
      </c>
      <c r="G72" s="38" t="n">
        <v>10</v>
      </c>
      <c r="H72" s="670" t="n">
        <v>4</v>
      </c>
      <c r="I72" s="67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8" t="n"/>
      <c r="F73" s="670" t="n">
        <v>0.45</v>
      </c>
      <c r="G73" s="38" t="n">
        <v>10</v>
      </c>
      <c r="H73" s="670" t="n">
        <v>4.5</v>
      </c>
      <c r="I73" s="67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4" t="n">
        <v>4607091388466</v>
      </c>
      <c r="E74" s="638" t="n"/>
      <c r="F74" s="670" t="n">
        <v>0.45</v>
      </c>
      <c r="G74" s="38" t="n">
        <v>6</v>
      </c>
      <c r="H74" s="670" t="n">
        <v>2.7</v>
      </c>
      <c r="I74" s="670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4" t="n">
        <v>4680115880269</v>
      </c>
      <c r="E75" s="638" t="n"/>
      <c r="F75" s="670" t="n">
        <v>0.375</v>
      </c>
      <c r="G75" s="38" t="n">
        <v>10</v>
      </c>
      <c r="H75" s="670" t="n">
        <v>3.75</v>
      </c>
      <c r="I75" s="670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4" t="n">
        <v>4680115880429</v>
      </c>
      <c r="E76" s="638" t="n"/>
      <c r="F76" s="670" t="n">
        <v>0.45</v>
      </c>
      <c r="G76" s="38" t="n">
        <v>10</v>
      </c>
      <c r="H76" s="670" t="n">
        <v>4.5</v>
      </c>
      <c r="I76" s="670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4" t="n">
        <v>4680115881457</v>
      </c>
      <c r="E77" s="638" t="n"/>
      <c r="F77" s="670" t="n">
        <v>0.75</v>
      </c>
      <c r="G77" s="38" t="n">
        <v>6</v>
      </c>
      <c r="H77" s="670" t="n">
        <v>4.5</v>
      </c>
      <c r="I77" s="67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2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75" t="n"/>
      <c r="M78" s="676" t="inlineStr">
        <is>
          <t>Итого</t>
        </is>
      </c>
      <c r="N78" s="646" t="n"/>
      <c r="O78" s="646" t="n"/>
      <c r="P78" s="646" t="n"/>
      <c r="Q78" s="646" t="n"/>
      <c r="R78" s="646" t="n"/>
      <c r="S78" s="647" t="n"/>
      <c r="T78" s="43" t="inlineStr">
        <is>
          <t>кор</t>
        </is>
      </c>
      <c r="U78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78" t="n"/>
      <c r="Y78" s="678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5" t="n"/>
      <c r="M79" s="676" t="inlineStr">
        <is>
          <t>Итого</t>
        </is>
      </c>
      <c r="N79" s="646" t="n"/>
      <c r="O79" s="646" t="n"/>
      <c r="P79" s="646" t="n"/>
      <c r="Q79" s="646" t="n"/>
      <c r="R79" s="646" t="n"/>
      <c r="S79" s="647" t="n"/>
      <c r="T79" s="43" t="inlineStr">
        <is>
          <t>кг</t>
        </is>
      </c>
      <c r="U79" s="677">
        <f>IFERROR(SUM(U63:U77),"0")</f>
        <v/>
      </c>
      <c r="V79" s="677">
        <f>IFERROR(SUM(V63:V77),"0")</f>
        <v/>
      </c>
      <c r="W79" s="43" t="n"/>
      <c r="X79" s="678" t="n"/>
      <c r="Y79" s="678" t="n"/>
    </row>
    <row r="80" ht="14.25" customHeight="1">
      <c r="A80" s="373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3" t="n"/>
      <c r="Y80" s="373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4" t="n">
        <v>4607091384789</v>
      </c>
      <c r="E81" s="638" t="n"/>
      <c r="F81" s="670" t="n">
        <v>1</v>
      </c>
      <c r="G81" s="38" t="n">
        <v>6</v>
      </c>
      <c r="H81" s="670" t="n">
        <v>6</v>
      </c>
      <c r="I81" s="670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09" t="inlineStr">
        <is>
          <t>Ветчины Запекуша с сочным окороком Вязанка Весовые П/а Вязанка</t>
        </is>
      </c>
      <c r="N81" s="672" t="n"/>
      <c r="O81" s="672" t="n"/>
      <c r="P81" s="672" t="n"/>
      <c r="Q81" s="638" t="n"/>
      <c r="R81" s="40" t="inlineStr"/>
      <c r="S81" s="40" t="inlineStr"/>
      <c r="T81" s="41" t="inlineStr">
        <is>
          <t>кг</t>
        </is>
      </c>
      <c r="U81" s="673" t="n">
        <v>0</v>
      </c>
      <c r="V81" s="674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4" t="n">
        <v>4680115881488</v>
      </c>
      <c r="E82" s="638" t="n"/>
      <c r="F82" s="670" t="n">
        <v>1.35</v>
      </c>
      <c r="G82" s="38" t="n">
        <v>8</v>
      </c>
      <c r="H82" s="670" t="n">
        <v>10.8</v>
      </c>
      <c r="I82" s="670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0">
        <f>HYPERLINK("https://abi.ru/products/Охлажденные/Вязанка/Вязанка/Ветчины/P003236/","Ветчины Сливушка с индейкой Вязанка вес П/а Вязанка")</f>
        <v/>
      </c>
      <c r="N82" s="672" t="n"/>
      <c r="O82" s="672" t="n"/>
      <c r="P82" s="672" t="n"/>
      <c r="Q82" s="638" t="n"/>
      <c r="R82" s="40" t="inlineStr"/>
      <c r="S82" s="40" t="inlineStr"/>
      <c r="T82" s="41" t="inlineStr">
        <is>
          <t>кг</t>
        </is>
      </c>
      <c r="U82" s="673" t="n">
        <v>0</v>
      </c>
      <c r="V82" s="674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4" t="n">
        <v>4607091384765</v>
      </c>
      <c r="E83" s="638" t="n"/>
      <c r="F83" s="670" t="n">
        <v>0.42</v>
      </c>
      <c r="G83" s="38" t="n">
        <v>6</v>
      </c>
      <c r="H83" s="670" t="n">
        <v>2.52</v>
      </c>
      <c r="I83" s="670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1" t="inlineStr">
        <is>
          <t>Ветчины Запекуша с сочным окороком Вязанка Фикс.вес 0,42 п/а Вязанка</t>
        </is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4" t="n">
        <v>4680115882775</v>
      </c>
      <c r="E84" s="638" t="n"/>
      <c r="F84" s="670" t="n">
        <v>0.3</v>
      </c>
      <c r="G84" s="38" t="n">
        <v>8</v>
      </c>
      <c r="H84" s="670" t="n">
        <v>2.4</v>
      </c>
      <c r="I84" s="670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2" t="inlineStr">
        <is>
          <t>Ветчины «Сливушка с индейкой» Фикс.вес 0,3 П/а ТМ «Вязанка»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4" t="n">
        <v>4680115880658</v>
      </c>
      <c r="E85" s="638" t="n"/>
      <c r="F85" s="670" t="n">
        <v>0.4</v>
      </c>
      <c r="G85" s="38" t="n">
        <v>6</v>
      </c>
      <c r="H85" s="670" t="n">
        <v>2.4</v>
      </c>
      <c r="I85" s="670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4" t="n">
        <v>4607091381962</v>
      </c>
      <c r="E86" s="638" t="n"/>
      <c r="F86" s="670" t="n">
        <v>0.5</v>
      </c>
      <c r="G86" s="38" t="n">
        <v>6</v>
      </c>
      <c r="H86" s="670" t="n">
        <v>3</v>
      </c>
      <c r="I86" s="670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14">
        <f>HYPERLINK("https://abi.ru/products/Охлажденные/Вязанка/Вязанка/Ветчины/P003164/","Ветчины Столичная Вязанка Фикс.вес 0,5 Вектор Вязанка")</f>
        <v/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2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75" t="n"/>
      <c r="M87" s="676" t="inlineStr">
        <is>
          <t>Итого</t>
        </is>
      </c>
      <c r="N87" s="646" t="n"/>
      <c r="O87" s="646" t="n"/>
      <c r="P87" s="646" t="n"/>
      <c r="Q87" s="646" t="n"/>
      <c r="R87" s="646" t="n"/>
      <c r="S87" s="647" t="n"/>
      <c r="T87" s="43" t="inlineStr">
        <is>
          <t>кор</t>
        </is>
      </c>
      <c r="U87" s="677">
        <f>IFERROR(U81/H81,"0")+IFERROR(U82/H82,"0")+IFERROR(U83/H83,"0")+IFERROR(U84/H84,"0")+IFERROR(U85/H85,"0")+IFERROR(U86/H86,"0")</f>
        <v/>
      </c>
      <c r="V87" s="677">
        <f>IFERROR(V81/H81,"0")+IFERROR(V82/H82,"0")+IFERROR(V83/H83,"0")+IFERROR(V84/H84,"0")+IFERROR(V85/H85,"0")+IFERROR(V86/H86,"0")</f>
        <v/>
      </c>
      <c r="W87" s="677">
        <f>IFERROR(IF(W81="",0,W81),"0")+IFERROR(IF(W82="",0,W82),"0")+IFERROR(IF(W83="",0,W83),"0")+IFERROR(IF(W84="",0,W84),"0")+IFERROR(IF(W85="",0,W85),"0")+IFERROR(IF(W86="",0,W86),"0")</f>
        <v/>
      </c>
      <c r="X87" s="678" t="n"/>
      <c r="Y87" s="678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5" t="n"/>
      <c r="M88" s="676" t="inlineStr">
        <is>
          <t>Итого</t>
        </is>
      </c>
      <c r="N88" s="646" t="n"/>
      <c r="O88" s="646" t="n"/>
      <c r="P88" s="646" t="n"/>
      <c r="Q88" s="646" t="n"/>
      <c r="R88" s="646" t="n"/>
      <c r="S88" s="647" t="n"/>
      <c r="T88" s="43" t="inlineStr">
        <is>
          <t>кг</t>
        </is>
      </c>
      <c r="U88" s="677">
        <f>IFERROR(SUM(U81:U86),"0")</f>
        <v/>
      </c>
      <c r="V88" s="677">
        <f>IFERROR(SUM(V81:V86),"0")</f>
        <v/>
      </c>
      <c r="W88" s="43" t="n"/>
      <c r="X88" s="678" t="n"/>
      <c r="Y88" s="678" t="n"/>
    </row>
    <row r="89" ht="14.25" customHeight="1">
      <c r="A89" s="373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3" t="n"/>
      <c r="Y89" s="373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4" t="n">
        <v>4607091387667</v>
      </c>
      <c r="E90" s="638" t="n"/>
      <c r="F90" s="670" t="n">
        <v>0.9</v>
      </c>
      <c r="G90" s="38" t="n">
        <v>10</v>
      </c>
      <c r="H90" s="670" t="n">
        <v>9</v>
      </c>
      <c r="I90" s="670" t="n">
        <v>9.630000000000001</v>
      </c>
      <c r="J90" s="38" t="n">
        <v>56</v>
      </c>
      <c r="K90" s="39" t="inlineStr">
        <is>
          <t>СК1</t>
        </is>
      </c>
      <c r="L90" s="38" t="n">
        <v>40</v>
      </c>
      <c r="M90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0" s="672" t="n"/>
      <c r="O90" s="672" t="n"/>
      <c r="P90" s="672" t="n"/>
      <c r="Q90" s="638" t="n"/>
      <c r="R90" s="40" t="inlineStr"/>
      <c r="S90" s="40" t="inlineStr"/>
      <c r="T90" s="41" t="inlineStr">
        <is>
          <t>кг</t>
        </is>
      </c>
      <c r="U90" s="673" t="n">
        <v>0</v>
      </c>
      <c r="V90" s="674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4" t="n">
        <v>4607091387636</v>
      </c>
      <c r="E91" s="638" t="n"/>
      <c r="F91" s="670" t="n">
        <v>0.7</v>
      </c>
      <c r="G91" s="38" t="n">
        <v>6</v>
      </c>
      <c r="H91" s="670" t="n">
        <v>4.2</v>
      </c>
      <c r="I91" s="670" t="n">
        <v>4.5</v>
      </c>
      <c r="J91" s="38" t="n">
        <v>120</v>
      </c>
      <c r="K91" s="39" t="inlineStr">
        <is>
          <t>СК2</t>
        </is>
      </c>
      <c r="L91" s="38" t="n">
        <v>40</v>
      </c>
      <c r="M91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1" s="672" t="n"/>
      <c r="O91" s="672" t="n"/>
      <c r="P91" s="672" t="n"/>
      <c r="Q91" s="638" t="n"/>
      <c r="R91" s="40" t="inlineStr"/>
      <c r="S91" s="40" t="inlineStr"/>
      <c r="T91" s="41" t="inlineStr">
        <is>
          <t>кг</t>
        </is>
      </c>
      <c r="U91" s="673" t="n">
        <v>0</v>
      </c>
      <c r="V91" s="674">
        <f>IFERROR(IF(U91="",0,CEILING((U91/$H91),1)*$H91),"")</f>
        <v/>
      </c>
      <c r="W91" s="42">
        <f>IFERROR(IF(V91=0,"",ROUNDUP(V91/H91,0)*0.00937),"")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4" t="n">
        <v>4607091384727</v>
      </c>
      <c r="E92" s="638" t="n"/>
      <c r="F92" s="670" t="n">
        <v>0.8</v>
      </c>
      <c r="G92" s="38" t="n">
        <v>6</v>
      </c>
      <c r="H92" s="670" t="n">
        <v>4.8</v>
      </c>
      <c r="I92" s="670" t="n">
        <v>5.16</v>
      </c>
      <c r="J92" s="38" t="n">
        <v>104</v>
      </c>
      <c r="K92" s="39" t="inlineStr">
        <is>
          <t>СК2</t>
        </is>
      </c>
      <c r="L92" s="38" t="n">
        <v>45</v>
      </c>
      <c r="M92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IFERROR(IF(V92=0,"",ROUNDUP(V92/H92,0)*0.01196),"")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4" t="n">
        <v>4607091386745</v>
      </c>
      <c r="E93" s="638" t="n"/>
      <c r="F93" s="670" t="n">
        <v>0.8</v>
      </c>
      <c r="G93" s="38" t="n">
        <v>6</v>
      </c>
      <c r="H93" s="670" t="n">
        <v>4.8</v>
      </c>
      <c r="I93" s="670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4" t="n">
        <v>4607091382426</v>
      </c>
      <c r="E94" s="638" t="n"/>
      <c r="F94" s="670" t="n">
        <v>0.9</v>
      </c>
      <c r="G94" s="38" t="n">
        <v>10</v>
      </c>
      <c r="H94" s="670" t="n">
        <v>9</v>
      </c>
      <c r="I94" s="670" t="n">
        <v>9.630000000000001</v>
      </c>
      <c r="J94" s="38" t="n">
        <v>56</v>
      </c>
      <c r="K94" s="39" t="inlineStr">
        <is>
          <t>СК2</t>
        </is>
      </c>
      <c r="L94" s="38" t="n">
        <v>40</v>
      </c>
      <c r="M94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20</v>
      </c>
      <c r="V94" s="674">
        <f>IFERROR(IF(U94="",0,CEILING((U94/$H94),1)*$H94),"")</f>
        <v/>
      </c>
      <c r="W94" s="42">
        <f>IFERROR(IF(V94=0,"",ROUNDUP(V94/H94,0)*0.02175),"")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4" t="n">
        <v>4607091386547</v>
      </c>
      <c r="E95" s="638" t="n"/>
      <c r="F95" s="670" t="n">
        <v>0.35</v>
      </c>
      <c r="G95" s="38" t="n">
        <v>8</v>
      </c>
      <c r="H95" s="670" t="n">
        <v>2.8</v>
      </c>
      <c r="I95" s="670" t="n">
        <v>2.94</v>
      </c>
      <c r="J95" s="38" t="n">
        <v>234</v>
      </c>
      <c r="K95" s="39" t="inlineStr">
        <is>
          <t>СК2</t>
        </is>
      </c>
      <c r="L95" s="38" t="n">
        <v>40</v>
      </c>
      <c r="M95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SU002307</t>
        </is>
      </c>
      <c r="B96" s="64" t="inlineStr">
        <is>
          <t>P002571</t>
        </is>
      </c>
      <c r="C96" s="37" t="n">
        <v>4301031077</v>
      </c>
      <c r="D96" s="374" t="n">
        <v>4607091384703</v>
      </c>
      <c r="E96" s="638" t="n"/>
      <c r="F96" s="670" t="n">
        <v>0.35</v>
      </c>
      <c r="G96" s="38" t="n">
        <v>6</v>
      </c>
      <c r="H96" s="670" t="n">
        <v>2.1</v>
      </c>
      <c r="I96" s="670" t="n">
        <v>2.2</v>
      </c>
      <c r="J96" s="38" t="n">
        <v>234</v>
      </c>
      <c r="K96" s="39" t="inlineStr">
        <is>
          <t>СК2</t>
        </is>
      </c>
      <c r="L96" s="38" t="n">
        <v>45</v>
      </c>
      <c r="M96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SU002309</t>
        </is>
      </c>
      <c r="B97" s="64" t="inlineStr">
        <is>
          <t>P002573</t>
        </is>
      </c>
      <c r="C97" s="37" t="n">
        <v>4301031079</v>
      </c>
      <c r="D97" s="374" t="n">
        <v>4607091384734</v>
      </c>
      <c r="E97" s="638" t="n"/>
      <c r="F97" s="670" t="n">
        <v>0.35</v>
      </c>
      <c r="G97" s="38" t="n">
        <v>6</v>
      </c>
      <c r="H97" s="670" t="n">
        <v>2.1</v>
      </c>
      <c r="I97" s="670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SU001605</t>
        </is>
      </c>
      <c r="B98" s="64" t="inlineStr">
        <is>
          <t>P002180</t>
        </is>
      </c>
      <c r="C98" s="37" t="n">
        <v>4301030964</v>
      </c>
      <c r="D98" s="374" t="n">
        <v>4607091382464</v>
      </c>
      <c r="E98" s="638" t="n"/>
      <c r="F98" s="670" t="n">
        <v>0.35</v>
      </c>
      <c r="G98" s="38" t="n">
        <v>8</v>
      </c>
      <c r="H98" s="670" t="n">
        <v>2.8</v>
      </c>
      <c r="I98" s="670" t="n">
        <v>2.964</v>
      </c>
      <c r="J98" s="38" t="n">
        <v>234</v>
      </c>
      <c r="K98" s="39" t="inlineStr">
        <is>
          <t>СК2</t>
        </is>
      </c>
      <c r="L98" s="38" t="n">
        <v>40</v>
      </c>
      <c r="M98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>
      <c r="A99" s="382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675" t="n"/>
      <c r="M99" s="676" t="inlineStr">
        <is>
          <t>Итого</t>
        </is>
      </c>
      <c r="N99" s="646" t="n"/>
      <c r="O99" s="646" t="n"/>
      <c r="P99" s="646" t="n"/>
      <c r="Q99" s="646" t="n"/>
      <c r="R99" s="646" t="n"/>
      <c r="S99" s="647" t="n"/>
      <c r="T99" s="43" t="inlineStr">
        <is>
          <t>кор</t>
        </is>
      </c>
      <c r="U99" s="677">
        <f>IFERROR(U90/H90,"0")+IFERROR(U91/H91,"0")+IFERROR(U92/H92,"0")+IFERROR(U93/H93,"0")+IFERROR(U94/H94,"0")+IFERROR(U95/H95,"0")+IFERROR(U96/H96,"0")+IFERROR(U97/H97,"0")+IFERROR(U98/H98,"0")</f>
        <v/>
      </c>
      <c r="V99" s="677">
        <f>IFERROR(V90/H90,"0")+IFERROR(V91/H91,"0")+IFERROR(V92/H92,"0")+IFERROR(V93/H93,"0")+IFERROR(V94/H94,"0")+IFERROR(V95/H95,"0")+IFERROR(V96/H96,"0")+IFERROR(V97/H97,"0")+IFERROR(V98/H98,"0")</f>
        <v/>
      </c>
      <c r="W99" s="677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/>
      </c>
      <c r="X99" s="678" t="n"/>
      <c r="Y99" s="678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5" t="n"/>
      <c r="M100" s="676" t="inlineStr">
        <is>
          <t>Итого</t>
        </is>
      </c>
      <c r="N100" s="646" t="n"/>
      <c r="O100" s="646" t="n"/>
      <c r="P100" s="646" t="n"/>
      <c r="Q100" s="646" t="n"/>
      <c r="R100" s="646" t="n"/>
      <c r="S100" s="647" t="n"/>
      <c r="T100" s="43" t="inlineStr">
        <is>
          <t>кг</t>
        </is>
      </c>
      <c r="U100" s="677">
        <f>IFERROR(SUM(U90:U98),"0")</f>
        <v/>
      </c>
      <c r="V100" s="677">
        <f>IFERROR(SUM(V90:V98),"0")</f>
        <v/>
      </c>
      <c r="W100" s="43" t="n"/>
      <c r="X100" s="678" t="n"/>
      <c r="Y100" s="678" t="n"/>
    </row>
    <row r="101" ht="14.25" customHeight="1">
      <c r="A101" s="373" t="inlineStr">
        <is>
          <t>Сосиски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373" t="n"/>
      <c r="Y101" s="373" t="n"/>
    </row>
    <row r="102" ht="27" customHeight="1">
      <c r="A102" s="64" t="inlineStr">
        <is>
          <t>SU001523</t>
        </is>
      </c>
      <c r="B102" s="64" t="inlineStr">
        <is>
          <t>P003328</t>
        </is>
      </c>
      <c r="C102" s="37" t="n">
        <v>4301051437</v>
      </c>
      <c r="D102" s="374" t="n">
        <v>4607091386967</v>
      </c>
      <c r="E102" s="638" t="n"/>
      <c r="F102" s="670" t="n">
        <v>1.35</v>
      </c>
      <c r="G102" s="38" t="n">
        <v>6</v>
      </c>
      <c r="H102" s="670" t="n">
        <v>8.1</v>
      </c>
      <c r="I102" s="670" t="n">
        <v>8.664</v>
      </c>
      <c r="J102" s="38" t="n">
        <v>56</v>
      </c>
      <c r="K102" s="39" t="inlineStr">
        <is>
          <t>СК3</t>
        </is>
      </c>
      <c r="L102" s="38" t="n">
        <v>45</v>
      </c>
      <c r="M102" s="724" t="inlineStr">
        <is>
          <t>Сосиски Молокуши (Вязанка Молочные) Вязанка Весовые П/а мгс Вязанка</t>
        </is>
      </c>
      <c r="N102" s="672" t="n"/>
      <c r="O102" s="672" t="n"/>
      <c r="P102" s="672" t="n"/>
      <c r="Q102" s="638" t="n"/>
      <c r="R102" s="40" t="inlineStr"/>
      <c r="S102" s="40" t="inlineStr"/>
      <c r="T102" s="41" t="inlineStr">
        <is>
          <t>кг</t>
        </is>
      </c>
      <c r="U102" s="673" t="n">
        <v>0</v>
      </c>
      <c r="V102" s="674">
        <f>IFERROR(IF(U102="",0,CEILING((U102/$H102),1)*$H102),"")</f>
        <v/>
      </c>
      <c r="W102" s="42">
        <f>IFERROR(IF(V102=0,"",ROUNDUP(V102/H102,0)*0.02175),"")</f>
        <v/>
      </c>
      <c r="X102" s="69" t="inlineStr"/>
      <c r="Y102" s="70" t="inlineStr"/>
      <c r="AC102" s="71" t="n"/>
      <c r="AZ102" s="119" t="inlineStr">
        <is>
          <t>КИ</t>
        </is>
      </c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4" t="n">
        <v>4607091386967</v>
      </c>
      <c r="E103" s="638" t="n"/>
      <c r="F103" s="670" t="n">
        <v>1.4</v>
      </c>
      <c r="G103" s="38" t="n">
        <v>6</v>
      </c>
      <c r="H103" s="670" t="n">
        <v>8.4</v>
      </c>
      <c r="I103" s="670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5" t="inlineStr">
        <is>
          <t>Сосиски «Молокуши (Вязанка Молочные)» Весовые П/а мгс УВВ ТМ «Вязанка»</t>
        </is>
      </c>
      <c r="N103" s="672" t="n"/>
      <c r="O103" s="672" t="n"/>
      <c r="P103" s="672" t="n"/>
      <c r="Q103" s="638" t="n"/>
      <c r="R103" s="40" t="inlineStr"/>
      <c r="S103" s="40" t="inlineStr"/>
      <c r="T103" s="41" t="inlineStr">
        <is>
          <t>кг</t>
        </is>
      </c>
      <c r="U103" s="673" t="n">
        <v>0</v>
      </c>
      <c r="V103" s="674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74" t="n">
        <v>4607091385304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26">
        <f>HYPERLINK("https://abi.ru/products/Охлажденные/Вязанка/Вязанка/Сосиски/P003025/","Сосиски Рубленые Вязанка Весовые п/а мгс Вязанка")</f>
        <v/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74" t="n">
        <v>4607091386264</v>
      </c>
      <c r="E105" s="638" t="n"/>
      <c r="F105" s="670" t="n">
        <v>0.5</v>
      </c>
      <c r="G105" s="38" t="n">
        <v>6</v>
      </c>
      <c r="H105" s="670" t="n">
        <v>3</v>
      </c>
      <c r="I105" s="670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27">
        <f>HYPERLINK("https://abi.ru/products/Охлажденные/Вязанка/Вязанка/Сосиски/P002217/","Сосиски Венские Вязанка Фикс.вес 0,5 NDX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74" t="n">
        <v>4607091385731</v>
      </c>
      <c r="E106" s="638" t="n"/>
      <c r="F106" s="670" t="n">
        <v>0.45</v>
      </c>
      <c r="G106" s="38" t="n">
        <v>6</v>
      </c>
      <c r="H106" s="670" t="n">
        <v>2.7</v>
      </c>
      <c r="I106" s="670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28" t="inlineStr">
        <is>
          <t>Сосиски Молокуши (Вязанка Молочные) Вязанка Фикс.вес 0,45 П/а мгс Вязанка</t>
        </is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74" t="n">
        <v>4680115880214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29" t="inlineStr">
        <is>
          <t>Сосиски Молокуши миникушай Вязанка Ф/в 0,45 амилюкс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74" t="n">
        <v>4680115880894</v>
      </c>
      <c r="E108" s="638" t="n"/>
      <c r="F108" s="670" t="n">
        <v>0.33</v>
      </c>
      <c r="G108" s="38" t="n">
        <v>6</v>
      </c>
      <c r="H108" s="670" t="n">
        <v>1.98</v>
      </c>
      <c r="I108" s="670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фикс.вес 0,33 п/а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74" t="n">
        <v>4607091385427</v>
      </c>
      <c r="E109" s="638" t="n"/>
      <c r="F109" s="670" t="n">
        <v>0.5</v>
      </c>
      <c r="G109" s="38" t="n">
        <v>6</v>
      </c>
      <c r="H109" s="670" t="n">
        <v>3</v>
      </c>
      <c r="I109" s="670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31">
        <f>HYPERLINK("https://abi.ru/products/Охлажденные/Вязанка/Вязанка/Сосиски/P003030/","Сосиски Рубленые Вязанка Фикс.вес 0,5 п/а мгс Вязанка")</f>
        <v/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16.5" customHeight="1">
      <c r="A110" s="64" t="inlineStr">
        <is>
          <t>SU002996</t>
        </is>
      </c>
      <c r="B110" s="64" t="inlineStr">
        <is>
          <t>P003464</t>
        </is>
      </c>
      <c r="C110" s="37" t="n">
        <v>4301051480</v>
      </c>
      <c r="D110" s="374" t="n">
        <v>4680115882645</v>
      </c>
      <c r="E110" s="638" t="n"/>
      <c r="F110" s="670" t="n">
        <v>0.3</v>
      </c>
      <c r="G110" s="38" t="n">
        <v>6</v>
      </c>
      <c r="H110" s="670" t="n">
        <v>1.8</v>
      </c>
      <c r="I110" s="670" t="n">
        <v>2.66</v>
      </c>
      <c r="J110" s="38" t="n">
        <v>156</v>
      </c>
      <c r="K110" s="39" t="inlineStr">
        <is>
          <t>СК2</t>
        </is>
      </c>
      <c r="L110" s="38" t="n">
        <v>40</v>
      </c>
      <c r="M110" s="732" t="inlineStr">
        <is>
          <t>Сосиски «Сливушки с сыром» ф/в 0,3 п/а ТМ «Вязанка»</t>
        </is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IFERROR(U102/H102,"0")+IFERROR(U103/H103,"0")+IFERROR(U104/H104,"0")+IFERROR(U105/H105,"0")+IFERROR(U106/H106,"0")+IFERROR(U107/H107,"0")+IFERROR(U108/H108,"0")+IFERROR(U109/H109,"0")+IFERROR(U110/H110,"0")</f>
        <v/>
      </c>
      <c r="V111" s="677">
        <f>IFERROR(V102/H102,"0")+IFERROR(V103/H103,"0")+IFERROR(V104/H104,"0")+IFERROR(V105/H105,"0")+IFERROR(V106/H106,"0")+IFERROR(V107/H107,"0")+IFERROR(V108/H108,"0")+IFERROR(V109/H109,"0")+IFERROR(V110/H110,"0")</f>
        <v/>
      </c>
      <c r="W111" s="677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IFERROR(SUM(U102:U110),"0")</f>
        <v/>
      </c>
      <c r="V112" s="677">
        <f>IFERROR(SUM(V102:V110),"0")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27" customHeight="1">
      <c r="A116" s="64" t="inlineStr">
        <is>
          <t>SU002997</t>
        </is>
      </c>
      <c r="B116" s="64" t="inlineStr">
        <is>
          <t>P003465</t>
        </is>
      </c>
      <c r="C116" s="37" t="n">
        <v>4301060356</v>
      </c>
      <c r="D116" s="374" t="n">
        <v>4680115882652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2.84</v>
      </c>
      <c r="J116" s="38" t="n">
        <v>156</v>
      </c>
      <c r="K116" s="39" t="inlineStr">
        <is>
          <t>СК2</t>
        </is>
      </c>
      <c r="L116" s="38" t="n">
        <v>40</v>
      </c>
      <c r="M116" s="735" t="inlineStr">
        <is>
          <t>Сардельки «Сливушки с сыром #минидельки» ф/в 0,33 айпил ТМ «Вязанка»</t>
        </is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16.5" customHeight="1">
      <c r="A117" s="64" t="inlineStr">
        <is>
          <t>SU002367</t>
        </is>
      </c>
      <c r="B117" s="64" t="inlineStr">
        <is>
          <t>P002644</t>
        </is>
      </c>
      <c r="C117" s="37" t="n">
        <v>4301060309</v>
      </c>
      <c r="D117" s="374" t="n">
        <v>4680115880238</v>
      </c>
      <c r="E117" s="638" t="n"/>
      <c r="F117" s="670" t="n">
        <v>0.33</v>
      </c>
      <c r="G117" s="38" t="n">
        <v>6</v>
      </c>
      <c r="H117" s="670" t="n">
        <v>1.98</v>
      </c>
      <c r="I117" s="670" t="n">
        <v>2.258</v>
      </c>
      <c r="J117" s="38" t="n">
        <v>156</v>
      </c>
      <c r="K117" s="39" t="inlineStr">
        <is>
          <t>СК2</t>
        </is>
      </c>
      <c r="L117" s="38" t="n">
        <v>40</v>
      </c>
      <c r="M117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SU002834</t>
        </is>
      </c>
      <c r="B118" s="64" t="inlineStr">
        <is>
          <t>P003238</t>
        </is>
      </c>
      <c r="C118" s="37" t="n">
        <v>4301060351</v>
      </c>
      <c r="D118" s="374" t="n">
        <v>4680115881464</v>
      </c>
      <c r="E118" s="638" t="n"/>
      <c r="F118" s="670" t="n">
        <v>0.4</v>
      </c>
      <c r="G118" s="38" t="n">
        <v>6</v>
      </c>
      <c r="H118" s="670" t="n">
        <v>2.4</v>
      </c>
      <c r="I118" s="670" t="n">
        <v>2.6</v>
      </c>
      <c r="J118" s="38" t="n">
        <v>156</v>
      </c>
      <c r="K118" s="39" t="inlineStr">
        <is>
          <t>СК3</t>
        </is>
      </c>
      <c r="L118" s="38" t="n">
        <v>30</v>
      </c>
      <c r="M118" s="737" t="inlineStr">
        <is>
          <t>Сардельки «Филейские» Фикс.вес 0,4 NDX мгс ТМ «Вязанка»</t>
        </is>
      </c>
      <c r="N118" s="672" t="n"/>
      <c r="O118" s="672" t="n"/>
      <c r="P118" s="672" t="n"/>
      <c r="Q118" s="638" t="n"/>
      <c r="R118" s="40" t="inlineStr"/>
      <c r="S118" s="40" t="inlineStr"/>
      <c r="T118" s="41" t="inlineStr">
        <is>
          <t>кг</t>
        </is>
      </c>
      <c r="U118" s="673" t="n">
        <v>0</v>
      </c>
      <c r="V118" s="674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>
      <c r="A119" s="382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кор</t>
        </is>
      </c>
      <c r="U119" s="677">
        <f>IFERROR(U114/H114,"0")+IFERROR(U115/H115,"0")+IFERROR(U116/H116,"0")+IFERROR(U117/H117,"0")+IFERROR(U118/H118,"0")</f>
        <v/>
      </c>
      <c r="V119" s="677">
        <f>IFERROR(V114/H114,"0")+IFERROR(V115/H115,"0")+IFERROR(V116/H116,"0")+IFERROR(V117/H117,"0")+IFERROR(V118/H118,"0")</f>
        <v/>
      </c>
      <c r="W119" s="677">
        <f>IFERROR(IF(W114="",0,W114),"0")+IFERROR(IF(W115="",0,W115),"0")+IFERROR(IF(W116="",0,W116),"0")+IFERROR(IF(W117="",0,W117),"0")+IFERROR(IF(W118="",0,W118),"0")</f>
        <v/>
      </c>
      <c r="X119" s="678" t="n"/>
      <c r="Y119" s="678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675" t="n"/>
      <c r="M120" s="676" t="inlineStr">
        <is>
          <t>Итого</t>
        </is>
      </c>
      <c r="N120" s="646" t="n"/>
      <c r="O120" s="646" t="n"/>
      <c r="P120" s="646" t="n"/>
      <c r="Q120" s="646" t="n"/>
      <c r="R120" s="646" t="n"/>
      <c r="S120" s="647" t="n"/>
      <c r="T120" s="43" t="inlineStr">
        <is>
          <t>кг</t>
        </is>
      </c>
      <c r="U120" s="677">
        <f>IFERROR(SUM(U114:U118),"0")</f>
        <v/>
      </c>
      <c r="V120" s="677">
        <f>IFERROR(SUM(V114:V118),"0")</f>
        <v/>
      </c>
      <c r="W120" s="43" t="n"/>
      <c r="X120" s="678" t="n"/>
      <c r="Y120" s="678" t="n"/>
    </row>
    <row r="121" ht="16.5" customHeight="1">
      <c r="A121" s="372" t="inlineStr">
        <is>
          <t>Сливушки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2" t="n"/>
      <c r="Y121" s="372" t="n"/>
    </row>
    <row r="122" ht="14.25" customHeight="1">
      <c r="A122" s="373" t="inlineStr">
        <is>
          <t>Сосиски</t>
        </is>
      </c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373" t="n"/>
      <c r="Y122" s="373" t="n"/>
    </row>
    <row r="123" ht="27" customHeight="1">
      <c r="A123" s="64" t="inlineStr">
        <is>
          <t>SU001721</t>
        </is>
      </c>
      <c r="B123" s="64" t="inlineStr">
        <is>
          <t>P003161</t>
        </is>
      </c>
      <c r="C123" s="37" t="n">
        <v>4301051360</v>
      </c>
      <c r="D123" s="374" t="n">
        <v>4607091385168</v>
      </c>
      <c r="E123" s="638" t="n"/>
      <c r="F123" s="670" t="n">
        <v>1.35</v>
      </c>
      <c r="G123" s="38" t="n">
        <v>6</v>
      </c>
      <c r="H123" s="670" t="n">
        <v>8.1</v>
      </c>
      <c r="I123" s="670" t="n">
        <v>8.657999999999999</v>
      </c>
      <c r="J123" s="38" t="n">
        <v>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100</v>
      </c>
      <c r="V123" s="674">
        <f>IFERROR(IF(U123="",0,CEILING((U123/$H123),1)*$H123),"")</f>
        <v/>
      </c>
      <c r="W123" s="42">
        <f>IFERROR(IF(V123=0,"",ROUNDUP(V123/H123,0)*0.02175),"")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SU002139</t>
        </is>
      </c>
      <c r="B124" s="64" t="inlineStr">
        <is>
          <t>P003162</t>
        </is>
      </c>
      <c r="C124" s="37" t="n">
        <v>4301051362</v>
      </c>
      <c r="D124" s="374" t="n">
        <v>4607091383256</v>
      </c>
      <c r="E124" s="638" t="n"/>
      <c r="F124" s="670" t="n">
        <v>0.33</v>
      </c>
      <c r="G124" s="38" t="n">
        <v>6</v>
      </c>
      <c r="H124" s="670" t="n">
        <v>1.98</v>
      </c>
      <c r="I124" s="670" t="n">
        <v>2.246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SU001720</t>
        </is>
      </c>
      <c r="B125" s="64" t="inlineStr">
        <is>
          <t>P003160</t>
        </is>
      </c>
      <c r="C125" s="37" t="n">
        <v>4301051358</v>
      </c>
      <c r="D125" s="374" t="n">
        <v>4607091385748</v>
      </c>
      <c r="E125" s="638" t="n"/>
      <c r="F125" s="670" t="n">
        <v>0.45</v>
      </c>
      <c r="G125" s="38" t="n">
        <v>6</v>
      </c>
      <c r="H125" s="670" t="n">
        <v>2.7</v>
      </c>
      <c r="I125" s="670" t="n">
        <v>2.972</v>
      </c>
      <c r="J125" s="38" t="n">
        <v>156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IFERROR(IF(V125=0,"",ROUNDUP(V125/H125,0)*0.00753),"")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SU002438</t>
        </is>
      </c>
      <c r="B126" s="64" t="inlineStr">
        <is>
          <t>P003163</t>
        </is>
      </c>
      <c r="C126" s="37" t="n">
        <v>4301051364</v>
      </c>
      <c r="D126" s="374" t="n">
        <v>4607091384581</v>
      </c>
      <c r="E126" s="638" t="n"/>
      <c r="F126" s="670" t="n">
        <v>0.67</v>
      </c>
      <c r="G126" s="38" t="n">
        <v>4</v>
      </c>
      <c r="H126" s="670" t="n">
        <v>2.68</v>
      </c>
      <c r="I126" s="670" t="n">
        <v>2.942</v>
      </c>
      <c r="J126" s="38" t="n">
        <v>120</v>
      </c>
      <c r="K126" s="39" t="inlineStr">
        <is>
          <t>СК3</t>
        </is>
      </c>
      <c r="L126" s="38" t="n">
        <v>45</v>
      </c>
      <c r="M126" s="741">
        <f>HYPERLINK("https://abi.ru/products/Охлажденные/Вязанка/Сливушки/Сосиски/P003163/","Сосиски Сливочные Сливушки Фикс.вес 0,67 П/а мгс Вязанка")</f>
        <v/>
      </c>
      <c r="N126" s="672" t="n"/>
      <c r="O126" s="672" t="n"/>
      <c r="P126" s="672" t="n"/>
      <c r="Q126" s="638" t="n"/>
      <c r="R126" s="40" t="inlineStr"/>
      <c r="S126" s="40" t="inlineStr"/>
      <c r="T126" s="41" t="inlineStr">
        <is>
          <t>кг</t>
        </is>
      </c>
      <c r="U126" s="673" t="n">
        <v>0</v>
      </c>
      <c r="V126" s="674">
        <f>IFERROR(IF(U126="",0,CEILING((U126/$H126),1)*$H126),"")</f>
        <v/>
      </c>
      <c r="W126" s="42">
        <f>IFERROR(IF(V126=0,"",ROUNDUP(V126/H126,0)*0.00937),"")</f>
        <v/>
      </c>
      <c r="X126" s="69" t="inlineStr"/>
      <c r="Y126" s="70" t="inlineStr"/>
      <c r="AC126" s="71" t="n"/>
      <c r="AZ126" s="136" t="inlineStr">
        <is>
          <t>КИ</t>
        </is>
      </c>
    </row>
    <row r="127">
      <c r="A127" s="382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кор</t>
        </is>
      </c>
      <c r="U127" s="677">
        <f>IFERROR(U123/H123,"0")+IFERROR(U124/H124,"0")+IFERROR(U125/H125,"0")+IFERROR(U126/H126,"0")</f>
        <v/>
      </c>
      <c r="V127" s="677">
        <f>IFERROR(V123/H123,"0")+IFERROR(V124/H124,"0")+IFERROR(V125/H125,"0")+IFERROR(V126/H126,"0")</f>
        <v/>
      </c>
      <c r="W127" s="677">
        <f>IFERROR(IF(W123="",0,W123),"0")+IFERROR(IF(W124="",0,W124),"0")+IFERROR(IF(W125="",0,W125),"0")+IFERROR(IF(W126="",0,W126),"0")</f>
        <v/>
      </c>
      <c r="X127" s="678" t="n"/>
      <c r="Y127" s="678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675" t="n"/>
      <c r="M128" s="676" t="inlineStr">
        <is>
          <t>Итого</t>
        </is>
      </c>
      <c r="N128" s="646" t="n"/>
      <c r="O128" s="646" t="n"/>
      <c r="P128" s="646" t="n"/>
      <c r="Q128" s="646" t="n"/>
      <c r="R128" s="646" t="n"/>
      <c r="S128" s="647" t="n"/>
      <c r="T128" s="43" t="inlineStr">
        <is>
          <t>кг</t>
        </is>
      </c>
      <c r="U128" s="677">
        <f>IFERROR(SUM(U123:U126),"0")</f>
        <v/>
      </c>
      <c r="V128" s="677">
        <f>IFERROR(SUM(V123:V126),"0")</f>
        <v/>
      </c>
      <c r="W128" s="43" t="n"/>
      <c r="X128" s="678" t="n"/>
      <c r="Y128" s="678" t="n"/>
    </row>
    <row r="129" ht="27.75" customHeight="1">
      <c r="A129" s="371" t="inlineStr">
        <is>
          <t>Стародворье</t>
        </is>
      </c>
      <c r="B129" s="669" t="n"/>
      <c r="C129" s="669" t="n"/>
      <c r="D129" s="669" t="n"/>
      <c r="E129" s="669" t="n"/>
      <c r="F129" s="669" t="n"/>
      <c r="G129" s="669" t="n"/>
      <c r="H129" s="669" t="n"/>
      <c r="I129" s="669" t="n"/>
      <c r="J129" s="669" t="n"/>
      <c r="K129" s="669" t="n"/>
      <c r="L129" s="669" t="n"/>
      <c r="M129" s="669" t="n"/>
      <c r="N129" s="669" t="n"/>
      <c r="O129" s="669" t="n"/>
      <c r="P129" s="669" t="n"/>
      <c r="Q129" s="669" t="n"/>
      <c r="R129" s="669" t="n"/>
      <c r="S129" s="669" t="n"/>
      <c r="T129" s="669" t="n"/>
      <c r="U129" s="669" t="n"/>
      <c r="V129" s="669" t="n"/>
      <c r="W129" s="669" t="n"/>
      <c r="X129" s="55" t="n"/>
      <c r="Y129" s="55" t="n"/>
    </row>
    <row r="130" ht="16.5" customHeight="1">
      <c r="A130" s="372" t="inlineStr">
        <is>
          <t>Золоченная в печи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2" t="n"/>
      <c r="Y130" s="372" t="n"/>
    </row>
    <row r="131" ht="14.25" customHeight="1">
      <c r="A131" s="373" t="inlineStr">
        <is>
          <t>Вареные колбасы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373" t="n"/>
      <c r="Y131" s="373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4" t="n">
        <v>4607091383423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СК3</t>
        </is>
      </c>
      <c r="L132" s="38" t="n">
        <v>35</v>
      </c>
      <c r="M132" s="7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4" t="n">
        <v>4607091381405</v>
      </c>
      <c r="E133" s="638" t="n"/>
      <c r="F133" s="670" t="n">
        <v>1.35</v>
      </c>
      <c r="G133" s="38" t="n">
        <v>8</v>
      </c>
      <c r="H133" s="670" t="n">
        <v>10.8</v>
      </c>
      <c r="I133" s="670" t="n">
        <v>11.376</v>
      </c>
      <c r="J133" s="38" t="n">
        <v>56</v>
      </c>
      <c r="K133" s="39" t="inlineStr">
        <is>
          <t>СК2</t>
        </is>
      </c>
      <c r="L133" s="38" t="n">
        <v>35</v>
      </c>
      <c r="M133" s="74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4" t="n">
        <v>4607091386516</v>
      </c>
      <c r="E134" s="638" t="n"/>
      <c r="F134" s="670" t="n">
        <v>1.4</v>
      </c>
      <c r="G134" s="38" t="n">
        <v>8</v>
      </c>
      <c r="H134" s="670" t="n">
        <v>11.2</v>
      </c>
      <c r="I134" s="670" t="n">
        <v>11.776</v>
      </c>
      <c r="J134" s="38" t="n">
        <v>56</v>
      </c>
      <c r="K134" s="39" t="inlineStr">
        <is>
          <t>СК2</t>
        </is>
      </c>
      <c r="L134" s="38" t="n">
        <v>30</v>
      </c>
      <c r="M134" s="74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4" s="672" t="n"/>
      <c r="O134" s="672" t="n"/>
      <c r="P134" s="672" t="n"/>
      <c r="Q134" s="638" t="n"/>
      <c r="R134" s="40" t="inlineStr"/>
      <c r="S134" s="40" t="inlineStr"/>
      <c r="T134" s="41" t="inlineStr">
        <is>
          <t>кг</t>
        </is>
      </c>
      <c r="U134" s="673" t="n">
        <v>0</v>
      </c>
      <c r="V134" s="674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>
      <c r="A135" s="382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кор</t>
        </is>
      </c>
      <c r="U135" s="677">
        <f>IFERROR(U132/H132,"0")+IFERROR(U133/H133,"0")+IFERROR(U134/H134,"0")</f>
        <v/>
      </c>
      <c r="V135" s="677">
        <f>IFERROR(V132/H132,"0")+IFERROR(V133/H133,"0")+IFERROR(V134/H134,"0")</f>
        <v/>
      </c>
      <c r="W135" s="677">
        <f>IFERROR(IF(W132="",0,W132),"0")+IFERROR(IF(W133="",0,W133),"0")+IFERROR(IF(W134="",0,W134),"0")</f>
        <v/>
      </c>
      <c r="X135" s="678" t="n"/>
      <c r="Y135" s="678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675" t="n"/>
      <c r="M136" s="676" t="inlineStr">
        <is>
          <t>Итого</t>
        </is>
      </c>
      <c r="N136" s="646" t="n"/>
      <c r="O136" s="646" t="n"/>
      <c r="P136" s="646" t="n"/>
      <c r="Q136" s="646" t="n"/>
      <c r="R136" s="646" t="n"/>
      <c r="S136" s="647" t="n"/>
      <c r="T136" s="43" t="inlineStr">
        <is>
          <t>кг</t>
        </is>
      </c>
      <c r="U136" s="677">
        <f>IFERROR(SUM(U132:U134),"0")</f>
        <v/>
      </c>
      <c r="V136" s="677">
        <f>IFERROR(SUM(V132:V134),"0")</f>
        <v/>
      </c>
      <c r="W136" s="43" t="n"/>
      <c r="X136" s="678" t="n"/>
      <c r="Y136" s="678" t="n"/>
    </row>
    <row r="137" ht="16.5" customHeight="1">
      <c r="A137" s="372" t="inlineStr">
        <is>
          <t>Мясорубская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2" t="n"/>
      <c r="Y137" s="372" t="n"/>
    </row>
    <row r="138" ht="14.25" customHeight="1">
      <c r="A138" s="373" t="inlineStr">
        <is>
          <t>Копченые колбасы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373" t="n"/>
      <c r="Y138" s="373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4" t="n">
        <v>4680115880993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4" t="n">
        <v>4680115881761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4.46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4" t="n">
        <v>4680115881563</v>
      </c>
      <c r="E141" s="638" t="n"/>
      <c r="F141" s="670" t="n">
        <v>0.7</v>
      </c>
      <c r="G141" s="38" t="n">
        <v>6</v>
      </c>
      <c r="H141" s="670" t="n">
        <v>4.2</v>
      </c>
      <c r="I141" s="670" t="n">
        <v>4.4</v>
      </c>
      <c r="J141" s="38" t="n">
        <v>156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4" t="n">
        <v>4680115880986</v>
      </c>
      <c r="E142" s="638" t="n"/>
      <c r="F142" s="670" t="n">
        <v>0.35</v>
      </c>
      <c r="G142" s="38" t="n">
        <v>6</v>
      </c>
      <c r="H142" s="670" t="n">
        <v>2.1</v>
      </c>
      <c r="I142" s="670" t="n">
        <v>2.23</v>
      </c>
      <c r="J142" s="38" t="n">
        <v>234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4" t="n">
        <v>4680115880207</v>
      </c>
      <c r="E143" s="638" t="n"/>
      <c r="F143" s="670" t="n">
        <v>0.4</v>
      </c>
      <c r="G143" s="38" t="n">
        <v>6</v>
      </c>
      <c r="H143" s="670" t="n">
        <v>2.4</v>
      </c>
      <c r="I143" s="670" t="n">
        <v>2.63</v>
      </c>
      <c r="J143" s="38" t="n">
        <v>156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4" t="n">
        <v>4680115881785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4" t="n">
        <v>4680115881679</v>
      </c>
      <c r="E145" s="638" t="n"/>
      <c r="F145" s="670" t="n">
        <v>0.35</v>
      </c>
      <c r="G145" s="38" t="n">
        <v>6</v>
      </c>
      <c r="H145" s="670" t="n">
        <v>2.1</v>
      </c>
      <c r="I145" s="670" t="n">
        <v>2.2</v>
      </c>
      <c r="J145" s="38" t="n">
        <v>234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IFERROR(IF(V145=0,"",ROUNDUP(V145/H145,0)*0.00502),"")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4" t="n">
        <v>4680115880191</v>
      </c>
      <c r="E146" s="638" t="n"/>
      <c r="F146" s="670" t="n">
        <v>0.4</v>
      </c>
      <c r="G146" s="38" t="n">
        <v>6</v>
      </c>
      <c r="H146" s="670" t="n">
        <v>2.4</v>
      </c>
      <c r="I146" s="670" t="n">
        <v>2.6</v>
      </c>
      <c r="J146" s="38" t="n">
        <v>156</v>
      </c>
      <c r="K146" s="39" t="inlineStr">
        <is>
          <t>СК2</t>
        </is>
      </c>
      <c r="L146" s="38" t="n">
        <v>40</v>
      </c>
      <c r="M146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6" s="672" t="n"/>
      <c r="O146" s="672" t="n"/>
      <c r="P146" s="672" t="n"/>
      <c r="Q146" s="638" t="n"/>
      <c r="R146" s="40" t="inlineStr"/>
      <c r="S146" s="40" t="inlineStr"/>
      <c r="T146" s="41" t="inlineStr">
        <is>
          <t>кг</t>
        </is>
      </c>
      <c r="U146" s="673" t="n">
        <v>0</v>
      </c>
      <c r="V146" s="674">
        <f>IFERROR(IF(U146="",0,CEILING((U146/$H146),1)*$H146),"")</f>
        <v/>
      </c>
      <c r="W146" s="42">
        <f>IFERROR(IF(V146=0,"",ROUNDUP(V146/H146,0)*0.00753),"")</f>
        <v/>
      </c>
      <c r="X146" s="69" t="inlineStr"/>
      <c r="Y146" s="70" t="inlineStr"/>
      <c r="AC146" s="71" t="n"/>
      <c r="AZ146" s="147" t="inlineStr">
        <is>
          <t>КИ</t>
        </is>
      </c>
    </row>
    <row r="147">
      <c r="A147" s="382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кор</t>
        </is>
      </c>
      <c r="U147" s="677">
        <f>IFERROR(U139/H139,"0")+IFERROR(U140/H140,"0")+IFERROR(U141/H141,"0")+IFERROR(U142/H142,"0")+IFERROR(U143/H143,"0")+IFERROR(U144/H144,"0")+IFERROR(U145/H145,"0")+IFERROR(U146/H146,"0")</f>
        <v/>
      </c>
      <c r="V147" s="677">
        <f>IFERROR(V139/H139,"0")+IFERROR(V140/H140,"0")+IFERROR(V141/H141,"0")+IFERROR(V142/H142,"0")+IFERROR(V143/H143,"0")+IFERROR(V144/H144,"0")+IFERROR(V145/H145,"0")+IFERROR(V146/H146,"0")</f>
        <v/>
      </c>
      <c r="W147" s="677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/>
      </c>
      <c r="X147" s="678" t="n"/>
      <c r="Y147" s="678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5" t="n"/>
      <c r="M148" s="676" t="inlineStr">
        <is>
          <t>Итого</t>
        </is>
      </c>
      <c r="N148" s="646" t="n"/>
      <c r="O148" s="646" t="n"/>
      <c r="P148" s="646" t="n"/>
      <c r="Q148" s="646" t="n"/>
      <c r="R148" s="646" t="n"/>
      <c r="S148" s="647" t="n"/>
      <c r="T148" s="43" t="inlineStr">
        <is>
          <t>кг</t>
        </is>
      </c>
      <c r="U148" s="677">
        <f>IFERROR(SUM(U139:U146),"0")</f>
        <v/>
      </c>
      <c r="V148" s="677">
        <f>IFERROR(SUM(V139:V146),"0")</f>
        <v/>
      </c>
      <c r="W148" s="43" t="n"/>
      <c r="X148" s="678" t="n"/>
      <c r="Y148" s="678" t="n"/>
    </row>
    <row r="149" ht="16.5" customHeight="1">
      <c r="A149" s="372" t="inlineStr">
        <is>
          <t>Сочинка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2" t="n"/>
      <c r="Y149" s="372" t="n"/>
    </row>
    <row r="150" ht="14.25" customHeight="1">
      <c r="A150" s="373" t="inlineStr">
        <is>
          <t>Вареные колбасы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3" t="n"/>
      <c r="Y150" s="373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4" t="n">
        <v>4680115881402</v>
      </c>
      <c r="E151" s="638" t="n"/>
      <c r="F151" s="670" t="n">
        <v>1.35</v>
      </c>
      <c r="G151" s="38" t="n">
        <v>8</v>
      </c>
      <c r="H151" s="670" t="n">
        <v>10.8</v>
      </c>
      <c r="I151" s="670" t="n">
        <v>11.28</v>
      </c>
      <c r="J151" s="38" t="n">
        <v>56</v>
      </c>
      <c r="K151" s="39" t="inlineStr">
        <is>
          <t>СК1</t>
        </is>
      </c>
      <c r="L151" s="38" t="n">
        <v>55</v>
      </c>
      <c r="M151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38" t="n"/>
      <c r="F152" s="670" t="n">
        <v>0.45</v>
      </c>
      <c r="G152" s="38" t="n">
        <v>6</v>
      </c>
      <c r="H152" s="670" t="n">
        <v>2.7</v>
      </c>
      <c r="I152" s="670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2" s="672" t="n"/>
      <c r="O152" s="672" t="n"/>
      <c r="P152" s="672" t="n"/>
      <c r="Q152" s="638" t="n"/>
      <c r="R152" s="40" t="inlineStr"/>
      <c r="S152" s="40" t="inlineStr"/>
      <c r="T152" s="41" t="inlineStr">
        <is>
          <t>кг</t>
        </is>
      </c>
      <c r="U152" s="673" t="n">
        <v>0</v>
      </c>
      <c r="V152" s="674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82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кор</t>
        </is>
      </c>
      <c r="U153" s="677">
        <f>IFERROR(U151/H151,"0")+IFERROR(U152/H152,"0")</f>
        <v/>
      </c>
      <c r="V153" s="677">
        <f>IFERROR(V151/H151,"0")+IFERROR(V152/H152,"0")</f>
        <v/>
      </c>
      <c r="W153" s="677">
        <f>IFERROR(IF(W151="",0,W151),"0")+IFERROR(IF(W152="",0,W152),"0")</f>
        <v/>
      </c>
      <c r="X153" s="678" t="n"/>
      <c r="Y153" s="678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5" t="n"/>
      <c r="M154" s="676" t="inlineStr">
        <is>
          <t>Итого</t>
        </is>
      </c>
      <c r="N154" s="646" t="n"/>
      <c r="O154" s="646" t="n"/>
      <c r="P154" s="646" t="n"/>
      <c r="Q154" s="646" t="n"/>
      <c r="R154" s="646" t="n"/>
      <c r="S154" s="647" t="n"/>
      <c r="T154" s="43" t="inlineStr">
        <is>
          <t>кг</t>
        </is>
      </c>
      <c r="U154" s="677">
        <f>IFERROR(SUM(U151:U152),"0")</f>
        <v/>
      </c>
      <c r="V154" s="677">
        <f>IFERROR(SUM(V151:V152),"0")</f>
        <v/>
      </c>
      <c r="W154" s="43" t="n"/>
      <c r="X154" s="678" t="n"/>
      <c r="Y154" s="678" t="n"/>
    </row>
    <row r="155" ht="14.25" customHeight="1">
      <c r="A155" s="373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3" t="n"/>
      <c r="Y155" s="373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4" t="n">
        <v>4680115882935</v>
      </c>
      <c r="E156" s="638" t="n"/>
      <c r="F156" s="670" t="n">
        <v>1.35</v>
      </c>
      <c r="G156" s="38" t="n">
        <v>8</v>
      </c>
      <c r="H156" s="670" t="n">
        <v>10.8</v>
      </c>
      <c r="I156" s="670" t="n">
        <v>11.28</v>
      </c>
      <c r="J156" s="38" t="n">
        <v>56</v>
      </c>
      <c r="K156" s="39" t="inlineStr">
        <is>
          <t>СК3</t>
        </is>
      </c>
      <c r="L156" s="38" t="n">
        <v>50</v>
      </c>
      <c r="M156" s="755" t="inlineStr">
        <is>
          <t>Ветчина «Сочинка с сочным окороком» Весовой п/а ТМ «Стародворье»</t>
        </is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IFERROR(IF(V156=0,"",ROUNDUP(V156/H156,0)*0.02175),"")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4" t="n">
        <v>4680115880764</v>
      </c>
      <c r="E157" s="638" t="n"/>
      <c r="F157" s="670" t="n">
        <v>0.35</v>
      </c>
      <c r="G157" s="38" t="n">
        <v>6</v>
      </c>
      <c r="H157" s="670" t="n">
        <v>2.1</v>
      </c>
      <c r="I157" s="670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7" s="672" t="n"/>
      <c r="O157" s="672" t="n"/>
      <c r="P157" s="672" t="n"/>
      <c r="Q157" s="638" t="n"/>
      <c r="R157" s="40" t="inlineStr"/>
      <c r="S157" s="40" t="inlineStr"/>
      <c r="T157" s="41" t="inlineStr">
        <is>
          <t>кг</t>
        </is>
      </c>
      <c r="U157" s="673" t="n">
        <v>0</v>
      </c>
      <c r="V157" s="674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71" t="n"/>
      <c r="AZ157" s="151" t="inlineStr">
        <is>
          <t>КИ</t>
        </is>
      </c>
    </row>
    <row r="158">
      <c r="A158" s="382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кор</t>
        </is>
      </c>
      <c r="U158" s="677">
        <f>IFERROR(U156/H156,"0")+IFERROR(U157/H157,"0")</f>
        <v/>
      </c>
      <c r="V158" s="677">
        <f>IFERROR(V156/H156,"0")+IFERROR(V157/H157,"0")</f>
        <v/>
      </c>
      <c r="W158" s="677">
        <f>IFERROR(IF(W156="",0,W156),"0")+IFERROR(IF(W157="",0,W157),"0")</f>
        <v/>
      </c>
      <c r="X158" s="678" t="n"/>
      <c r="Y158" s="678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75" t="n"/>
      <c r="M159" s="676" t="inlineStr">
        <is>
          <t>Итого</t>
        </is>
      </c>
      <c r="N159" s="646" t="n"/>
      <c r="O159" s="646" t="n"/>
      <c r="P159" s="646" t="n"/>
      <c r="Q159" s="646" t="n"/>
      <c r="R159" s="646" t="n"/>
      <c r="S159" s="647" t="n"/>
      <c r="T159" s="43" t="inlineStr">
        <is>
          <t>кг</t>
        </is>
      </c>
      <c r="U159" s="677">
        <f>IFERROR(SUM(U156:U157),"0")</f>
        <v/>
      </c>
      <c r="V159" s="677">
        <f>IFERROR(SUM(V156:V157),"0")</f>
        <v/>
      </c>
      <c r="W159" s="43" t="n"/>
      <c r="X159" s="678" t="n"/>
      <c r="Y159" s="678" t="n"/>
    </row>
    <row r="160" ht="14.25" customHeight="1">
      <c r="A160" s="373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73" t="n"/>
      <c r="Y160" s="373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4" t="n">
        <v>4680115882683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4" t="n">
        <v>4680115882690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4" t="n">
        <v>4680115882669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4" t="n">
        <v>4680115882676</v>
      </c>
      <c r="E164" s="638" t="n"/>
      <c r="F164" s="670" t="n">
        <v>0.9</v>
      </c>
      <c r="G164" s="38" t="n">
        <v>6</v>
      </c>
      <c r="H164" s="670" t="n">
        <v>5.4</v>
      </c>
      <c r="I164" s="670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4" s="672" t="n"/>
      <c r="O164" s="672" t="n"/>
      <c r="P164" s="672" t="n"/>
      <c r="Q164" s="638" t="n"/>
      <c r="R164" s="40" t="inlineStr"/>
      <c r="S164" s="40" t="inlineStr"/>
      <c r="T164" s="41" t="inlineStr">
        <is>
          <t>кг</t>
        </is>
      </c>
      <c r="U164" s="673" t="n">
        <v>0</v>
      </c>
      <c r="V164" s="674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>
      <c r="A165" s="382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кор</t>
        </is>
      </c>
      <c r="U165" s="677">
        <f>IFERROR(U161/H161,"0")+IFERROR(U162/H162,"0")+IFERROR(U163/H163,"0")+IFERROR(U164/H164,"0")</f>
        <v/>
      </c>
      <c r="V165" s="677">
        <f>IFERROR(V161/H161,"0")+IFERROR(V162/H162,"0")+IFERROR(V163/H163,"0")+IFERROR(V164/H164,"0")</f>
        <v/>
      </c>
      <c r="W165" s="677">
        <f>IFERROR(IF(W161="",0,W161),"0")+IFERROR(IF(W162="",0,W162),"0")+IFERROR(IF(W163="",0,W163),"0")+IFERROR(IF(W164="",0,W164),"0")</f>
        <v/>
      </c>
      <c r="X165" s="678" t="n"/>
      <c r="Y165" s="678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675" t="n"/>
      <c r="M166" s="676" t="inlineStr">
        <is>
          <t>Итого</t>
        </is>
      </c>
      <c r="N166" s="646" t="n"/>
      <c r="O166" s="646" t="n"/>
      <c r="P166" s="646" t="n"/>
      <c r="Q166" s="646" t="n"/>
      <c r="R166" s="646" t="n"/>
      <c r="S166" s="647" t="n"/>
      <c r="T166" s="43" t="inlineStr">
        <is>
          <t>кг</t>
        </is>
      </c>
      <c r="U166" s="677">
        <f>IFERROR(SUM(U161:U164),"0")</f>
        <v/>
      </c>
      <c r="V166" s="677">
        <f>IFERROR(SUM(V161:V164),"0")</f>
        <v/>
      </c>
      <c r="W166" s="43" t="n"/>
      <c r="X166" s="678" t="n"/>
      <c r="Y166" s="678" t="n"/>
    </row>
    <row r="167" ht="14.25" customHeight="1">
      <c r="A167" s="373" t="inlineStr">
        <is>
          <t>Сосиски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373" t="n"/>
      <c r="Y167" s="373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4" t="n">
        <v>4680115881556</v>
      </c>
      <c r="E168" s="638" t="n"/>
      <c r="F168" s="670" t="n">
        <v>1</v>
      </c>
      <c r="G168" s="38" t="n">
        <v>4</v>
      </c>
      <c r="H168" s="670" t="n">
        <v>4</v>
      </c>
      <c r="I168" s="670" t="n">
        <v>4.408</v>
      </c>
      <c r="J168" s="38" t="n">
        <v>104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IFERROR(IF(V168=0,"",ROUNDUP(V168/H168,0)*0.01196),"")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4" t="n">
        <v>4680115880573</v>
      </c>
      <c r="E169" s="638" t="n"/>
      <c r="F169" s="670" t="n">
        <v>1.45</v>
      </c>
      <c r="G169" s="38" t="n">
        <v>6</v>
      </c>
      <c r="H169" s="670" t="n">
        <v>8.699999999999999</v>
      </c>
      <c r="I169" s="670" t="n">
        <v>9.263999999999999</v>
      </c>
      <c r="J169" s="38" t="n">
        <v>56</v>
      </c>
      <c r="K169" s="39" t="inlineStr">
        <is>
          <t>СК2</t>
        </is>
      </c>
      <c r="L169" s="38" t="n">
        <v>45</v>
      </c>
      <c r="M169" s="762" t="inlineStr">
        <is>
          <t>Сосиски «Сочинки» Весовой п/а ТМ «Стародворье»</t>
        </is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4" t="n">
        <v>4680115881594</v>
      </c>
      <c r="E170" s="638" t="n"/>
      <c r="F170" s="670" t="n">
        <v>1.35</v>
      </c>
      <c r="G170" s="38" t="n">
        <v>6</v>
      </c>
      <c r="H170" s="670" t="n">
        <v>8.1</v>
      </c>
      <c r="I170" s="670" t="n">
        <v>8.664</v>
      </c>
      <c r="J170" s="38" t="n">
        <v>56</v>
      </c>
      <c r="K170" s="39" t="inlineStr">
        <is>
          <t>СК3</t>
        </is>
      </c>
      <c r="L170" s="38" t="n">
        <v>40</v>
      </c>
      <c r="M170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P003322</t>
        </is>
      </c>
      <c r="C171" s="37" t="n">
        <v>4301051433</v>
      </c>
      <c r="D171" s="374" t="n">
        <v>4680115881587</v>
      </c>
      <c r="E171" s="638" t="n"/>
      <c r="F171" s="670" t="n">
        <v>1</v>
      </c>
      <c r="G171" s="38" t="n">
        <v>4</v>
      </c>
      <c r="H171" s="670" t="n">
        <v>4</v>
      </c>
      <c r="I171" s="670" t="n">
        <v>4.408</v>
      </c>
      <c r="J171" s="38" t="n">
        <v>104</v>
      </c>
      <c r="K171" s="39" t="inlineStr">
        <is>
          <t>СК2</t>
        </is>
      </c>
      <c r="L171" s="38" t="n">
        <v>35</v>
      </c>
      <c r="M171" s="76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IFERROR(IF(V171=0,"",ROUNDUP(V171/H171,0)*0.01196),"")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4" t="n">
        <v>4680115880962</v>
      </c>
      <c r="E172" s="638" t="n"/>
      <c r="F172" s="670" t="n">
        <v>1.3</v>
      </c>
      <c r="G172" s="38" t="n">
        <v>6</v>
      </c>
      <c r="H172" s="670" t="n">
        <v>7.8</v>
      </c>
      <c r="I172" s="670" t="n">
        <v>8.364000000000001</v>
      </c>
      <c r="J172" s="38" t="n">
        <v>56</v>
      </c>
      <c r="K172" s="39" t="inlineStr">
        <is>
          <t>СК2</t>
        </is>
      </c>
      <c r="L172" s="38" t="n">
        <v>40</v>
      </c>
      <c r="M172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4" t="n">
        <v>4680115881617</v>
      </c>
      <c r="E173" s="638" t="n"/>
      <c r="F173" s="670" t="n">
        <v>1.35</v>
      </c>
      <c r="G173" s="38" t="n">
        <v>6</v>
      </c>
      <c r="H173" s="670" t="n">
        <v>8.1</v>
      </c>
      <c r="I173" s="670" t="n">
        <v>8.646000000000001</v>
      </c>
      <c r="J173" s="38" t="n">
        <v>56</v>
      </c>
      <c r="K173" s="39" t="inlineStr">
        <is>
          <t>СК3</t>
        </is>
      </c>
      <c r="L173" s="38" t="n">
        <v>40</v>
      </c>
      <c r="M173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P003200</t>
        </is>
      </c>
      <c r="C174" s="37" t="n">
        <v>4301051377</v>
      </c>
      <c r="D174" s="374" t="n">
        <v>4680115881228</v>
      </c>
      <c r="E174" s="638" t="n"/>
      <c r="F174" s="670" t="n">
        <v>0.4</v>
      </c>
      <c r="G174" s="38" t="n">
        <v>6</v>
      </c>
      <c r="H174" s="670" t="n">
        <v>2.4</v>
      </c>
      <c r="I174" s="670" t="n">
        <v>2.6</v>
      </c>
      <c r="J174" s="38" t="n">
        <v>156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P003321</t>
        </is>
      </c>
      <c r="C175" s="37" t="n">
        <v>4301051432</v>
      </c>
      <c r="D175" s="374" t="n">
        <v>4680115881037</v>
      </c>
      <c r="E175" s="638" t="n"/>
      <c r="F175" s="670" t="n">
        <v>0.84</v>
      </c>
      <c r="G175" s="38" t="n">
        <v>4</v>
      </c>
      <c r="H175" s="670" t="n">
        <v>3.36</v>
      </c>
      <c r="I175" s="670" t="n">
        <v>3.618</v>
      </c>
      <c r="J175" s="38" t="n">
        <v>120</v>
      </c>
      <c r="K175" s="39" t="inlineStr">
        <is>
          <t>СК2</t>
        </is>
      </c>
      <c r="L175" s="38" t="n">
        <v>35</v>
      </c>
      <c r="M175" s="76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4" t="n">
        <v>4680115881211</v>
      </c>
      <c r="E176" s="638" t="n"/>
      <c r="F176" s="670" t="n">
        <v>0.4</v>
      </c>
      <c r="G176" s="38" t="n">
        <v>6</v>
      </c>
      <c r="H176" s="670" t="n">
        <v>2.4</v>
      </c>
      <c r="I176" s="670" t="n">
        <v>2.6</v>
      </c>
      <c r="J176" s="38" t="n">
        <v>156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4" t="n">
        <v>4680115881020</v>
      </c>
      <c r="E177" s="638" t="n"/>
      <c r="F177" s="670" t="n">
        <v>0.84</v>
      </c>
      <c r="G177" s="38" t="n">
        <v>4</v>
      </c>
      <c r="H177" s="670" t="n">
        <v>3.36</v>
      </c>
      <c r="I177" s="670" t="n">
        <v>3.57</v>
      </c>
      <c r="J177" s="38" t="n">
        <v>120</v>
      </c>
      <c r="K177" s="39" t="inlineStr">
        <is>
          <t>СК2</t>
        </is>
      </c>
      <c r="L177" s="38" t="n">
        <v>45</v>
      </c>
      <c r="M177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4" t="n">
        <v>4680115882195</v>
      </c>
      <c r="E178" s="638" t="n"/>
      <c r="F178" s="670" t="n">
        <v>0.4</v>
      </c>
      <c r="G178" s="38" t="n">
        <v>6</v>
      </c>
      <c r="H178" s="670" t="n">
        <v>2.4</v>
      </c>
      <c r="I178" s="670" t="n">
        <v>2.69</v>
      </c>
      <c r="J178" s="38" t="n">
        <v>156</v>
      </c>
      <c r="K178" s="39" t="inlineStr">
        <is>
          <t>СК3</t>
        </is>
      </c>
      <c r="L178" s="38" t="n">
        <v>40</v>
      </c>
      <c r="M178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IFERROR(SUM(U168:U183),"0")</f>
        <v/>
      </c>
      <c r="V185" s="677">
        <f>IFERROR(SUM(V168:V183),"0")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300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48</v>
      </c>
      <c r="K197" s="39" t="inlineStr">
        <is>
          <t>ВЗ</t>
        </is>
      </c>
      <c r="L197" s="38" t="n">
        <v>55</v>
      </c>
      <c r="M197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IFERROR(IF(V197=0,"",ROUNDUP(V197/H197,0)*0.02039),"")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P001780</t>
        </is>
      </c>
      <c r="C198" s="37" t="n">
        <v>4301010928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20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120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СК3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700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100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20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20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74" t="n">
        <v>4607091387452</v>
      </c>
      <c r="E253" s="638" t="n"/>
      <c r="F253" s="670" t="n">
        <v>1.45</v>
      </c>
      <c r="G253" s="38" t="n">
        <v>8</v>
      </c>
      <c r="H253" s="670" t="n">
        <v>11.6</v>
      </c>
      <c r="I253" s="670" t="n">
        <v>12.08</v>
      </c>
      <c r="J253" s="38" t="n">
        <v>56</v>
      </c>
      <c r="K253" s="39" t="inlineStr">
        <is>
          <t>СК1</t>
        </is>
      </c>
      <c r="L253" s="38" t="n">
        <v>55</v>
      </c>
      <c r="M253" s="817" t="inlineStr">
        <is>
          <t>Вареные колбасы Молочная По-стародворски Фирменная Весовые П/а Стародворье</t>
        </is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74" t="n">
        <v>4607091383836</v>
      </c>
      <c r="E267" s="638" t="n"/>
      <c r="F267" s="670" t="n">
        <v>0.3</v>
      </c>
      <c r="G267" s="38" t="n">
        <v>6</v>
      </c>
      <c r="H267" s="670" t="n">
        <v>1.8</v>
      </c>
      <c r="I267" s="670" t="n">
        <v>2.048</v>
      </c>
      <c r="J267" s="38" t="n">
        <v>156</v>
      </c>
      <c r="K267" s="39" t="inlineStr">
        <is>
          <t>СК2</t>
        </is>
      </c>
      <c r="L267" s="38" t="n">
        <v>40</v>
      </c>
      <c r="M267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>
      <c r="A268" s="382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75" t="n"/>
      <c r="M268" s="676" t="inlineStr">
        <is>
          <t>Итого</t>
        </is>
      </c>
      <c r="N268" s="646" t="n"/>
      <c r="O268" s="646" t="n"/>
      <c r="P268" s="646" t="n"/>
      <c r="Q268" s="646" t="n"/>
      <c r="R268" s="646" t="n"/>
      <c r="S268" s="647" t="n"/>
      <c r="T268" s="43" t="inlineStr">
        <is>
          <t>кор</t>
        </is>
      </c>
      <c r="U268" s="677">
        <f>IFERROR(U267/H267,"0")</f>
        <v/>
      </c>
      <c r="V268" s="677">
        <f>IFERROR(V267/H267,"0")</f>
        <v/>
      </c>
      <c r="W268" s="677">
        <f>IFERROR(IF(W267="",0,W267),"0")</f>
        <v/>
      </c>
      <c r="X268" s="678" t="n"/>
      <c r="Y268" s="67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кг</t>
        </is>
      </c>
      <c r="U269" s="677">
        <f>IFERROR(SUM(U267:U267),"0")</f>
        <v/>
      </c>
      <c r="V269" s="677">
        <f>IFERROR(SUM(V267:V267),"0")</f>
        <v/>
      </c>
      <c r="W269" s="43" t="n"/>
      <c r="X269" s="678" t="n"/>
      <c r="Y269" s="678" t="n"/>
    </row>
    <row r="270" ht="14.25" customHeight="1">
      <c r="A270" s="373" t="inlineStr">
        <is>
          <t>Сосиски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73" t="n"/>
      <c r="Y270" s="373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74" t="n">
        <v>4607091387919</v>
      </c>
      <c r="E271" s="638" t="n"/>
      <c r="F271" s="670" t="n">
        <v>1.35</v>
      </c>
      <c r="G271" s="38" t="n">
        <v>6</v>
      </c>
      <c r="H271" s="670" t="n">
        <v>8.1</v>
      </c>
      <c r="I271" s="670" t="n">
        <v>8.664</v>
      </c>
      <c r="J271" s="38" t="n">
        <v>56</v>
      </c>
      <c r="K271" s="39" t="inlineStr">
        <is>
          <t>СК2</t>
        </is>
      </c>
      <c r="L271" s="38" t="n">
        <v>45</v>
      </c>
      <c r="M271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1" s="672" t="n"/>
      <c r="O271" s="672" t="n"/>
      <c r="P271" s="672" t="n"/>
      <c r="Q271" s="638" t="n"/>
      <c r="R271" s="40" t="inlineStr"/>
      <c r="S271" s="40" t="inlineStr"/>
      <c r="T271" s="41" t="inlineStr">
        <is>
          <t>кг</t>
        </is>
      </c>
      <c r="U271" s="673" t="n">
        <v>100</v>
      </c>
      <c r="V271" s="674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71" t="n"/>
      <c r="AZ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74" t="n">
        <v>4607091383942</v>
      </c>
      <c r="E272" s="638" t="n"/>
      <c r="F272" s="670" t="n">
        <v>0.42</v>
      </c>
      <c r="G272" s="38" t="n">
        <v>6</v>
      </c>
      <c r="H272" s="670" t="n">
        <v>2.52</v>
      </c>
      <c r="I272" s="670" t="n">
        <v>2.792</v>
      </c>
      <c r="J272" s="38" t="n">
        <v>156</v>
      </c>
      <c r="K272" s="39" t="inlineStr">
        <is>
          <t>СК3</t>
        </is>
      </c>
      <c r="L272" s="38" t="n">
        <v>45</v>
      </c>
      <c r="M272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SU001970</t>
        </is>
      </c>
      <c r="B273" s="64" t="inlineStr">
        <is>
          <t>P001837</t>
        </is>
      </c>
      <c r="C273" s="37" t="n">
        <v>4301051300</v>
      </c>
      <c r="D273" s="374" t="n">
        <v>4607091383959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2.78</v>
      </c>
      <c r="J273" s="38" t="n">
        <v>156</v>
      </c>
      <c r="K273" s="39" t="inlineStr">
        <is>
          <t>СК2</t>
        </is>
      </c>
      <c r="L273" s="38" t="n">
        <v>35</v>
      </c>
      <c r="M273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82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75" t="n"/>
      <c r="M274" s="676" t="inlineStr">
        <is>
          <t>Итого</t>
        </is>
      </c>
      <c r="N274" s="646" t="n"/>
      <c r="O274" s="646" t="n"/>
      <c r="P274" s="646" t="n"/>
      <c r="Q274" s="646" t="n"/>
      <c r="R274" s="646" t="n"/>
      <c r="S274" s="647" t="n"/>
      <c r="T274" s="43" t="inlineStr">
        <is>
          <t>кор</t>
        </is>
      </c>
      <c r="U274" s="677">
        <f>IFERROR(U271/H271,"0")+IFERROR(U272/H272,"0")+IFERROR(U273/H273,"0")</f>
        <v/>
      </c>
      <c r="V274" s="677">
        <f>IFERROR(V271/H271,"0")+IFERROR(V272/H272,"0")+IFERROR(V273/H273,"0")</f>
        <v/>
      </c>
      <c r="W274" s="677">
        <f>IFERROR(IF(W271="",0,W271),"0")+IFERROR(IF(W272="",0,W272),"0")+IFERROR(IF(W273="",0,W273),"0")</f>
        <v/>
      </c>
      <c r="X274" s="678" t="n"/>
      <c r="Y274" s="67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кг</t>
        </is>
      </c>
      <c r="U275" s="677">
        <f>IFERROR(SUM(U271:U273),"0")</f>
        <v/>
      </c>
      <c r="V275" s="677">
        <f>IFERROR(SUM(V271:V273),"0")</f>
        <v/>
      </c>
      <c r="W275" s="43" t="n"/>
      <c r="X275" s="678" t="n"/>
      <c r="Y275" s="678" t="n"/>
    </row>
    <row r="276" ht="14.25" customHeight="1">
      <c r="A276" s="373" t="inlineStr">
        <is>
          <t>Сардельки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3" t="n"/>
      <c r="Y276" s="373" t="n"/>
    </row>
    <row r="277" ht="27" customHeight="1">
      <c r="A277" s="64" t="inlineStr">
        <is>
          <t>SU002173</t>
        </is>
      </c>
      <c r="B277" s="64" t="inlineStr">
        <is>
          <t>P002361</t>
        </is>
      </c>
      <c r="C277" s="37" t="n">
        <v>4301060324</v>
      </c>
      <c r="D277" s="374" t="n">
        <v>4607091388831</v>
      </c>
      <c r="E277" s="638" t="n"/>
      <c r="F277" s="670" t="n">
        <v>0.38</v>
      </c>
      <c r="G277" s="38" t="n">
        <v>6</v>
      </c>
      <c r="H277" s="670" t="n">
        <v>2.28</v>
      </c>
      <c r="I277" s="670" t="n">
        <v>2.552</v>
      </c>
      <c r="J277" s="38" t="n">
        <v>156</v>
      </c>
      <c r="K277" s="39" t="inlineStr">
        <is>
          <t>СК2</t>
        </is>
      </c>
      <c r="L277" s="38" t="n">
        <v>40</v>
      </c>
      <c r="M277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7" s="672" t="n"/>
      <c r="O277" s="672" t="n"/>
      <c r="P277" s="672" t="n"/>
      <c r="Q277" s="638" t="n"/>
      <c r="R277" s="40" t="inlineStr"/>
      <c r="S277" s="40" t="inlineStr"/>
      <c r="T277" s="41" t="inlineStr">
        <is>
          <t>кг</t>
        </is>
      </c>
      <c r="U277" s="673" t="n">
        <v>0</v>
      </c>
      <c r="V277" s="67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82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5" t="n"/>
      <c r="M278" s="676" t="inlineStr">
        <is>
          <t>Итого</t>
        </is>
      </c>
      <c r="N278" s="646" t="n"/>
      <c r="O278" s="646" t="n"/>
      <c r="P278" s="646" t="n"/>
      <c r="Q278" s="646" t="n"/>
      <c r="R278" s="646" t="n"/>
      <c r="S278" s="647" t="n"/>
      <c r="T278" s="43" t="inlineStr">
        <is>
          <t>кор</t>
        </is>
      </c>
      <c r="U278" s="677">
        <f>IFERROR(U277/H277,"0")</f>
        <v/>
      </c>
      <c r="V278" s="677">
        <f>IFERROR(V277/H277,"0")</f>
        <v/>
      </c>
      <c r="W278" s="677">
        <f>IFERROR(IF(W277="",0,W277),"0")</f>
        <v/>
      </c>
      <c r="X278" s="678" t="n"/>
      <c r="Y278" s="67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кг</t>
        </is>
      </c>
      <c r="U279" s="677">
        <f>IFERROR(SUM(U277:U277),"0")</f>
        <v/>
      </c>
      <c r="V279" s="677">
        <f>IFERROR(SUM(V277:V277),"0")</f>
        <v/>
      </c>
      <c r="W279" s="43" t="n"/>
      <c r="X279" s="678" t="n"/>
      <c r="Y279" s="678" t="n"/>
    </row>
    <row r="280" ht="14.25" customHeight="1">
      <c r="A280" s="373" t="inlineStr">
        <is>
          <t>Сырокопченые колбасы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373" t="n"/>
      <c r="Y280" s="373" t="n"/>
    </row>
    <row r="281" ht="27" customHeight="1">
      <c r="A281" s="64" t="inlineStr">
        <is>
          <t>SU002092</t>
        </is>
      </c>
      <c r="B281" s="64" t="inlineStr">
        <is>
          <t>P002290</t>
        </is>
      </c>
      <c r="C281" s="37" t="n">
        <v>4301032015</v>
      </c>
      <c r="D281" s="374" t="n">
        <v>4607091383102</v>
      </c>
      <c r="E281" s="638" t="n"/>
      <c r="F281" s="670" t="n">
        <v>0.17</v>
      </c>
      <c r="G281" s="38" t="n">
        <v>15</v>
      </c>
      <c r="H281" s="670" t="n">
        <v>2.55</v>
      </c>
      <c r="I281" s="670" t="n">
        <v>2.975</v>
      </c>
      <c r="J281" s="38" t="n">
        <v>156</v>
      </c>
      <c r="K281" s="39" t="inlineStr">
        <is>
          <t>АК</t>
        </is>
      </c>
      <c r="L281" s="38" t="n">
        <v>180</v>
      </c>
      <c r="M281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1" s="672" t="n"/>
      <c r="O281" s="672" t="n"/>
      <c r="P281" s="672" t="n"/>
      <c r="Q281" s="638" t="n"/>
      <c r="R281" s="40" t="inlineStr"/>
      <c r="S281" s="40" t="inlineStr"/>
      <c r="T281" s="41" t="inlineStr">
        <is>
          <t>кг</t>
        </is>
      </c>
      <c r="U281" s="673" t="n">
        <v>0</v>
      </c>
      <c r="V281" s="674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  <c r="AC281" s="71" t="n"/>
      <c r="AZ281" s="224" t="inlineStr">
        <is>
          <t>КИ</t>
        </is>
      </c>
    </row>
    <row r="282">
      <c r="A282" s="382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5" t="n"/>
      <c r="M282" s="676" t="inlineStr">
        <is>
          <t>Итого</t>
        </is>
      </c>
      <c r="N282" s="646" t="n"/>
      <c r="O282" s="646" t="n"/>
      <c r="P282" s="646" t="n"/>
      <c r="Q282" s="646" t="n"/>
      <c r="R282" s="646" t="n"/>
      <c r="S282" s="647" t="n"/>
      <c r="T282" s="43" t="inlineStr">
        <is>
          <t>кор</t>
        </is>
      </c>
      <c r="U282" s="677">
        <f>IFERROR(U281/H281,"0")</f>
        <v/>
      </c>
      <c r="V282" s="677">
        <f>IFERROR(V281/H281,"0")</f>
        <v/>
      </c>
      <c r="W282" s="677">
        <f>IFERROR(IF(W281="",0,W281),"0")</f>
        <v/>
      </c>
      <c r="X282" s="678" t="n"/>
      <c r="Y282" s="67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кг</t>
        </is>
      </c>
      <c r="U283" s="677">
        <f>IFERROR(SUM(U281:U281),"0")</f>
        <v/>
      </c>
      <c r="V283" s="677">
        <f>IFERROR(SUM(V281:V281),"0")</f>
        <v/>
      </c>
      <c r="W283" s="43" t="n"/>
      <c r="X283" s="678" t="n"/>
      <c r="Y283" s="678" t="n"/>
    </row>
    <row r="284" ht="27.75" customHeight="1">
      <c r="A284" s="371" t="inlineStr">
        <is>
          <t>Особый рецепт</t>
        </is>
      </c>
      <c r="B284" s="669" t="n"/>
      <c r="C284" s="669" t="n"/>
      <c r="D284" s="669" t="n"/>
      <c r="E284" s="669" t="n"/>
      <c r="F284" s="669" t="n"/>
      <c r="G284" s="669" t="n"/>
      <c r="H284" s="669" t="n"/>
      <c r="I284" s="669" t="n"/>
      <c r="J284" s="669" t="n"/>
      <c r="K284" s="669" t="n"/>
      <c r="L284" s="669" t="n"/>
      <c r="M284" s="669" t="n"/>
      <c r="N284" s="669" t="n"/>
      <c r="O284" s="669" t="n"/>
      <c r="P284" s="669" t="n"/>
      <c r="Q284" s="669" t="n"/>
      <c r="R284" s="669" t="n"/>
      <c r="S284" s="669" t="n"/>
      <c r="T284" s="669" t="n"/>
      <c r="U284" s="669" t="n"/>
      <c r="V284" s="669" t="n"/>
      <c r="W284" s="669" t="n"/>
      <c r="X284" s="55" t="n"/>
      <c r="Y284" s="55" t="n"/>
    </row>
    <row r="285" ht="16.5" customHeight="1">
      <c r="A285" s="372" t="inlineStr">
        <is>
          <t>Особая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72" t="n"/>
      <c r="Y285" s="372" t="n"/>
    </row>
    <row r="286" ht="14.25" customHeight="1">
      <c r="A286" s="373" t="inlineStr">
        <is>
          <t>Вареные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4" t="n">
        <v>4607091383997</v>
      </c>
      <c r="E287" s="638" t="n"/>
      <c r="F287" s="670" t="n">
        <v>2.5</v>
      </c>
      <c r="G287" s="38" t="n">
        <v>6</v>
      </c>
      <c r="H287" s="670" t="n">
        <v>15</v>
      </c>
      <c r="I287" s="670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7" s="672" t="n"/>
      <c r="O287" s="672" t="n"/>
      <c r="P287" s="672" t="n"/>
      <c r="Q287" s="638" t="n"/>
      <c r="R287" s="40" t="inlineStr"/>
      <c r="S287" s="40" t="inlineStr"/>
      <c r="T287" s="41" t="inlineStr">
        <is>
          <t>кг</t>
        </is>
      </c>
      <c r="U287" s="673" t="n">
        <v>0</v>
      </c>
      <c r="V287" s="674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5" t="inlineStr">
        <is>
          <t>КИ</t>
        </is>
      </c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300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P002562</t>
        </is>
      </c>
      <c r="C289" s="37" t="n">
        <v>4301011326</v>
      </c>
      <c r="D289" s="374" t="n">
        <v>4607091384130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P002582</t>
        </is>
      </c>
      <c r="C290" s="37" t="n">
        <v>4301011240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P002564</t>
        </is>
      </c>
      <c r="C291" s="37" t="n">
        <v>4301011330</v>
      </c>
      <c r="D291" s="374" t="n">
        <v>4607091384147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P002580</t>
        </is>
      </c>
      <c r="C292" s="37" t="n">
        <v>4301011238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5" t="inlineStr">
        <is>
          <t>Вареные колбасы Особая Особая Весовые П/а Особый рецепт</t>
        </is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SU001989</t>
        </is>
      </c>
      <c r="B293" s="64" t="inlineStr">
        <is>
          <t>P002560</t>
        </is>
      </c>
      <c r="C293" s="37" t="n">
        <v>4301011327</v>
      </c>
      <c r="D293" s="374" t="n">
        <v>4607091384154</v>
      </c>
      <c r="E293" s="638" t="n"/>
      <c r="F293" s="670" t="n">
        <v>0.5</v>
      </c>
      <c r="G293" s="38" t="n">
        <v>10</v>
      </c>
      <c r="H293" s="670" t="n">
        <v>5</v>
      </c>
      <c r="I293" s="670" t="n">
        <v>5.21</v>
      </c>
      <c r="J293" s="38" t="n">
        <v>120</v>
      </c>
      <c r="K293" s="39" t="inlineStr">
        <is>
          <t>СК2</t>
        </is>
      </c>
      <c r="L293" s="38" t="n">
        <v>60</v>
      </c>
      <c r="M293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IFERROR(IF(V293=0,"",ROUNDUP(V293/H293,0)*0.00937),"")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SU000256</t>
        </is>
      </c>
      <c r="B294" s="64" t="inlineStr">
        <is>
          <t>P002565</t>
        </is>
      </c>
      <c r="C294" s="37" t="n">
        <v>4301011332</v>
      </c>
      <c r="D294" s="374" t="n">
        <v>4607091384161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>
      <c r="A295" s="382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5" t="n"/>
      <c r="M295" s="676" t="inlineStr">
        <is>
          <t>Итого</t>
        </is>
      </c>
      <c r="N295" s="646" t="n"/>
      <c r="O295" s="646" t="n"/>
      <c r="P295" s="646" t="n"/>
      <c r="Q295" s="646" t="n"/>
      <c r="R295" s="646" t="n"/>
      <c r="S295" s="647" t="n"/>
      <c r="T295" s="43" t="inlineStr">
        <is>
          <t>кор</t>
        </is>
      </c>
      <c r="U295" s="677">
        <f>IFERROR(U287/H287,"0")+IFERROR(U288/H288,"0")+IFERROR(U289/H289,"0")+IFERROR(U290/H290,"0")+IFERROR(U291/H291,"0")+IFERROR(U292/H292,"0")+IFERROR(U293/H293,"0")+IFERROR(U294/H294,"0")</f>
        <v/>
      </c>
      <c r="V295" s="677">
        <f>IFERROR(V287/H287,"0")+IFERROR(V288/H288,"0")+IFERROR(V289/H289,"0")+IFERROR(V290/H290,"0")+IFERROR(V291/H291,"0")+IFERROR(V292/H292,"0")+IFERROR(V293/H293,"0")+IFERROR(V294/H294,"0")</f>
        <v/>
      </c>
      <c r="W295" s="677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/>
      </c>
      <c r="X295" s="678" t="n"/>
      <c r="Y295" s="678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кг</t>
        </is>
      </c>
      <c r="U296" s="677">
        <f>IFERROR(SUM(U287:U294),"0")</f>
        <v/>
      </c>
      <c r="V296" s="677">
        <f>IFERROR(SUM(V287:V294),"0")</f>
        <v/>
      </c>
      <c r="W296" s="43" t="n"/>
      <c r="X296" s="678" t="n"/>
      <c r="Y296" s="678" t="n"/>
    </row>
    <row r="297" ht="14.25" customHeight="1">
      <c r="A297" s="373" t="inlineStr">
        <is>
          <t>Ветчины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3" t="n"/>
      <c r="Y297" s="373" t="n"/>
    </row>
    <row r="298" ht="27" customHeight="1">
      <c r="A298" s="64" t="inlineStr">
        <is>
          <t>SU000126</t>
        </is>
      </c>
      <c r="B298" s="64" t="inlineStr">
        <is>
          <t>P002555</t>
        </is>
      </c>
      <c r="C298" s="37" t="n">
        <v>4301020178</v>
      </c>
      <c r="D298" s="374" t="n">
        <v>4607091383980</v>
      </c>
      <c r="E298" s="638" t="n"/>
      <c r="F298" s="670" t="n">
        <v>2.5</v>
      </c>
      <c r="G298" s="38" t="n">
        <v>6</v>
      </c>
      <c r="H298" s="670" t="n">
        <v>15</v>
      </c>
      <c r="I298" s="670" t="n">
        <v>15.48</v>
      </c>
      <c r="J298" s="38" t="n">
        <v>48</v>
      </c>
      <c r="K298" s="39" t="inlineStr">
        <is>
          <t>СК1</t>
        </is>
      </c>
      <c r="L298" s="38" t="n">
        <v>50</v>
      </c>
      <c r="M298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8" s="672" t="n"/>
      <c r="O298" s="672" t="n"/>
      <c r="P298" s="672" t="n"/>
      <c r="Q298" s="638" t="n"/>
      <c r="R298" s="40" t="inlineStr"/>
      <c r="S298" s="40" t="inlineStr"/>
      <c r="T298" s="41" t="inlineStr">
        <is>
          <t>кг</t>
        </is>
      </c>
      <c r="U298" s="673" t="n">
        <v>250</v>
      </c>
      <c r="V298" s="674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71" t="n"/>
      <c r="AZ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4" t="n">
        <v>4607091384178</v>
      </c>
      <c r="E299" s="638" t="n"/>
      <c r="F299" s="670" t="n">
        <v>0.4</v>
      </c>
      <c r="G299" s="38" t="n">
        <v>10</v>
      </c>
      <c r="H299" s="670" t="n">
        <v>4</v>
      </c>
      <c r="I299" s="670" t="n">
        <v>4.24</v>
      </c>
      <c r="J299" s="38" t="n">
        <v>120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82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75" t="n"/>
      <c r="M300" s="676" t="inlineStr">
        <is>
          <t>Итого</t>
        </is>
      </c>
      <c r="N300" s="646" t="n"/>
      <c r="O300" s="646" t="n"/>
      <c r="P300" s="646" t="n"/>
      <c r="Q300" s="646" t="n"/>
      <c r="R300" s="646" t="n"/>
      <c r="S300" s="647" t="n"/>
      <c r="T300" s="43" t="inlineStr">
        <is>
          <t>кор</t>
        </is>
      </c>
      <c r="U300" s="677">
        <f>IFERROR(U298/H298,"0")+IFERROR(U299/H299,"0")</f>
        <v/>
      </c>
      <c r="V300" s="677">
        <f>IFERROR(V298/H298,"0")+IFERROR(V299/H299,"0")</f>
        <v/>
      </c>
      <c r="W300" s="677">
        <f>IFERROR(IF(W298="",0,W298),"0")+IFERROR(IF(W299="",0,W299),"0")</f>
        <v/>
      </c>
      <c r="X300" s="678" t="n"/>
      <c r="Y300" s="67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кг</t>
        </is>
      </c>
      <c r="U301" s="677">
        <f>IFERROR(SUM(U298:U299),"0")</f>
        <v/>
      </c>
      <c r="V301" s="677">
        <f>IFERROR(SUM(V298:V299),"0")</f>
        <v/>
      </c>
      <c r="W301" s="43" t="n"/>
      <c r="X301" s="678" t="n"/>
      <c r="Y301" s="678" t="n"/>
    </row>
    <row r="302" ht="14.25" customHeight="1">
      <c r="A302" s="373" t="inlineStr">
        <is>
          <t>Сосиски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3" t="n"/>
      <c r="Y302" s="373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4" t="n">
        <v>4607091384260</v>
      </c>
      <c r="E303" s="638" t="n"/>
      <c r="F303" s="670" t="n">
        <v>1.3</v>
      </c>
      <c r="G303" s="38" t="n">
        <v>6</v>
      </c>
      <c r="H303" s="670" t="n">
        <v>7.8</v>
      </c>
      <c r="I303" s="670" t="n">
        <v>8.364000000000001</v>
      </c>
      <c r="J303" s="38" t="n">
        <v>56</v>
      </c>
      <c r="K303" s="39" t="inlineStr">
        <is>
          <t>СК2</t>
        </is>
      </c>
      <c r="L303" s="38" t="n">
        <v>35</v>
      </c>
      <c r="M303" s="8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3" s="672" t="n"/>
      <c r="O303" s="672" t="n"/>
      <c r="P303" s="672" t="n"/>
      <c r="Q303" s="638" t="n"/>
      <c r="R303" s="40" t="inlineStr"/>
      <c r="S303" s="40" t="inlineStr"/>
      <c r="T303" s="41" t="inlineStr">
        <is>
          <t>кг</t>
        </is>
      </c>
      <c r="U303" s="673" t="n">
        <v>0</v>
      </c>
      <c r="V303" s="67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82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75" t="n"/>
      <c r="M304" s="676" t="inlineStr">
        <is>
          <t>Итого</t>
        </is>
      </c>
      <c r="N304" s="646" t="n"/>
      <c r="O304" s="646" t="n"/>
      <c r="P304" s="646" t="n"/>
      <c r="Q304" s="646" t="n"/>
      <c r="R304" s="646" t="n"/>
      <c r="S304" s="647" t="n"/>
      <c r="T304" s="43" t="inlineStr">
        <is>
          <t>кор</t>
        </is>
      </c>
      <c r="U304" s="677">
        <f>IFERROR(U303/H303,"0")</f>
        <v/>
      </c>
      <c r="V304" s="677">
        <f>IFERROR(V303/H303,"0")</f>
        <v/>
      </c>
      <c r="W304" s="677">
        <f>IFERROR(IF(W303="",0,W303),"0")</f>
        <v/>
      </c>
      <c r="X304" s="678" t="n"/>
      <c r="Y304" s="678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кг</t>
        </is>
      </c>
      <c r="U305" s="677">
        <f>IFERROR(SUM(U303:U303),"0")</f>
        <v/>
      </c>
      <c r="V305" s="677">
        <f>IFERROR(SUM(V303:V303),"0")</f>
        <v/>
      </c>
      <c r="W305" s="43" t="n"/>
      <c r="X305" s="678" t="n"/>
      <c r="Y305" s="678" t="n"/>
    </row>
    <row r="306" ht="14.25" customHeight="1">
      <c r="A306" s="373" t="inlineStr">
        <is>
          <t>Сардельки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73" t="n"/>
      <c r="Y306" s="373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4" t="n">
        <v>4607091384673</v>
      </c>
      <c r="E307" s="638" t="n"/>
      <c r="F307" s="670" t="n">
        <v>1.3</v>
      </c>
      <c r="G307" s="38" t="n">
        <v>6</v>
      </c>
      <c r="H307" s="670" t="n">
        <v>7.8</v>
      </c>
      <c r="I307" s="670" t="n">
        <v>8.364000000000001</v>
      </c>
      <c r="J307" s="38" t="n">
        <v>56</v>
      </c>
      <c r="K307" s="39" t="inlineStr">
        <is>
          <t>СК2</t>
        </is>
      </c>
      <c r="L307" s="38" t="n">
        <v>30</v>
      </c>
      <c r="M307" s="84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7" s="672" t="n"/>
      <c r="O307" s="672" t="n"/>
      <c r="P307" s="672" t="n"/>
      <c r="Q307" s="638" t="n"/>
      <c r="R307" s="40" t="inlineStr"/>
      <c r="S307" s="40" t="inlineStr"/>
      <c r="T307" s="41" t="inlineStr">
        <is>
          <t>кг</t>
        </is>
      </c>
      <c r="U307" s="673" t="n">
        <v>0</v>
      </c>
      <c r="V307" s="674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71" t="n"/>
      <c r="AZ307" s="236" t="inlineStr">
        <is>
          <t>КИ</t>
        </is>
      </c>
    </row>
    <row r="308">
      <c r="A308" s="382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5" t="n"/>
      <c r="M308" s="676" t="inlineStr">
        <is>
          <t>Итого</t>
        </is>
      </c>
      <c r="N308" s="646" t="n"/>
      <c r="O308" s="646" t="n"/>
      <c r="P308" s="646" t="n"/>
      <c r="Q308" s="646" t="n"/>
      <c r="R308" s="646" t="n"/>
      <c r="S308" s="647" t="n"/>
      <c r="T308" s="43" t="inlineStr">
        <is>
          <t>кор</t>
        </is>
      </c>
      <c r="U308" s="677">
        <f>IFERROR(U307/H307,"0")</f>
        <v/>
      </c>
      <c r="V308" s="677">
        <f>IFERROR(V307/H307,"0")</f>
        <v/>
      </c>
      <c r="W308" s="677">
        <f>IFERROR(IF(W307="",0,W307),"0")</f>
        <v/>
      </c>
      <c r="X308" s="678" t="n"/>
      <c r="Y308" s="678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кг</t>
        </is>
      </c>
      <c r="U309" s="677">
        <f>IFERROR(SUM(U307:U307),"0")</f>
        <v/>
      </c>
      <c r="V309" s="677">
        <f>IFERROR(SUM(V307:V307),"0")</f>
        <v/>
      </c>
      <c r="W309" s="43" t="n"/>
      <c r="X309" s="678" t="n"/>
      <c r="Y309" s="678" t="n"/>
    </row>
    <row r="310" ht="16.5" customHeight="1">
      <c r="A310" s="372" t="inlineStr">
        <is>
          <t>Особая Без свинины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372" t="n"/>
      <c r="Y310" s="372" t="n"/>
    </row>
    <row r="311" ht="14.25" customHeight="1">
      <c r="A311" s="373" t="inlineStr">
        <is>
          <t>Вареные колбасы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4" t="n">
        <v>4607091384185</v>
      </c>
      <c r="E312" s="638" t="n"/>
      <c r="F312" s="670" t="n">
        <v>0.8</v>
      </c>
      <c r="G312" s="38" t="n">
        <v>15</v>
      </c>
      <c r="H312" s="670" t="n">
        <v>12</v>
      </c>
      <c r="I312" s="670" t="n">
        <v>12.48</v>
      </c>
      <c r="J312" s="38" t="n">
        <v>56</v>
      </c>
      <c r="K312" s="39" t="inlineStr">
        <is>
          <t>СК2</t>
        </is>
      </c>
      <c r="L312" s="38" t="n">
        <v>60</v>
      </c>
      <c r="M312" s="8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4" t="n">
        <v>4607091384192</v>
      </c>
      <c r="E313" s="638" t="n"/>
      <c r="F313" s="670" t="n">
        <v>1.8</v>
      </c>
      <c r="G313" s="38" t="n">
        <v>6</v>
      </c>
      <c r="H313" s="670" t="n">
        <v>10.8</v>
      </c>
      <c r="I313" s="670" t="n">
        <v>11.28</v>
      </c>
      <c r="J313" s="38" t="n">
        <v>56</v>
      </c>
      <c r="K313" s="39" t="inlineStr">
        <is>
          <t>СК1</t>
        </is>
      </c>
      <c r="L313" s="38" t="n">
        <v>60</v>
      </c>
      <c r="M313" s="84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3" s="672" t="n"/>
      <c r="O313" s="672" t="n"/>
      <c r="P313" s="672" t="n"/>
      <c r="Q313" s="638" t="n"/>
      <c r="R313" s="40" t="inlineStr"/>
      <c r="S313" s="40" t="inlineStr"/>
      <c r="T313" s="41" t="inlineStr">
        <is>
          <t>кг</t>
        </is>
      </c>
      <c r="U313" s="673" t="n">
        <v>0</v>
      </c>
      <c r="V313" s="674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4" t="n">
        <v>4680115881907</v>
      </c>
      <c r="E314" s="638" t="n"/>
      <c r="F314" s="670" t="n">
        <v>1.8</v>
      </c>
      <c r="G314" s="38" t="n">
        <v>6</v>
      </c>
      <c r="H314" s="670" t="n">
        <v>10.8</v>
      </c>
      <c r="I314" s="670" t="n">
        <v>11.28</v>
      </c>
      <c r="J314" s="38" t="n">
        <v>56</v>
      </c>
      <c r="K314" s="39" t="inlineStr">
        <is>
          <t>СК2</t>
        </is>
      </c>
      <c r="L314" s="38" t="n">
        <v>60</v>
      </c>
      <c r="M314" s="84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4" s="672" t="n"/>
      <c r="O314" s="672" t="n"/>
      <c r="P314" s="672" t="n"/>
      <c r="Q314" s="638" t="n"/>
      <c r="R314" s="40" t="inlineStr"/>
      <c r="S314" s="40" t="inlineStr"/>
      <c r="T314" s="41" t="inlineStr">
        <is>
          <t>кг</t>
        </is>
      </c>
      <c r="U314" s="673" t="n">
        <v>0</v>
      </c>
      <c r="V314" s="674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4" t="n">
        <v>4607091384680</v>
      </c>
      <c r="E315" s="638" t="n"/>
      <c r="F315" s="670" t="n">
        <v>0.4</v>
      </c>
      <c r="G315" s="38" t="n">
        <v>10</v>
      </c>
      <c r="H315" s="670" t="n">
        <v>4</v>
      </c>
      <c r="I315" s="670" t="n">
        <v>4.21</v>
      </c>
      <c r="J315" s="38" t="n">
        <v>120</v>
      </c>
      <c r="K315" s="39" t="inlineStr">
        <is>
          <t>СК2</t>
        </is>
      </c>
      <c r="L315" s="38" t="n">
        <v>60</v>
      </c>
      <c r="M315" s="8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5" s="672" t="n"/>
      <c r="O315" s="672" t="n"/>
      <c r="P315" s="672" t="n"/>
      <c r="Q315" s="638" t="n"/>
      <c r="R315" s="40" t="inlineStr"/>
      <c r="S315" s="40" t="inlineStr"/>
      <c r="T315" s="41" t="inlineStr">
        <is>
          <t>кг</t>
        </is>
      </c>
      <c r="U315" s="673" t="n">
        <v>0</v>
      </c>
      <c r="V315" s="674">
        <f>IFERROR(IF(U315="",0,CEILING((U315/$H315),1)*$H315),"")</f>
        <v/>
      </c>
      <c r="W315" s="42">
        <f>IFERROR(IF(V315=0,"",ROUNDUP(V315/H315,0)*0.00937),"")</f>
        <v/>
      </c>
      <c r="X315" s="69" t="inlineStr"/>
      <c r="Y315" s="70" t="inlineStr"/>
      <c r="AC315" s="71" t="n"/>
      <c r="AZ315" s="240" t="inlineStr">
        <is>
          <t>КИ</t>
        </is>
      </c>
    </row>
    <row r="316">
      <c r="A316" s="382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75" t="n"/>
      <c r="M316" s="676" t="inlineStr">
        <is>
          <t>Итого</t>
        </is>
      </c>
      <c r="N316" s="646" t="n"/>
      <c r="O316" s="646" t="n"/>
      <c r="P316" s="646" t="n"/>
      <c r="Q316" s="646" t="n"/>
      <c r="R316" s="646" t="n"/>
      <c r="S316" s="647" t="n"/>
      <c r="T316" s="43" t="inlineStr">
        <is>
          <t>кор</t>
        </is>
      </c>
      <c r="U316" s="677">
        <f>IFERROR(U312/H312,"0")+IFERROR(U313/H313,"0")+IFERROR(U314/H314,"0")+IFERROR(U315/H315,"0")</f>
        <v/>
      </c>
      <c r="V316" s="677">
        <f>IFERROR(V312/H312,"0")+IFERROR(V313/H313,"0")+IFERROR(V314/H314,"0")+IFERROR(V315/H315,"0")</f>
        <v/>
      </c>
      <c r="W316" s="677">
        <f>IFERROR(IF(W312="",0,W312),"0")+IFERROR(IF(W313="",0,W313),"0")+IFERROR(IF(W314="",0,W314),"0")+IFERROR(IF(W315="",0,W315),"0")</f>
        <v/>
      </c>
      <c r="X316" s="678" t="n"/>
      <c r="Y316" s="678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5" t="n"/>
      <c r="M317" s="676" t="inlineStr">
        <is>
          <t>Итого</t>
        </is>
      </c>
      <c r="N317" s="646" t="n"/>
      <c r="O317" s="646" t="n"/>
      <c r="P317" s="646" t="n"/>
      <c r="Q317" s="646" t="n"/>
      <c r="R317" s="646" t="n"/>
      <c r="S317" s="647" t="n"/>
      <c r="T317" s="43" t="inlineStr">
        <is>
          <t>кг</t>
        </is>
      </c>
      <c r="U317" s="677">
        <f>IFERROR(SUM(U312:U315),"0")</f>
        <v/>
      </c>
      <c r="V317" s="677">
        <f>IFERROR(SUM(V312:V315),"0")</f>
        <v/>
      </c>
      <c r="W317" s="43" t="n"/>
      <c r="X317" s="678" t="n"/>
      <c r="Y317" s="678" t="n"/>
    </row>
    <row r="318" ht="14.25" customHeight="1">
      <c r="A318" s="373" t="inlineStr">
        <is>
          <t>Копченые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373" t="n"/>
      <c r="Y318" s="373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4" t="n">
        <v>4607091384802</v>
      </c>
      <c r="E319" s="638" t="n"/>
      <c r="F319" s="670" t="n">
        <v>0.73</v>
      </c>
      <c r="G319" s="38" t="n">
        <v>6</v>
      </c>
      <c r="H319" s="670" t="n">
        <v>4.38</v>
      </c>
      <c r="I319" s="670" t="n">
        <v>4.58</v>
      </c>
      <c r="J319" s="38" t="n">
        <v>156</v>
      </c>
      <c r="K319" s="39" t="inlineStr">
        <is>
          <t>СК2</t>
        </is>
      </c>
      <c r="L319" s="38" t="n">
        <v>35</v>
      </c>
      <c r="M319" s="84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20</v>
      </c>
      <c r="V319" s="674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4" t="n">
        <v>4607091384826</v>
      </c>
      <c r="E320" s="638" t="n"/>
      <c r="F320" s="670" t="n">
        <v>0.35</v>
      </c>
      <c r="G320" s="38" t="n">
        <v>8</v>
      </c>
      <c r="H320" s="670" t="n">
        <v>2.8</v>
      </c>
      <c r="I320" s="670" t="n">
        <v>2.9</v>
      </c>
      <c r="J320" s="38" t="n">
        <v>234</v>
      </c>
      <c r="K320" s="39" t="inlineStr">
        <is>
          <t>СК2</t>
        </is>
      </c>
      <c r="L320" s="38" t="n">
        <v>35</v>
      </c>
      <c r="M320" s="84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IFERROR(IF(V320=0,"",ROUNDUP(V320/H320,0)*0.00502),"")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IFERROR(U319/H319,"0")+IFERROR(U320/H320,"0")</f>
        <v/>
      </c>
      <c r="V321" s="677">
        <f>IFERROR(V319/H319,"0")+IFERROR(V320/H320,"0")</f>
        <v/>
      </c>
      <c r="W321" s="677">
        <f>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IFERROR(SUM(U319:U320),"0")</f>
        <v/>
      </c>
      <c r="V322" s="677">
        <f>IFERROR(SUM(V319:V320),"0")</f>
        <v/>
      </c>
      <c r="W322" s="43" t="n"/>
      <c r="X322" s="678" t="n"/>
      <c r="Y322" s="678" t="n"/>
    </row>
    <row r="323" ht="14.25" customHeight="1">
      <c r="A323" s="373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4" t="n">
        <v>4607091384246</v>
      </c>
      <c r="E324" s="638" t="n"/>
      <c r="F324" s="670" t="n">
        <v>1.3</v>
      </c>
      <c r="G324" s="38" t="n">
        <v>6</v>
      </c>
      <c r="H324" s="670" t="n">
        <v>7.8</v>
      </c>
      <c r="I324" s="670" t="n">
        <v>8.364000000000001</v>
      </c>
      <c r="J324" s="38" t="n">
        <v>56</v>
      </c>
      <c r="K324" s="39" t="inlineStr">
        <is>
          <t>СК2</t>
        </is>
      </c>
      <c r="L324" s="38" t="n">
        <v>40</v>
      </c>
      <c r="M324" s="84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400</v>
      </c>
      <c r="V324" s="674">
        <f>IFERROR(IF(U324="",0,CEILING((U324/$H324),1)*$H324),"")</f>
        <v/>
      </c>
      <c r="W324" s="42">
        <f>IFERROR(IF(V324=0,"",ROUNDUP(V324/H324,0)*0.02175),"")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4" t="n">
        <v>4680115881976</v>
      </c>
      <c r="E325" s="638" t="n"/>
      <c r="F325" s="670" t="n">
        <v>1.3</v>
      </c>
      <c r="G325" s="38" t="n">
        <v>6</v>
      </c>
      <c r="H325" s="670" t="n">
        <v>7.8</v>
      </c>
      <c r="I325" s="670" t="n">
        <v>8.279999999999999</v>
      </c>
      <c r="J325" s="38" t="n">
        <v>56</v>
      </c>
      <c r="K325" s="39" t="inlineStr">
        <is>
          <t>СК2</t>
        </is>
      </c>
      <c r="L325" s="38" t="n">
        <v>40</v>
      </c>
      <c r="M325" s="84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4" t="n">
        <v>4607091384253</v>
      </c>
      <c r="E326" s="638" t="n"/>
      <c r="F326" s="670" t="n">
        <v>0.4</v>
      </c>
      <c r="G326" s="38" t="n">
        <v>6</v>
      </c>
      <c r="H326" s="670" t="n">
        <v>2.4</v>
      </c>
      <c r="I326" s="670" t="n">
        <v>2.684</v>
      </c>
      <c r="J326" s="38" t="n">
        <v>156</v>
      </c>
      <c r="K326" s="39" t="inlineStr">
        <is>
          <t>СК2</t>
        </is>
      </c>
      <c r="L326" s="38" t="n">
        <v>40</v>
      </c>
      <c r="M326" s="8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6" s="672" t="n"/>
      <c r="O326" s="672" t="n"/>
      <c r="P326" s="672" t="n"/>
      <c r="Q326" s="638" t="n"/>
      <c r="R326" s="40" t="inlineStr"/>
      <c r="S326" s="40" t="inlineStr"/>
      <c r="T326" s="41" t="inlineStr">
        <is>
          <t>кг</t>
        </is>
      </c>
      <c r="U326" s="673" t="n">
        <v>0</v>
      </c>
      <c r="V326" s="674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4" t="n">
        <v>4680115881969</v>
      </c>
      <c r="E327" s="638" t="n"/>
      <c r="F327" s="670" t="n">
        <v>0.4</v>
      </c>
      <c r="G327" s="38" t="n">
        <v>6</v>
      </c>
      <c r="H327" s="670" t="n">
        <v>2.4</v>
      </c>
      <c r="I327" s="670" t="n">
        <v>2.6</v>
      </c>
      <c r="J327" s="38" t="n">
        <v>156</v>
      </c>
      <c r="K327" s="39" t="inlineStr">
        <is>
          <t>СК2</t>
        </is>
      </c>
      <c r="L327" s="38" t="n">
        <v>40</v>
      </c>
      <c r="M327" s="85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7" s="672" t="n"/>
      <c r="O327" s="672" t="n"/>
      <c r="P327" s="672" t="n"/>
      <c r="Q327" s="638" t="n"/>
      <c r="R327" s="40" t="inlineStr"/>
      <c r="S327" s="40" t="inlineStr"/>
      <c r="T327" s="41" t="inlineStr">
        <is>
          <t>кг</t>
        </is>
      </c>
      <c r="U327" s="673" t="n">
        <v>0</v>
      </c>
      <c r="V327" s="674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82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75" t="n"/>
      <c r="M328" s="676" t="inlineStr">
        <is>
          <t>Итого</t>
        </is>
      </c>
      <c r="N328" s="646" t="n"/>
      <c r="O328" s="646" t="n"/>
      <c r="P328" s="646" t="n"/>
      <c r="Q328" s="646" t="n"/>
      <c r="R328" s="646" t="n"/>
      <c r="S328" s="647" t="n"/>
      <c r="T328" s="43" t="inlineStr">
        <is>
          <t>кор</t>
        </is>
      </c>
      <c r="U328" s="677">
        <f>IFERROR(U324/H324,"0")+IFERROR(U325/H325,"0")+IFERROR(U326/H326,"0")+IFERROR(U327/H327,"0")</f>
        <v/>
      </c>
      <c r="V328" s="677">
        <f>IFERROR(V324/H324,"0")+IFERROR(V325/H325,"0")+IFERROR(V326/H326,"0")+IFERROR(V327/H327,"0")</f>
        <v/>
      </c>
      <c r="W328" s="677">
        <f>IFERROR(IF(W324="",0,W324),"0")+IFERROR(IF(W325="",0,W325),"0")+IFERROR(IF(W326="",0,W326),"0")+IFERROR(IF(W327="",0,W327),"0")</f>
        <v/>
      </c>
      <c r="X328" s="678" t="n"/>
      <c r="Y328" s="67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5" t="n"/>
      <c r="M329" s="676" t="inlineStr">
        <is>
          <t>Итого</t>
        </is>
      </c>
      <c r="N329" s="646" t="n"/>
      <c r="O329" s="646" t="n"/>
      <c r="P329" s="646" t="n"/>
      <c r="Q329" s="646" t="n"/>
      <c r="R329" s="646" t="n"/>
      <c r="S329" s="647" t="n"/>
      <c r="T329" s="43" t="inlineStr">
        <is>
          <t>кг</t>
        </is>
      </c>
      <c r="U329" s="677">
        <f>IFERROR(SUM(U324:U327),"0")</f>
        <v/>
      </c>
      <c r="V329" s="677">
        <f>IFERROR(SUM(V324:V327),"0")</f>
        <v/>
      </c>
      <c r="W329" s="43" t="n"/>
      <c r="X329" s="678" t="n"/>
      <c r="Y329" s="678" t="n"/>
    </row>
    <row r="330" ht="14.25" customHeight="1">
      <c r="A330" s="373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373" t="n"/>
      <c r="Y330" s="373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4" t="n">
        <v>4607091389357</v>
      </c>
      <c r="E331" s="638" t="n"/>
      <c r="F331" s="670" t="n">
        <v>1.3</v>
      </c>
      <c r="G331" s="38" t="n">
        <v>6</v>
      </c>
      <c r="H331" s="670" t="n">
        <v>7.8</v>
      </c>
      <c r="I331" s="670" t="n">
        <v>8.279999999999999</v>
      </c>
      <c r="J331" s="38" t="n">
        <v>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IFERROR(IF(V331=0,"",ROUNDUP(V331/H331,0)*0.02175),"")</f>
        <v/>
      </c>
      <c r="X331" s="69" t="inlineStr"/>
      <c r="Y331" s="70" t="inlineStr"/>
      <c r="AC331" s="71" t="n"/>
      <c r="AZ331" s="247" t="inlineStr">
        <is>
          <t>КИ</t>
        </is>
      </c>
    </row>
    <row r="332">
      <c r="A332" s="382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75" t="n"/>
      <c r="M332" s="676" t="inlineStr">
        <is>
          <t>Итого</t>
        </is>
      </c>
      <c r="N332" s="646" t="n"/>
      <c r="O332" s="646" t="n"/>
      <c r="P332" s="646" t="n"/>
      <c r="Q332" s="646" t="n"/>
      <c r="R332" s="646" t="n"/>
      <c r="S332" s="647" t="n"/>
      <c r="T332" s="43" t="inlineStr">
        <is>
          <t>кор</t>
        </is>
      </c>
      <c r="U332" s="677">
        <f>IFERROR(U331/H331,"0")</f>
        <v/>
      </c>
      <c r="V332" s="677">
        <f>IFERROR(V331/H331,"0")</f>
        <v/>
      </c>
      <c r="W332" s="677">
        <f>IFERROR(IF(W331="",0,W331),"0")</f>
        <v/>
      </c>
      <c r="X332" s="678" t="n"/>
      <c r="Y332" s="678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кг</t>
        </is>
      </c>
      <c r="U333" s="677">
        <f>IFERROR(SUM(U331:U331),"0")</f>
        <v/>
      </c>
      <c r="V333" s="677">
        <f>IFERROR(SUM(V331:V331),"0")</f>
        <v/>
      </c>
      <c r="W333" s="43" t="n"/>
      <c r="X333" s="678" t="n"/>
      <c r="Y333" s="678" t="n"/>
    </row>
    <row r="334" ht="27.75" customHeight="1">
      <c r="A334" s="371" t="inlineStr">
        <is>
          <t>Баварушка</t>
        </is>
      </c>
      <c r="B334" s="669" t="n"/>
      <c r="C334" s="669" t="n"/>
      <c r="D334" s="669" t="n"/>
      <c r="E334" s="669" t="n"/>
      <c r="F334" s="669" t="n"/>
      <c r="G334" s="669" t="n"/>
      <c r="H334" s="669" t="n"/>
      <c r="I334" s="669" t="n"/>
      <c r="J334" s="669" t="n"/>
      <c r="K334" s="669" t="n"/>
      <c r="L334" s="669" t="n"/>
      <c r="M334" s="669" t="n"/>
      <c r="N334" s="669" t="n"/>
      <c r="O334" s="669" t="n"/>
      <c r="P334" s="669" t="n"/>
      <c r="Q334" s="669" t="n"/>
      <c r="R334" s="669" t="n"/>
      <c r="S334" s="669" t="n"/>
      <c r="T334" s="669" t="n"/>
      <c r="U334" s="669" t="n"/>
      <c r="V334" s="669" t="n"/>
      <c r="W334" s="669" t="n"/>
      <c r="X334" s="55" t="n"/>
      <c r="Y334" s="55" t="n"/>
    </row>
    <row r="335" ht="16.5" customHeight="1">
      <c r="A335" s="372" t="inlineStr">
        <is>
          <t>Филейбургская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2" t="n"/>
      <c r="Y335" s="372" t="n"/>
    </row>
    <row r="336" ht="14.25" customHeight="1">
      <c r="A336" s="373" t="inlineStr">
        <is>
          <t>Вареные колбасы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73" t="n"/>
      <c r="Y336" s="373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4" t="n">
        <v>4607091389708</v>
      </c>
      <c r="E337" s="638" t="n"/>
      <c r="F337" s="670" t="n">
        <v>0.45</v>
      </c>
      <c r="G337" s="38" t="n">
        <v>6</v>
      </c>
      <c r="H337" s="670" t="n">
        <v>2.7</v>
      </c>
      <c r="I337" s="670" t="n">
        <v>2.9</v>
      </c>
      <c r="J337" s="38" t="n">
        <v>156</v>
      </c>
      <c r="K337" s="39" t="inlineStr">
        <is>
          <t>СК1</t>
        </is>
      </c>
      <c r="L337" s="38" t="n">
        <v>50</v>
      </c>
      <c r="M337" s="85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7" s="672" t="n"/>
      <c r="O337" s="672" t="n"/>
      <c r="P337" s="672" t="n"/>
      <c r="Q337" s="638" t="n"/>
      <c r="R337" s="40" t="inlineStr"/>
      <c r="S337" s="40" t="inlineStr"/>
      <c r="T337" s="41" t="inlineStr">
        <is>
          <t>кг</t>
        </is>
      </c>
      <c r="U337" s="673" t="n">
        <v>0</v>
      </c>
      <c r="V337" s="674">
        <f>IFERROR(IF(U337="",0,CEILING((U337/$H337),1)*$H337),"")</f>
        <v/>
      </c>
      <c r="W337" s="42">
        <f>IFERROR(IF(V337=0,"",ROUNDUP(V337/H337,0)*0.00753),"")</f>
        <v/>
      </c>
      <c r="X337" s="69" t="inlineStr"/>
      <c r="Y337" s="70" t="inlineStr"/>
      <c r="AC337" s="71" t="n"/>
      <c r="AZ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4" t="n">
        <v>4607091389692</v>
      </c>
      <c r="E338" s="638" t="n"/>
      <c r="F338" s="670" t="n">
        <v>0.45</v>
      </c>
      <c r="G338" s="38" t="n">
        <v>6</v>
      </c>
      <c r="H338" s="670" t="n">
        <v>2.7</v>
      </c>
      <c r="I338" s="670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8" s="672" t="n"/>
      <c r="O338" s="672" t="n"/>
      <c r="P338" s="672" t="n"/>
      <c r="Q338" s="638" t="n"/>
      <c r="R338" s="40" t="inlineStr"/>
      <c r="S338" s="40" t="inlineStr"/>
      <c r="T338" s="41" t="inlineStr">
        <is>
          <t>кг</t>
        </is>
      </c>
      <c r="U338" s="673" t="n">
        <v>0</v>
      </c>
      <c r="V338" s="674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>
      <c r="A339" s="382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675" t="n"/>
      <c r="M339" s="676" t="inlineStr">
        <is>
          <t>Итого</t>
        </is>
      </c>
      <c r="N339" s="646" t="n"/>
      <c r="O339" s="646" t="n"/>
      <c r="P339" s="646" t="n"/>
      <c r="Q339" s="646" t="n"/>
      <c r="R339" s="646" t="n"/>
      <c r="S339" s="647" t="n"/>
      <c r="T339" s="43" t="inlineStr">
        <is>
          <t>кор</t>
        </is>
      </c>
      <c r="U339" s="677">
        <f>IFERROR(U337/H337,"0")+IFERROR(U338/H338,"0")</f>
        <v/>
      </c>
      <c r="V339" s="677">
        <f>IFERROR(V337/H337,"0")+IFERROR(V338/H338,"0")</f>
        <v/>
      </c>
      <c r="W339" s="677">
        <f>IFERROR(IF(W337="",0,W337),"0")+IFERROR(IF(W338="",0,W338),"0")</f>
        <v/>
      </c>
      <c r="X339" s="678" t="n"/>
      <c r="Y339" s="67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5" t="n"/>
      <c r="M340" s="676" t="inlineStr">
        <is>
          <t>Итого</t>
        </is>
      </c>
      <c r="N340" s="646" t="n"/>
      <c r="O340" s="646" t="n"/>
      <c r="P340" s="646" t="n"/>
      <c r="Q340" s="646" t="n"/>
      <c r="R340" s="646" t="n"/>
      <c r="S340" s="647" t="n"/>
      <c r="T340" s="43" t="inlineStr">
        <is>
          <t>кг</t>
        </is>
      </c>
      <c r="U340" s="677">
        <f>IFERROR(SUM(U337:U338),"0")</f>
        <v/>
      </c>
      <c r="V340" s="677">
        <f>IFERROR(SUM(V337:V338),"0")</f>
        <v/>
      </c>
      <c r="W340" s="43" t="n"/>
      <c r="X340" s="678" t="n"/>
      <c r="Y340" s="678" t="n"/>
    </row>
    <row r="341" ht="14.25" customHeight="1">
      <c r="A341" s="373" t="inlineStr">
        <is>
          <t>Копченые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4" t="n">
        <v>4607091389753</v>
      </c>
      <c r="E342" s="638" t="n"/>
      <c r="F342" s="670" t="n">
        <v>0.7</v>
      </c>
      <c r="G342" s="38" t="n">
        <v>6</v>
      </c>
      <c r="H342" s="670" t="n">
        <v>4.2</v>
      </c>
      <c r="I342" s="670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20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4" t="n">
        <v>4607091389760</v>
      </c>
      <c r="E343" s="638" t="n"/>
      <c r="F343" s="670" t="n">
        <v>0.7</v>
      </c>
      <c r="G343" s="38" t="n">
        <v>6</v>
      </c>
      <c r="H343" s="670" t="n">
        <v>4.2</v>
      </c>
      <c r="I343" s="670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4" t="n">
        <v>4607091389746</v>
      </c>
      <c r="E344" s="638" t="n"/>
      <c r="F344" s="670" t="n">
        <v>0.7</v>
      </c>
      <c r="G344" s="38" t="n">
        <v>6</v>
      </c>
      <c r="H344" s="670" t="n">
        <v>4.2</v>
      </c>
      <c r="I344" s="670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4" s="672" t="n"/>
      <c r="O344" s="672" t="n"/>
      <c r="P344" s="672" t="n"/>
      <c r="Q344" s="638" t="n"/>
      <c r="R344" s="40" t="inlineStr"/>
      <c r="S344" s="40" t="inlineStr"/>
      <c r="T344" s="41" t="inlineStr">
        <is>
          <t>кг</t>
        </is>
      </c>
      <c r="U344" s="673" t="n">
        <v>80</v>
      </c>
      <c r="V344" s="674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4" t="n">
        <v>4680115882928</v>
      </c>
      <c r="E345" s="638" t="n"/>
      <c r="F345" s="670" t="n">
        <v>0.28</v>
      </c>
      <c r="G345" s="38" t="n">
        <v>6</v>
      </c>
      <c r="H345" s="670" t="n">
        <v>1.68</v>
      </c>
      <c r="I345" s="670" t="n">
        <v>2.6</v>
      </c>
      <c r="J345" s="38" t="n">
        <v>156</v>
      </c>
      <c r="K345" s="39" t="inlineStr">
        <is>
          <t>СК2</t>
        </is>
      </c>
      <c r="L345" s="38" t="n">
        <v>35</v>
      </c>
      <c r="M345" s="8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5" s="672" t="n"/>
      <c r="O345" s="672" t="n"/>
      <c r="P345" s="672" t="n"/>
      <c r="Q345" s="638" t="n"/>
      <c r="R345" s="40" t="inlineStr"/>
      <c r="S345" s="40" t="inlineStr"/>
      <c r="T345" s="41" t="inlineStr">
        <is>
          <t>кг</t>
        </is>
      </c>
      <c r="U345" s="673" t="n">
        <v>0</v>
      </c>
      <c r="V345" s="674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4" t="n">
        <v>4680115883147</v>
      </c>
      <c r="E346" s="638" t="n"/>
      <c r="F346" s="670" t="n">
        <v>0.28</v>
      </c>
      <c r="G346" s="38" t="n">
        <v>6</v>
      </c>
      <c r="H346" s="670" t="n">
        <v>1.68</v>
      </c>
      <c r="I346" s="670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6" s="672" t="n"/>
      <c r="O346" s="672" t="n"/>
      <c r="P346" s="672" t="n"/>
      <c r="Q346" s="638" t="n"/>
      <c r="R346" s="40" t="inlineStr"/>
      <c r="S346" s="40" t="inlineStr"/>
      <c r="T346" s="41" t="inlineStr">
        <is>
          <t>кг</t>
        </is>
      </c>
      <c r="U346" s="673" t="n">
        <v>0</v>
      </c>
      <c r="V346" s="674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4" t="n">
        <v>4607091384338</v>
      </c>
      <c r="E347" s="638" t="n"/>
      <c r="F347" s="670" t="n">
        <v>0.35</v>
      </c>
      <c r="G347" s="38" t="n">
        <v>6</v>
      </c>
      <c r="H347" s="670" t="n">
        <v>2.1</v>
      </c>
      <c r="I347" s="670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4" t="n">
        <v>4680115883154</v>
      </c>
      <c r="E348" s="638" t="n"/>
      <c r="F348" s="670" t="n">
        <v>0.28</v>
      </c>
      <c r="G348" s="38" t="n">
        <v>6</v>
      </c>
      <c r="H348" s="670" t="n">
        <v>1.68</v>
      </c>
      <c r="I348" s="670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4" t="n">
        <v>4607091389524</v>
      </c>
      <c r="E349" s="638" t="n"/>
      <c r="F349" s="670" t="n">
        <v>0.35</v>
      </c>
      <c r="G349" s="38" t="n">
        <v>6</v>
      </c>
      <c r="H349" s="670" t="n">
        <v>2.1</v>
      </c>
      <c r="I349" s="670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4" t="n">
        <v>4680115883161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4" t="n">
        <v>4607091384345</v>
      </c>
      <c r="E351" s="638" t="n"/>
      <c r="F351" s="670" t="n">
        <v>0.35</v>
      </c>
      <c r="G351" s="38" t="n">
        <v>6</v>
      </c>
      <c r="H351" s="670" t="n">
        <v>2.1</v>
      </c>
      <c r="I351" s="670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4" t="n">
        <v>4680115883178</v>
      </c>
      <c r="E352" s="638" t="n"/>
      <c r="F352" s="670" t="n">
        <v>0.28</v>
      </c>
      <c r="G352" s="38" t="n">
        <v>6</v>
      </c>
      <c r="H352" s="670" t="n">
        <v>1.68</v>
      </c>
      <c r="I352" s="670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4" t="n">
        <v>4607091389531</v>
      </c>
      <c r="E353" s="638" t="n"/>
      <c r="F353" s="670" t="n">
        <v>0.35</v>
      </c>
      <c r="G353" s="38" t="n">
        <v>6</v>
      </c>
      <c r="H353" s="670" t="n">
        <v>2.1</v>
      </c>
      <c r="I353" s="670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4" t="n">
        <v>4680115883185</v>
      </c>
      <c r="E354" s="638" t="n"/>
      <c r="F354" s="670" t="n">
        <v>0.28</v>
      </c>
      <c r="G354" s="38" t="n">
        <v>6</v>
      </c>
      <c r="H354" s="670" t="n">
        <v>1.68</v>
      </c>
      <c r="I354" s="670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7" t="inlineStr">
        <is>
          <t>В/к колбасы «Филейбургская с душистым чесноком» срез Фикс.вес 0,28 фиброуз в/у Баварушка</t>
        </is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>
      <c r="A355" s="382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75" t="n"/>
      <c r="M355" s="676" t="inlineStr">
        <is>
          <t>Итого</t>
        </is>
      </c>
      <c r="N355" s="646" t="n"/>
      <c r="O355" s="646" t="n"/>
      <c r="P355" s="646" t="n"/>
      <c r="Q355" s="646" t="n"/>
      <c r="R355" s="646" t="n"/>
      <c r="S355" s="647" t="n"/>
      <c r="T355" s="43" t="inlineStr">
        <is>
          <t>кор</t>
        </is>
      </c>
      <c r="U355" s="677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/>
      </c>
      <c r="V355" s="67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7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/>
      </c>
      <c r="X355" s="678" t="n"/>
      <c r="Y355" s="678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5" t="n"/>
      <c r="M356" s="676" t="inlineStr">
        <is>
          <t>Итого</t>
        </is>
      </c>
      <c r="N356" s="646" t="n"/>
      <c r="O356" s="646" t="n"/>
      <c r="P356" s="646" t="n"/>
      <c r="Q356" s="646" t="n"/>
      <c r="R356" s="646" t="n"/>
      <c r="S356" s="647" t="n"/>
      <c r="T356" s="43" t="inlineStr">
        <is>
          <t>кг</t>
        </is>
      </c>
      <c r="U356" s="677">
        <f>IFERROR(SUM(U342:U354),"0")</f>
        <v/>
      </c>
      <c r="V356" s="677">
        <f>IFERROR(SUM(V342:V354),"0")</f>
        <v/>
      </c>
      <c r="W356" s="43" t="n"/>
      <c r="X356" s="678" t="n"/>
      <c r="Y356" s="678" t="n"/>
    </row>
    <row r="357" ht="14.25" customHeight="1">
      <c r="A357" s="373" t="inlineStr">
        <is>
          <t>Сосиски</t>
        </is>
      </c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373" t="n"/>
      <c r="Y357" s="373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4" t="n">
        <v>4607091389685</v>
      </c>
      <c r="E358" s="638" t="n"/>
      <c r="F358" s="670" t="n">
        <v>1.3</v>
      </c>
      <c r="G358" s="38" t="n">
        <v>6</v>
      </c>
      <c r="H358" s="670" t="n">
        <v>7.8</v>
      </c>
      <c r="I358" s="670" t="n">
        <v>8.346</v>
      </c>
      <c r="J358" s="38" t="n">
        <v>56</v>
      </c>
      <c r="K358" s="39" t="inlineStr">
        <is>
          <t>СК3</t>
        </is>
      </c>
      <c r="L358" s="38" t="n">
        <v>45</v>
      </c>
      <c r="M358" s="8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IFERROR(IF(V358=0,"",ROUNDUP(V358/H358,0)*0.02175),"")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4" t="n">
        <v>4607091389654</v>
      </c>
      <c r="E359" s="638" t="n"/>
      <c r="F359" s="670" t="n">
        <v>0.33</v>
      </c>
      <c r="G359" s="38" t="n">
        <v>6</v>
      </c>
      <c r="H359" s="670" t="n">
        <v>1.98</v>
      </c>
      <c r="I359" s="670" t="n">
        <v>2.258</v>
      </c>
      <c r="J359" s="38" t="n">
        <v>156</v>
      </c>
      <c r="K359" s="39" t="inlineStr">
        <is>
          <t>СК3</t>
        </is>
      </c>
      <c r="L359" s="38" t="n">
        <v>45</v>
      </c>
      <c r="M359" s="8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IFERROR(IF(V359=0,"",ROUNDUP(V359/H359,0)*0.00753),"")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4" t="n">
        <v>4607091384352</v>
      </c>
      <c r="E360" s="638" t="n"/>
      <c r="F360" s="670" t="n">
        <v>0.6</v>
      </c>
      <c r="G360" s="38" t="n">
        <v>4</v>
      </c>
      <c r="H360" s="670" t="n">
        <v>2.4</v>
      </c>
      <c r="I360" s="670" t="n">
        <v>2.646</v>
      </c>
      <c r="J360" s="38" t="n">
        <v>120</v>
      </c>
      <c r="K360" s="39" t="inlineStr">
        <is>
          <t>СК3</t>
        </is>
      </c>
      <c r="L360" s="38" t="n">
        <v>45</v>
      </c>
      <c r="M360" s="87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0" s="672" t="n"/>
      <c r="O360" s="672" t="n"/>
      <c r="P360" s="672" t="n"/>
      <c r="Q360" s="638" t="n"/>
      <c r="R360" s="40" t="inlineStr"/>
      <c r="S360" s="40" t="inlineStr"/>
      <c r="T360" s="41" t="inlineStr">
        <is>
          <t>кг</t>
        </is>
      </c>
      <c r="U360" s="673" t="n">
        <v>0</v>
      </c>
      <c r="V360" s="674">
        <f>IFERROR(IF(U360="",0,CEILING((U360/$H360),1)*$H360),"")</f>
        <v/>
      </c>
      <c r="W360" s="42">
        <f>IFERROR(IF(V360=0,"",ROUNDUP(V360/H360,0)*0.00937),"")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4" t="n">
        <v>4607091389661</v>
      </c>
      <c r="E361" s="638" t="n"/>
      <c r="F361" s="670" t="n">
        <v>0.55</v>
      </c>
      <c r="G361" s="38" t="n">
        <v>4</v>
      </c>
      <c r="H361" s="670" t="n">
        <v>2.2</v>
      </c>
      <c r="I361" s="670" t="n">
        <v>2.492</v>
      </c>
      <c r="J361" s="38" t="n">
        <v>120</v>
      </c>
      <c r="K361" s="39" t="inlineStr">
        <is>
          <t>СК3</t>
        </is>
      </c>
      <c r="L361" s="38" t="n">
        <v>45</v>
      </c>
      <c r="M361" s="87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1" s="672" t="n"/>
      <c r="O361" s="672" t="n"/>
      <c r="P361" s="672" t="n"/>
      <c r="Q361" s="638" t="n"/>
      <c r="R361" s="40" t="inlineStr"/>
      <c r="S361" s="40" t="inlineStr"/>
      <c r="T361" s="41" t="inlineStr">
        <is>
          <t>кг</t>
        </is>
      </c>
      <c r="U361" s="673" t="n">
        <v>0</v>
      </c>
      <c r="V361" s="674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82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5" t="n"/>
      <c r="M362" s="676" t="inlineStr">
        <is>
          <t>Итого</t>
        </is>
      </c>
      <c r="N362" s="646" t="n"/>
      <c r="O362" s="646" t="n"/>
      <c r="P362" s="646" t="n"/>
      <c r="Q362" s="646" t="n"/>
      <c r="R362" s="646" t="n"/>
      <c r="S362" s="647" t="n"/>
      <c r="T362" s="43" t="inlineStr">
        <is>
          <t>кор</t>
        </is>
      </c>
      <c r="U362" s="677">
        <f>IFERROR(U358/H358,"0")+IFERROR(U359/H359,"0")+IFERROR(U360/H360,"0")+IFERROR(U361/H361,"0")</f>
        <v/>
      </c>
      <c r="V362" s="677">
        <f>IFERROR(V358/H358,"0")+IFERROR(V359/H359,"0")+IFERROR(V360/H360,"0")+IFERROR(V361/H361,"0")</f>
        <v/>
      </c>
      <c r="W362" s="677">
        <f>IFERROR(IF(W358="",0,W358),"0")+IFERROR(IF(W359="",0,W359),"0")+IFERROR(IF(W360="",0,W360),"0")+IFERROR(IF(W361="",0,W361),"0")</f>
        <v/>
      </c>
      <c r="X362" s="678" t="n"/>
      <c r="Y362" s="67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5" t="n"/>
      <c r="M363" s="676" t="inlineStr">
        <is>
          <t>Итого</t>
        </is>
      </c>
      <c r="N363" s="646" t="n"/>
      <c r="O363" s="646" t="n"/>
      <c r="P363" s="646" t="n"/>
      <c r="Q363" s="646" t="n"/>
      <c r="R363" s="646" t="n"/>
      <c r="S363" s="647" t="n"/>
      <c r="T363" s="43" t="inlineStr">
        <is>
          <t>кг</t>
        </is>
      </c>
      <c r="U363" s="677">
        <f>IFERROR(SUM(U358:U361),"0")</f>
        <v/>
      </c>
      <c r="V363" s="677">
        <f>IFERROR(SUM(V358:V361),"0")</f>
        <v/>
      </c>
      <c r="W363" s="43" t="n"/>
      <c r="X363" s="678" t="n"/>
      <c r="Y363" s="678" t="n"/>
    </row>
    <row r="364" ht="14.25" customHeight="1">
      <c r="A364" s="373" t="inlineStr">
        <is>
          <t>Сардельки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3" t="n"/>
      <c r="Y364" s="373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4" t="n">
        <v>4680115881648</v>
      </c>
      <c r="E365" s="638" t="n"/>
      <c r="F365" s="670" t="n">
        <v>1</v>
      </c>
      <c r="G365" s="38" t="n">
        <v>4</v>
      </c>
      <c r="H365" s="670" t="n">
        <v>4</v>
      </c>
      <c r="I365" s="670" t="n">
        <v>4.404</v>
      </c>
      <c r="J365" s="38" t="n">
        <v>104</v>
      </c>
      <c r="K365" s="39" t="inlineStr">
        <is>
          <t>СК2</t>
        </is>
      </c>
      <c r="L365" s="38" t="n">
        <v>35</v>
      </c>
      <c r="M365" s="8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71" t="n"/>
      <c r="AZ365" s="267" t="inlineStr">
        <is>
          <t>КИ</t>
        </is>
      </c>
    </row>
    <row r="366">
      <c r="A366" s="382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75" t="n"/>
      <c r="M366" s="676" t="inlineStr">
        <is>
          <t>Итого</t>
        </is>
      </c>
      <c r="N366" s="646" t="n"/>
      <c r="O366" s="646" t="n"/>
      <c r="P366" s="646" t="n"/>
      <c r="Q366" s="646" t="n"/>
      <c r="R366" s="646" t="n"/>
      <c r="S366" s="647" t="n"/>
      <c r="T366" s="43" t="inlineStr">
        <is>
          <t>кор</t>
        </is>
      </c>
      <c r="U366" s="677">
        <f>IFERROR(U365/H365,"0")</f>
        <v/>
      </c>
      <c r="V366" s="677">
        <f>IFERROR(V365/H365,"0")</f>
        <v/>
      </c>
      <c r="W366" s="677">
        <f>IFERROR(IF(W365="",0,W365),"0")</f>
        <v/>
      </c>
      <c r="X366" s="678" t="n"/>
      <c r="Y366" s="678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кг</t>
        </is>
      </c>
      <c r="U367" s="677">
        <f>IFERROR(SUM(U365:U365),"0")</f>
        <v/>
      </c>
      <c r="V367" s="677">
        <f>IFERROR(SUM(V365:V365),"0")</f>
        <v/>
      </c>
      <c r="W367" s="43" t="n"/>
      <c r="X367" s="678" t="n"/>
      <c r="Y367" s="678" t="n"/>
    </row>
    <row r="368" ht="14.25" customHeight="1">
      <c r="A368" s="373" t="inlineStr">
        <is>
          <t>Сырокопченые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373" t="n"/>
      <c r="Y368" s="373" t="n"/>
    </row>
    <row r="369" ht="27" customHeight="1">
      <c r="A369" s="64" t="inlineStr">
        <is>
          <t>SU003058</t>
        </is>
      </c>
      <c r="B369" s="64" t="inlineStr">
        <is>
          <t>P003620</t>
        </is>
      </c>
      <c r="C369" s="37" t="n">
        <v>4301032042</v>
      </c>
      <c r="D369" s="374" t="n">
        <v>4680115883017</v>
      </c>
      <c r="E369" s="638" t="n"/>
      <c r="F369" s="670" t="n">
        <v>0.03</v>
      </c>
      <c r="G369" s="38" t="n">
        <v>20</v>
      </c>
      <c r="H369" s="670" t="n">
        <v>0.6</v>
      </c>
      <c r="I369" s="670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3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9" s="672" t="n"/>
      <c r="O369" s="672" t="n"/>
      <c r="P369" s="672" t="n"/>
      <c r="Q369" s="638" t="n"/>
      <c r="R369" s="40" t="inlineStr"/>
      <c r="S369" s="40" t="inlineStr"/>
      <c r="T369" s="41" t="inlineStr">
        <is>
          <t>кг</t>
        </is>
      </c>
      <c r="U369" s="673" t="n">
        <v>0</v>
      </c>
      <c r="V369" s="674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68" t="inlineStr">
        <is>
          <t>КИ</t>
        </is>
      </c>
    </row>
    <row r="370" ht="27" customHeight="1">
      <c r="A370" s="64" t="inlineStr">
        <is>
          <t>SU003061</t>
        </is>
      </c>
      <c r="B370" s="64" t="inlineStr">
        <is>
          <t>P003621</t>
        </is>
      </c>
      <c r="C370" s="37" t="n">
        <v>4301032043</v>
      </c>
      <c r="D370" s="374" t="n">
        <v>4680115883031</v>
      </c>
      <c r="E370" s="638" t="n"/>
      <c r="F370" s="670" t="n">
        <v>0.03</v>
      </c>
      <c r="G370" s="38" t="n">
        <v>20</v>
      </c>
      <c r="H370" s="670" t="n">
        <v>0.6</v>
      </c>
      <c r="I370" s="670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4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SU003057</t>
        </is>
      </c>
      <c r="B371" s="64" t="inlineStr">
        <is>
          <t>P003619</t>
        </is>
      </c>
      <c r="C371" s="37" t="n">
        <v>4301032041</v>
      </c>
      <c r="D371" s="374" t="n">
        <v>4680115883024</v>
      </c>
      <c r="E371" s="638" t="n"/>
      <c r="F371" s="670" t="n">
        <v>0.03</v>
      </c>
      <c r="G371" s="38" t="n">
        <v>20</v>
      </c>
      <c r="H371" s="670" t="n">
        <v>0.6</v>
      </c>
      <c r="I371" s="670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5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1" s="672" t="n"/>
      <c r="O371" s="672" t="n"/>
      <c r="P371" s="672" t="n"/>
      <c r="Q371" s="638" t="n"/>
      <c r="R371" s="40" t="inlineStr"/>
      <c r="S371" s="40" t="inlineStr"/>
      <c r="T371" s="41" t="inlineStr">
        <is>
          <t>кг</t>
        </is>
      </c>
      <c r="U371" s="673" t="n">
        <v>0</v>
      </c>
      <c r="V371" s="674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кор</t>
        </is>
      </c>
      <c r="U372" s="677">
        <f>IFERROR(U369/H369,"0")+IFERROR(U370/H370,"0")+IFERROR(U371/H371,"0")</f>
        <v/>
      </c>
      <c r="V372" s="677">
        <f>IFERROR(V369/H369,"0")+IFERROR(V370/H370,"0")+IFERROR(V371/H371,"0")</f>
        <v/>
      </c>
      <c r="W372" s="677">
        <f>IFERROR(IF(W369="",0,W369),"0")+IFERROR(IF(W370="",0,W370),"0")+IFERROR(IF(W371="",0,W371),"0")</f>
        <v/>
      </c>
      <c r="X372" s="678" t="n"/>
      <c r="Y372" s="678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5" t="n"/>
      <c r="M373" s="676" t="inlineStr">
        <is>
          <t>Итого</t>
        </is>
      </c>
      <c r="N373" s="646" t="n"/>
      <c r="O373" s="646" t="n"/>
      <c r="P373" s="646" t="n"/>
      <c r="Q373" s="646" t="n"/>
      <c r="R373" s="646" t="n"/>
      <c r="S373" s="647" t="n"/>
      <c r="T373" s="43" t="inlineStr">
        <is>
          <t>кг</t>
        </is>
      </c>
      <c r="U373" s="677">
        <f>IFERROR(SUM(U369:U371),"0")</f>
        <v/>
      </c>
      <c r="V373" s="677">
        <f>IFERROR(SUM(V369:V371),"0")</f>
        <v/>
      </c>
      <c r="W373" s="43" t="n"/>
      <c r="X373" s="678" t="n"/>
      <c r="Y373" s="678" t="n"/>
    </row>
    <row r="374" ht="14.25" customHeight="1">
      <c r="A374" s="373" t="inlineStr">
        <is>
          <t>Сыровяленые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74" t="n">
        <v>4680115882997</v>
      </c>
      <c r="E375" s="638" t="n"/>
      <c r="F375" s="670" t="n">
        <v>0.13</v>
      </c>
      <c r="G375" s="38" t="n">
        <v>10</v>
      </c>
      <c r="H375" s="670" t="n">
        <v>1.3</v>
      </c>
      <c r="I375" s="670" t="n">
        <v>1.46</v>
      </c>
      <c r="J375" s="38" t="n">
        <v>200</v>
      </c>
      <c r="K375" s="39" t="inlineStr">
        <is>
          <t>ДК</t>
        </is>
      </c>
      <c r="L375" s="38" t="n">
        <v>150</v>
      </c>
      <c r="M375" s="876" t="inlineStr">
        <is>
          <t>с/в колбасы «Филейбургская с филе сочного окорока» ф/в 0,13 н/о ТМ «Баварушка»</t>
        </is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IFERROR(IF(V375=0,"",ROUNDUP(V375/H375,0)*0.00673),"")</f>
        <v/>
      </c>
      <c r="X375" s="69" t="inlineStr"/>
      <c r="Y375" s="70" t="inlineStr"/>
      <c r="AC375" s="71" t="n"/>
      <c r="AZ375" s="271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5" t="n"/>
      <c r="M376" s="676" t="inlineStr">
        <is>
          <t>Итого</t>
        </is>
      </c>
      <c r="N376" s="646" t="n"/>
      <c r="O376" s="646" t="n"/>
      <c r="P376" s="646" t="n"/>
      <c r="Q376" s="646" t="n"/>
      <c r="R376" s="646" t="n"/>
      <c r="S376" s="647" t="n"/>
      <c r="T376" s="43" t="inlineStr">
        <is>
          <t>кор</t>
        </is>
      </c>
      <c r="U376" s="677">
        <f>IFERROR(U375/H375,"0")</f>
        <v/>
      </c>
      <c r="V376" s="677">
        <f>IFERROR(V375/H375,"0")</f>
        <v/>
      </c>
      <c r="W376" s="677">
        <f>IFERROR(IF(W375="",0,W375),"0")</f>
        <v/>
      </c>
      <c r="X376" s="678" t="n"/>
      <c r="Y376" s="678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кг</t>
        </is>
      </c>
      <c r="U377" s="677">
        <f>IFERROR(SUM(U375:U375),"0")</f>
        <v/>
      </c>
      <c r="V377" s="677">
        <f>IFERROR(SUM(V375:V375),"0")</f>
        <v/>
      </c>
      <c r="W377" s="43" t="n"/>
      <c r="X377" s="678" t="n"/>
      <c r="Y377" s="678" t="n"/>
    </row>
    <row r="378" ht="16.5" customHeight="1">
      <c r="A378" s="372" t="inlineStr">
        <is>
          <t>Балыкбургская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2" t="n"/>
      <c r="Y378" s="372" t="n"/>
    </row>
    <row r="379" ht="14.25" customHeight="1">
      <c r="A379" s="373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74" t="n">
        <v>4607091389388</v>
      </c>
      <c r="E380" s="638" t="n"/>
      <c r="F380" s="670" t="n">
        <v>1.3</v>
      </c>
      <c r="G380" s="38" t="n">
        <v>4</v>
      </c>
      <c r="H380" s="670" t="n">
        <v>5.2</v>
      </c>
      <c r="I380" s="670" t="n">
        <v>5.608</v>
      </c>
      <c r="J380" s="38" t="n">
        <v>104</v>
      </c>
      <c r="K380" s="39" t="inlineStr">
        <is>
          <t>СК3</t>
        </is>
      </c>
      <c r="L380" s="38" t="n">
        <v>35</v>
      </c>
      <c r="M380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71" t="n"/>
      <c r="AZ380" s="272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74" t="n">
        <v>4607091389364</v>
      </c>
      <c r="E381" s="638" t="n"/>
      <c r="F381" s="670" t="n">
        <v>0.42</v>
      </c>
      <c r="G381" s="38" t="n">
        <v>6</v>
      </c>
      <c r="H381" s="670" t="n">
        <v>2.52</v>
      </c>
      <c r="I381" s="670" t="n">
        <v>2.75</v>
      </c>
      <c r="J381" s="38" t="n">
        <v>156</v>
      </c>
      <c r="K381" s="39" t="inlineStr">
        <is>
          <t>СК3</t>
        </is>
      </c>
      <c r="L381" s="38" t="n">
        <v>35</v>
      </c>
      <c r="M381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1" s="672" t="n"/>
      <c r="O381" s="672" t="n"/>
      <c r="P381" s="672" t="n"/>
      <c r="Q381" s="638" t="n"/>
      <c r="R381" s="40" t="inlineStr"/>
      <c r="S381" s="40" t="inlineStr"/>
      <c r="T381" s="41" t="inlineStr">
        <is>
          <t>кг</t>
        </is>
      </c>
      <c r="U381" s="673" t="n">
        <v>0</v>
      </c>
      <c r="V381" s="674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>
      <c r="A382" s="382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кор</t>
        </is>
      </c>
      <c r="U382" s="677">
        <f>IFERROR(U380/H380,"0")+IFERROR(U381/H381,"0")</f>
        <v/>
      </c>
      <c r="V382" s="677">
        <f>IFERROR(V380/H380,"0")+IFERROR(V381/H381,"0")</f>
        <v/>
      </c>
      <c r="W382" s="677">
        <f>IFERROR(IF(W380="",0,W380),"0")+IFERROR(IF(W381="",0,W381),"0")</f>
        <v/>
      </c>
      <c r="X382" s="678" t="n"/>
      <c r="Y382" s="678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5" t="n"/>
      <c r="M383" s="676" t="inlineStr">
        <is>
          <t>Итого</t>
        </is>
      </c>
      <c r="N383" s="646" t="n"/>
      <c r="O383" s="646" t="n"/>
      <c r="P383" s="646" t="n"/>
      <c r="Q383" s="646" t="n"/>
      <c r="R383" s="646" t="n"/>
      <c r="S383" s="647" t="n"/>
      <c r="T383" s="43" t="inlineStr">
        <is>
          <t>кг</t>
        </is>
      </c>
      <c r="U383" s="677">
        <f>IFERROR(SUM(U380:U381),"0")</f>
        <v/>
      </c>
      <c r="V383" s="677">
        <f>IFERROR(SUM(V380:V381),"0")</f>
        <v/>
      </c>
      <c r="W383" s="43" t="n"/>
      <c r="X383" s="678" t="n"/>
      <c r="Y383" s="678" t="n"/>
    </row>
    <row r="384" ht="14.25" customHeight="1">
      <c r="A384" s="373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74" t="n">
        <v>4607091389739</v>
      </c>
      <c r="E385" s="638" t="n"/>
      <c r="F385" s="670" t="n">
        <v>0.7</v>
      </c>
      <c r="G385" s="38" t="n">
        <v>6</v>
      </c>
      <c r="H385" s="670" t="n">
        <v>4.2</v>
      </c>
      <c r="I385" s="670" t="n">
        <v>4.43</v>
      </c>
      <c r="J385" s="38" t="n">
        <v>156</v>
      </c>
      <c r="K385" s="39" t="inlineStr">
        <is>
          <t>СК1</t>
        </is>
      </c>
      <c r="L385" s="38" t="n">
        <v>45</v>
      </c>
      <c r="M385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20</v>
      </c>
      <c r="V385" s="674">
        <f>IFERROR(IF(U385="",0,CEILING((U385/$H385),1)*$H385),"")</f>
        <v/>
      </c>
      <c r="W385" s="42">
        <f>IFERROR(IF(V385=0,"",ROUNDUP(V385/H385,0)*0.00753),"")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74" t="n">
        <v>4680115883048</v>
      </c>
      <c r="E386" s="638" t="n"/>
      <c r="F386" s="670" t="n">
        <v>1</v>
      </c>
      <c r="G386" s="38" t="n">
        <v>4</v>
      </c>
      <c r="H386" s="670" t="n">
        <v>4</v>
      </c>
      <c r="I386" s="670" t="n">
        <v>4.21</v>
      </c>
      <c r="J386" s="38" t="n">
        <v>120</v>
      </c>
      <c r="K386" s="39" t="inlineStr">
        <is>
          <t>СК2</t>
        </is>
      </c>
      <c r="L386" s="38" t="n">
        <v>40</v>
      </c>
      <c r="M386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74" t="n">
        <v>4607091389425</v>
      </c>
      <c r="E387" s="638" t="n"/>
      <c r="F387" s="670" t="n">
        <v>0.35</v>
      </c>
      <c r="G387" s="38" t="n">
        <v>6</v>
      </c>
      <c r="H387" s="670" t="n">
        <v>2.1</v>
      </c>
      <c r="I387" s="670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7" s="672" t="n"/>
      <c r="O387" s="672" t="n"/>
      <c r="P387" s="672" t="n"/>
      <c r="Q387" s="638" t="n"/>
      <c r="R387" s="40" t="inlineStr"/>
      <c r="S387" s="40" t="inlineStr"/>
      <c r="T387" s="41" t="inlineStr">
        <is>
          <t>кг</t>
        </is>
      </c>
      <c r="U387" s="673" t="n">
        <v>0</v>
      </c>
      <c r="V387" s="674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74" t="n">
        <v>4680115882911</v>
      </c>
      <c r="E388" s="638" t="n"/>
      <c r="F388" s="670" t="n">
        <v>0.4</v>
      </c>
      <c r="G388" s="38" t="n">
        <v>6</v>
      </c>
      <c r="H388" s="670" t="n">
        <v>2.4</v>
      </c>
      <c r="I388" s="670" t="n">
        <v>2.53</v>
      </c>
      <c r="J388" s="38" t="n">
        <v>234</v>
      </c>
      <c r="K388" s="39" t="inlineStr">
        <is>
          <t>СК2</t>
        </is>
      </c>
      <c r="L388" s="38" t="n">
        <v>40</v>
      </c>
      <c r="M388" s="882" t="inlineStr">
        <is>
          <t>П/к колбасы «Балыкбургская по-баварски» Фикс.вес 0,4 н/о мгс ТМ «Баварушка»</t>
        </is>
      </c>
      <c r="N388" s="672" t="n"/>
      <c r="O388" s="672" t="n"/>
      <c r="P388" s="672" t="n"/>
      <c r="Q388" s="638" t="n"/>
      <c r="R388" s="40" t="inlineStr"/>
      <c r="S388" s="40" t="inlineStr"/>
      <c r="T388" s="41" t="inlineStr">
        <is>
          <t>кг</t>
        </is>
      </c>
      <c r="U388" s="673" t="n">
        <v>0</v>
      </c>
      <c r="V388" s="674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74" t="n">
        <v>4680115880771</v>
      </c>
      <c r="E389" s="638" t="n"/>
      <c r="F389" s="670" t="n">
        <v>0.28</v>
      </c>
      <c r="G389" s="38" t="n">
        <v>6</v>
      </c>
      <c r="H389" s="670" t="n">
        <v>1.68</v>
      </c>
      <c r="I389" s="670" t="n">
        <v>1.81</v>
      </c>
      <c r="J389" s="38" t="n">
        <v>234</v>
      </c>
      <c r="K389" s="39" t="inlineStr">
        <is>
          <t>СК2</t>
        </is>
      </c>
      <c r="L389" s="38" t="n">
        <v>45</v>
      </c>
      <c r="M389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9" s="672" t="n"/>
      <c r="O389" s="672" t="n"/>
      <c r="P389" s="672" t="n"/>
      <c r="Q389" s="638" t="n"/>
      <c r="R389" s="40" t="inlineStr"/>
      <c r="S389" s="40" t="inlineStr"/>
      <c r="T389" s="41" t="inlineStr">
        <is>
          <t>кг</t>
        </is>
      </c>
      <c r="U389" s="673" t="n">
        <v>0</v>
      </c>
      <c r="V389" s="674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74" t="n">
        <v>4607091389500</v>
      </c>
      <c r="E390" s="638" t="n"/>
      <c r="F390" s="670" t="n">
        <v>0.35</v>
      </c>
      <c r="G390" s="38" t="n">
        <v>6</v>
      </c>
      <c r="H390" s="670" t="n">
        <v>2.1</v>
      </c>
      <c r="I390" s="670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74" t="n">
        <v>4680115881983</v>
      </c>
      <c r="E391" s="638" t="n"/>
      <c r="F391" s="670" t="n">
        <v>0.28</v>
      </c>
      <c r="G391" s="38" t="n">
        <v>4</v>
      </c>
      <c r="H391" s="670" t="n">
        <v>1.12</v>
      </c>
      <c r="I391" s="670" t="n">
        <v>1.252</v>
      </c>
      <c r="J391" s="38" t="n">
        <v>234</v>
      </c>
      <c r="K391" s="39" t="inlineStr">
        <is>
          <t>СК2</t>
        </is>
      </c>
      <c r="L391" s="38" t="n">
        <v>40</v>
      </c>
      <c r="M391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82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75" t="n"/>
      <c r="M392" s="676" t="inlineStr">
        <is>
          <t>Итого</t>
        </is>
      </c>
      <c r="N392" s="646" t="n"/>
      <c r="O392" s="646" t="n"/>
      <c r="P392" s="646" t="n"/>
      <c r="Q392" s="646" t="n"/>
      <c r="R392" s="646" t="n"/>
      <c r="S392" s="647" t="n"/>
      <c r="T392" s="43" t="inlineStr">
        <is>
          <t>кор</t>
        </is>
      </c>
      <c r="U392" s="677">
        <f>IFERROR(U385/H385,"0")+IFERROR(U386/H386,"0")+IFERROR(U387/H387,"0")+IFERROR(U388/H388,"0")+IFERROR(U389/H389,"0")+IFERROR(U390/H390,"0")+IFERROR(U391/H391,"0")</f>
        <v/>
      </c>
      <c r="V392" s="677">
        <f>IFERROR(V385/H385,"0")+IFERROR(V386/H386,"0")+IFERROR(V387/H387,"0")+IFERROR(V388/H388,"0")+IFERROR(V389/H389,"0")+IFERROR(V390/H390,"0")+IFERROR(V391/H391,"0")</f>
        <v/>
      </c>
      <c r="W392" s="677">
        <f>IFERROR(IF(W385="",0,W385),"0")+IFERROR(IF(W386="",0,W386),"0")+IFERROR(IF(W387="",0,W387),"0")+IFERROR(IF(W388="",0,W388),"0")+IFERROR(IF(W389="",0,W389),"0")+IFERROR(IF(W390="",0,W390),"0")+IFERROR(IF(W391="",0,W391),"0")</f>
        <v/>
      </c>
      <c r="X392" s="678" t="n"/>
      <c r="Y392" s="678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5" t="n"/>
      <c r="M393" s="676" t="inlineStr">
        <is>
          <t>Итого</t>
        </is>
      </c>
      <c r="N393" s="646" t="n"/>
      <c r="O393" s="646" t="n"/>
      <c r="P393" s="646" t="n"/>
      <c r="Q393" s="646" t="n"/>
      <c r="R393" s="646" t="n"/>
      <c r="S393" s="647" t="n"/>
      <c r="T393" s="43" t="inlineStr">
        <is>
          <t>кг</t>
        </is>
      </c>
      <c r="U393" s="677">
        <f>IFERROR(SUM(U385:U391),"0")</f>
        <v/>
      </c>
      <c r="V393" s="677">
        <f>IFERROR(SUM(V385:V391),"0")</f>
        <v/>
      </c>
      <c r="W393" s="43" t="n"/>
      <c r="X393" s="678" t="n"/>
      <c r="Y393" s="678" t="n"/>
    </row>
    <row r="394" ht="14.25" customHeight="1">
      <c r="A394" s="373" t="inlineStr">
        <is>
          <t>Сырокопченые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3" t="n"/>
      <c r="Y394" s="373" t="n"/>
    </row>
    <row r="395" ht="27" customHeight="1">
      <c r="A395" s="64" t="inlineStr">
        <is>
          <t>SU003059</t>
        </is>
      </c>
      <c r="B395" s="64" t="inlineStr">
        <is>
          <t>P003623</t>
        </is>
      </c>
      <c r="C395" s="37" t="n">
        <v>4301032044</v>
      </c>
      <c r="D395" s="374" t="n">
        <v>4680115883000</v>
      </c>
      <c r="E395" s="638" t="n"/>
      <c r="F395" s="670" t="n">
        <v>0.03</v>
      </c>
      <c r="G395" s="38" t="n">
        <v>20</v>
      </c>
      <c r="H395" s="670" t="n">
        <v>0.6</v>
      </c>
      <c r="I395" s="670" t="n">
        <v>0.63</v>
      </c>
      <c r="J395" s="38" t="n">
        <v>350</v>
      </c>
      <c r="K395" s="39" t="inlineStr">
        <is>
          <t>ДК</t>
        </is>
      </c>
      <c r="L395" s="38" t="n">
        <v>60</v>
      </c>
      <c r="M395" s="886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IFERROR(IF(V395=0,"",ROUNDUP(V395/H395,0)*0.00349),"")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82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5" t="n"/>
      <c r="M396" s="676" t="inlineStr">
        <is>
          <t>Итого</t>
        </is>
      </c>
      <c r="N396" s="646" t="n"/>
      <c r="O396" s="646" t="n"/>
      <c r="P396" s="646" t="n"/>
      <c r="Q396" s="646" t="n"/>
      <c r="R396" s="646" t="n"/>
      <c r="S396" s="647" t="n"/>
      <c r="T396" s="43" t="inlineStr">
        <is>
          <t>кор</t>
        </is>
      </c>
      <c r="U396" s="677">
        <f>IFERROR(U395/H395,"0")</f>
        <v/>
      </c>
      <c r="V396" s="677">
        <f>IFERROR(V395/H395,"0")</f>
        <v/>
      </c>
      <c r="W396" s="677">
        <f>IFERROR(IF(W395="",0,W395),"0")</f>
        <v/>
      </c>
      <c r="X396" s="678" t="n"/>
      <c r="Y396" s="678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кг</t>
        </is>
      </c>
      <c r="U397" s="677">
        <f>IFERROR(SUM(U395:U395),"0")</f>
        <v/>
      </c>
      <c r="V397" s="677">
        <f>IFERROR(SUM(V395:V395),"0")</f>
        <v/>
      </c>
      <c r="W397" s="43" t="n"/>
      <c r="X397" s="678" t="n"/>
      <c r="Y397" s="678" t="n"/>
    </row>
    <row r="398" ht="14.25" customHeight="1">
      <c r="A398" s="373" t="inlineStr">
        <is>
          <t>Сыровяленые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73" t="n"/>
      <c r="Y398" s="373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4" t="n">
        <v>4680115882980</v>
      </c>
      <c r="E399" s="638" t="n"/>
      <c r="F399" s="670" t="n">
        <v>0.13</v>
      </c>
      <c r="G399" s="38" t="n">
        <v>10</v>
      </c>
      <c r="H399" s="670" t="n">
        <v>1.3</v>
      </c>
      <c r="I399" s="670" t="n">
        <v>1.46</v>
      </c>
      <c r="J399" s="38" t="n">
        <v>200</v>
      </c>
      <c r="K399" s="39" t="inlineStr">
        <is>
          <t>ДК</t>
        </is>
      </c>
      <c r="L399" s="38" t="n">
        <v>150</v>
      </c>
      <c r="M399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9" s="672" t="n"/>
      <c r="O399" s="672" t="n"/>
      <c r="P399" s="672" t="n"/>
      <c r="Q399" s="638" t="n"/>
      <c r="R399" s="40" t="inlineStr"/>
      <c r="S399" s="40" t="inlineStr"/>
      <c r="T399" s="41" t="inlineStr">
        <is>
          <t>кг</t>
        </is>
      </c>
      <c r="U399" s="673" t="n">
        <v>0</v>
      </c>
      <c r="V399" s="674">
        <f>IFERROR(IF(U399="",0,CEILING((U399/$H399),1)*$H399),"")</f>
        <v/>
      </c>
      <c r="W399" s="42">
        <f>IFERROR(IF(V399=0,"",ROUNDUP(V399/H399,0)*0.00673),"")</f>
        <v/>
      </c>
      <c r="X399" s="69" t="inlineStr"/>
      <c r="Y399" s="70" t="inlineStr"/>
      <c r="AC399" s="71" t="n"/>
      <c r="AZ399" s="282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5" t="n"/>
      <c r="M400" s="676" t="inlineStr">
        <is>
          <t>Итого</t>
        </is>
      </c>
      <c r="N400" s="646" t="n"/>
      <c r="O400" s="646" t="n"/>
      <c r="P400" s="646" t="n"/>
      <c r="Q400" s="646" t="n"/>
      <c r="R400" s="646" t="n"/>
      <c r="S400" s="647" t="n"/>
      <c r="T400" s="43" t="inlineStr">
        <is>
          <t>кор</t>
        </is>
      </c>
      <c r="U400" s="677">
        <f>IFERROR(U399/H399,"0")</f>
        <v/>
      </c>
      <c r="V400" s="677">
        <f>IFERROR(V399/H399,"0")</f>
        <v/>
      </c>
      <c r="W400" s="677">
        <f>IFERROR(IF(W399="",0,W399),"0")</f>
        <v/>
      </c>
      <c r="X400" s="678" t="n"/>
      <c r="Y400" s="678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кг</t>
        </is>
      </c>
      <c r="U401" s="677">
        <f>IFERROR(SUM(U399:U399),"0")</f>
        <v/>
      </c>
      <c r="V401" s="677">
        <f>IFERROR(SUM(V399:V399),"0")</f>
        <v/>
      </c>
      <c r="W401" s="43" t="n"/>
      <c r="X401" s="678" t="n"/>
      <c r="Y401" s="678" t="n"/>
    </row>
    <row r="402" ht="27.75" customHeight="1">
      <c r="A402" s="371" t="inlineStr">
        <is>
          <t>Дугушка</t>
        </is>
      </c>
      <c r="B402" s="669" t="n"/>
      <c r="C402" s="669" t="n"/>
      <c r="D402" s="669" t="n"/>
      <c r="E402" s="669" t="n"/>
      <c r="F402" s="669" t="n"/>
      <c r="G402" s="669" t="n"/>
      <c r="H402" s="669" t="n"/>
      <c r="I402" s="669" t="n"/>
      <c r="J402" s="669" t="n"/>
      <c r="K402" s="669" t="n"/>
      <c r="L402" s="669" t="n"/>
      <c r="M402" s="669" t="n"/>
      <c r="N402" s="669" t="n"/>
      <c r="O402" s="669" t="n"/>
      <c r="P402" s="669" t="n"/>
      <c r="Q402" s="669" t="n"/>
      <c r="R402" s="669" t="n"/>
      <c r="S402" s="669" t="n"/>
      <c r="T402" s="669" t="n"/>
      <c r="U402" s="669" t="n"/>
      <c r="V402" s="669" t="n"/>
      <c r="W402" s="669" t="n"/>
      <c r="X402" s="55" t="n"/>
      <c r="Y402" s="55" t="n"/>
    </row>
    <row r="403" ht="16.5" customHeight="1">
      <c r="A403" s="372" t="inlineStr">
        <is>
          <t>Дугушка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2" t="n"/>
      <c r="Y403" s="372" t="n"/>
    </row>
    <row r="404" ht="14.25" customHeight="1">
      <c r="A404" s="373" t="inlineStr">
        <is>
          <t>Вареные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4" t="n">
        <v>4607091389067</v>
      </c>
      <c r="E405" s="638" t="n"/>
      <c r="F405" s="670" t="n">
        <v>0.88</v>
      </c>
      <c r="G405" s="38" t="n">
        <v>6</v>
      </c>
      <c r="H405" s="670" t="n">
        <v>5.28</v>
      </c>
      <c r="I405" s="670" t="n">
        <v>5.64</v>
      </c>
      <c r="J405" s="38" t="n">
        <v>104</v>
      </c>
      <c r="K405" s="39" t="inlineStr">
        <is>
          <t>СК3</t>
        </is>
      </c>
      <c r="L405" s="38" t="n">
        <v>55</v>
      </c>
      <c r="M405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5" s="672" t="n"/>
      <c r="O405" s="672" t="n"/>
      <c r="P405" s="672" t="n"/>
      <c r="Q405" s="638" t="n"/>
      <c r="R405" s="40" t="inlineStr"/>
      <c r="S405" s="40" t="inlineStr"/>
      <c r="T405" s="41" t="inlineStr">
        <is>
          <t>кг</t>
        </is>
      </c>
      <c r="U405" s="673" t="n">
        <v>0</v>
      </c>
      <c r="V405" s="674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3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4" t="n">
        <v>4607091383522</v>
      </c>
      <c r="E406" s="638" t="n"/>
      <c r="F406" s="670" t="n">
        <v>0.88</v>
      </c>
      <c r="G406" s="38" t="n">
        <v>6</v>
      </c>
      <c r="H406" s="670" t="n">
        <v>5.28</v>
      </c>
      <c r="I406" s="670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6" s="672" t="n"/>
      <c r="O406" s="672" t="n"/>
      <c r="P406" s="672" t="n"/>
      <c r="Q406" s="638" t="n"/>
      <c r="R406" s="40" t="inlineStr"/>
      <c r="S406" s="40" t="inlineStr"/>
      <c r="T406" s="41" t="inlineStr">
        <is>
          <t>кг</t>
        </is>
      </c>
      <c r="U406" s="673" t="n">
        <v>150</v>
      </c>
      <c r="V406" s="674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4" t="n">
        <v>4607091384437</v>
      </c>
      <c r="E407" s="638" t="n"/>
      <c r="F407" s="670" t="n">
        <v>0.88</v>
      </c>
      <c r="G407" s="38" t="n">
        <v>6</v>
      </c>
      <c r="H407" s="670" t="n">
        <v>5.28</v>
      </c>
      <c r="I407" s="670" t="n">
        <v>5.64</v>
      </c>
      <c r="J407" s="38" t="n">
        <v>104</v>
      </c>
      <c r="K407" s="39" t="inlineStr">
        <is>
          <t>СК1</t>
        </is>
      </c>
      <c r="L407" s="38" t="n">
        <v>50</v>
      </c>
      <c r="M407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7" s="672" t="n"/>
      <c r="O407" s="672" t="n"/>
      <c r="P407" s="672" t="n"/>
      <c r="Q407" s="638" t="n"/>
      <c r="R407" s="40" t="inlineStr"/>
      <c r="S407" s="40" t="inlineStr"/>
      <c r="T407" s="41" t="inlineStr">
        <is>
          <t>кг</t>
        </is>
      </c>
      <c r="U407" s="673" t="n">
        <v>0</v>
      </c>
      <c r="V407" s="674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4" t="n">
        <v>4607091389104</v>
      </c>
      <c r="E408" s="638" t="n"/>
      <c r="F408" s="670" t="n">
        <v>0.88</v>
      </c>
      <c r="G408" s="38" t="n">
        <v>6</v>
      </c>
      <c r="H408" s="670" t="n">
        <v>5.28</v>
      </c>
      <c r="I408" s="670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8" s="672" t="n"/>
      <c r="O408" s="672" t="n"/>
      <c r="P408" s="672" t="n"/>
      <c r="Q408" s="638" t="n"/>
      <c r="R408" s="40" t="inlineStr"/>
      <c r="S408" s="40" t="inlineStr"/>
      <c r="T408" s="41" t="inlineStr">
        <is>
          <t>кг</t>
        </is>
      </c>
      <c r="U408" s="673" t="n">
        <v>20</v>
      </c>
      <c r="V408" s="674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4" t="n">
        <v>4680115880603</v>
      </c>
      <c r="E409" s="638" t="n"/>
      <c r="F409" s="670" t="n">
        <v>0.6</v>
      </c>
      <c r="G409" s="38" t="n">
        <v>6</v>
      </c>
      <c r="H409" s="670" t="n">
        <v>3.6</v>
      </c>
      <c r="I409" s="670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9" s="672" t="n"/>
      <c r="O409" s="672" t="n"/>
      <c r="P409" s="672" t="n"/>
      <c r="Q409" s="638" t="n"/>
      <c r="R409" s="40" t="inlineStr"/>
      <c r="S409" s="40" t="inlineStr"/>
      <c r="T409" s="41" t="inlineStr">
        <is>
          <t>кг</t>
        </is>
      </c>
      <c r="U409" s="673" t="n">
        <v>0</v>
      </c>
      <c r="V409" s="674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4" t="n">
        <v>4607091389999</v>
      </c>
      <c r="E410" s="638" t="n"/>
      <c r="F410" s="670" t="n">
        <v>0.6</v>
      </c>
      <c r="G410" s="38" t="n">
        <v>6</v>
      </c>
      <c r="H410" s="670" t="n">
        <v>3.6</v>
      </c>
      <c r="I410" s="670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4" t="n">
        <v>4680115882782</v>
      </c>
      <c r="E411" s="638" t="n"/>
      <c r="F411" s="670" t="n">
        <v>0.6</v>
      </c>
      <c r="G411" s="38" t="n">
        <v>6</v>
      </c>
      <c r="H411" s="670" t="n">
        <v>3.6</v>
      </c>
      <c r="I411" s="670" t="n">
        <v>3.84</v>
      </c>
      <c r="J411" s="38" t="n">
        <v>120</v>
      </c>
      <c r="K411" s="39" t="inlineStr">
        <is>
          <t>СК1</t>
        </is>
      </c>
      <c r="L411" s="38" t="n">
        <v>50</v>
      </c>
      <c r="M411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4" t="n">
        <v>4607091389098</v>
      </c>
      <c r="E412" s="638" t="n"/>
      <c r="F412" s="670" t="n">
        <v>0.4</v>
      </c>
      <c r="G412" s="38" t="n">
        <v>6</v>
      </c>
      <c r="H412" s="670" t="n">
        <v>2.4</v>
      </c>
      <c r="I412" s="670" t="n">
        <v>2.6</v>
      </c>
      <c r="J412" s="38" t="n">
        <v>156</v>
      </c>
      <c r="K412" s="39" t="inlineStr">
        <is>
          <t>СК3</t>
        </is>
      </c>
      <c r="L412" s="38" t="n">
        <v>50</v>
      </c>
      <c r="M412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4" t="n">
        <v>4607091389982</v>
      </c>
      <c r="E413" s="638" t="n"/>
      <c r="F413" s="670" t="n">
        <v>0.6</v>
      </c>
      <c r="G413" s="38" t="n">
        <v>6</v>
      </c>
      <c r="H413" s="670" t="n">
        <v>3.6</v>
      </c>
      <c r="I413" s="670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>
      <c r="A414" s="382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5" t="n"/>
      <c r="M414" s="676" t="inlineStr">
        <is>
          <t>Итого</t>
        </is>
      </c>
      <c r="N414" s="646" t="n"/>
      <c r="O414" s="646" t="n"/>
      <c r="P414" s="646" t="n"/>
      <c r="Q414" s="646" t="n"/>
      <c r="R414" s="646" t="n"/>
      <c r="S414" s="647" t="n"/>
      <c r="T414" s="43" t="inlineStr">
        <is>
          <t>кор</t>
        </is>
      </c>
      <c r="U414" s="677">
        <f>IFERROR(U405/H405,"0")+IFERROR(U406/H406,"0")+IFERROR(U407/H407,"0")+IFERROR(U408/H408,"0")+IFERROR(U409/H409,"0")+IFERROR(U410/H410,"0")+IFERROR(U411/H411,"0")+IFERROR(U412/H412,"0")+IFERROR(U413/H413,"0")</f>
        <v/>
      </c>
      <c r="V414" s="677">
        <f>IFERROR(V405/H405,"0")+IFERROR(V406/H406,"0")+IFERROR(V407/H407,"0")+IFERROR(V408/H408,"0")+IFERROR(V409/H409,"0")+IFERROR(V410/H410,"0")+IFERROR(V411/H411,"0")+IFERROR(V412/H412,"0")+IFERROR(V413/H413,"0")</f>
        <v/>
      </c>
      <c r="W414" s="677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/>
      </c>
      <c r="X414" s="678" t="n"/>
      <c r="Y414" s="67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5" t="n"/>
      <c r="M415" s="676" t="inlineStr">
        <is>
          <t>Итого</t>
        </is>
      </c>
      <c r="N415" s="646" t="n"/>
      <c r="O415" s="646" t="n"/>
      <c r="P415" s="646" t="n"/>
      <c r="Q415" s="646" t="n"/>
      <c r="R415" s="646" t="n"/>
      <c r="S415" s="647" t="n"/>
      <c r="T415" s="43" t="inlineStr">
        <is>
          <t>кг</t>
        </is>
      </c>
      <c r="U415" s="677">
        <f>IFERROR(SUM(U405:U413),"0")</f>
        <v/>
      </c>
      <c r="V415" s="677">
        <f>IFERROR(SUM(V405:V413),"0")</f>
        <v/>
      </c>
      <c r="W415" s="43" t="n"/>
      <c r="X415" s="678" t="n"/>
      <c r="Y415" s="678" t="n"/>
    </row>
    <row r="416" ht="14.25" customHeight="1">
      <c r="A416" s="373" t="inlineStr">
        <is>
          <t>Ветчины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373" t="n"/>
      <c r="Y416" s="373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4" t="n">
        <v>4607091388930</v>
      </c>
      <c r="E417" s="638" t="n"/>
      <c r="F417" s="670" t="n">
        <v>0.88</v>
      </c>
      <c r="G417" s="38" t="n">
        <v>6</v>
      </c>
      <c r="H417" s="670" t="n">
        <v>5.28</v>
      </c>
      <c r="I417" s="670" t="n">
        <v>5.64</v>
      </c>
      <c r="J417" s="38" t="n">
        <v>104</v>
      </c>
      <c r="K417" s="39" t="inlineStr">
        <is>
          <t>СК1</t>
        </is>
      </c>
      <c r="L417" s="38" t="n">
        <v>55</v>
      </c>
      <c r="M417" s="897">
        <f>HYPERLINK("https://abi.ru/products/Охлажденные/Дугушка/Дугушка/Ветчины/P003146/","Ветчины Дугушка Дугушка Вес б/о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100</v>
      </c>
      <c r="V417" s="674">
        <f>IFERROR(IF(U417="",0,CEILING((U417/$H417),1)*$H417),"")</f>
        <v/>
      </c>
      <c r="W417" s="42">
        <f>IFERROR(IF(V417=0,"",ROUNDUP(V417/H417,0)*0.01196),"")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4" t="n">
        <v>4680115880054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HYPERLINK("https://abi.ru/products/Охлажденные/Дугушка/Дугушка/Ветчины/P002993/","Ветчины «Дугушка»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IFERROR(U417/H417,"0")+IFERROR(U418/H418,"0")</f>
        <v/>
      </c>
      <c r="V419" s="677">
        <f>IFERROR(V417/H417,"0")+IFERROR(V418/H418,"0")</f>
        <v/>
      </c>
      <c r="W419" s="677">
        <f>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IFERROR(SUM(U417:U418),"0")</f>
        <v/>
      </c>
      <c r="V420" s="677">
        <f>IFERROR(SUM(V417:V418),"0")</f>
        <v/>
      </c>
      <c r="W420" s="43" t="n"/>
      <c r="X420" s="678" t="n"/>
      <c r="Y420" s="678" t="n"/>
    </row>
    <row r="421" ht="14.25" customHeight="1">
      <c r="A421" s="373" t="inlineStr">
        <is>
          <t>Копченые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4" t="n">
        <v>4680115883116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60</v>
      </c>
      <c r="M422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80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4" t="n">
        <v>4680115883093</v>
      </c>
      <c r="E423" s="638" t="n"/>
      <c r="F423" s="670" t="n">
        <v>0.88</v>
      </c>
      <c r="G423" s="38" t="n">
        <v>6</v>
      </c>
      <c r="H423" s="670" t="n">
        <v>5.28</v>
      </c>
      <c r="I423" s="670" t="n">
        <v>5.64</v>
      </c>
      <c r="J423" s="38" t="n">
        <v>104</v>
      </c>
      <c r="K423" s="39" t="inlineStr">
        <is>
          <t>СК2</t>
        </is>
      </c>
      <c r="L423" s="38" t="n">
        <v>60</v>
      </c>
      <c r="M423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70</v>
      </c>
      <c r="V423" s="674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4" t="n">
        <v>4680115883109</v>
      </c>
      <c r="E424" s="638" t="n"/>
      <c r="F424" s="670" t="n">
        <v>0.88</v>
      </c>
      <c r="G424" s="38" t="n">
        <v>6</v>
      </c>
      <c r="H424" s="670" t="n">
        <v>5.28</v>
      </c>
      <c r="I424" s="670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4" s="672" t="n"/>
      <c r="O424" s="672" t="n"/>
      <c r="P424" s="672" t="n"/>
      <c r="Q424" s="638" t="n"/>
      <c r="R424" s="40" t="inlineStr"/>
      <c r="S424" s="40" t="inlineStr"/>
      <c r="T424" s="41" t="inlineStr">
        <is>
          <t>кг</t>
        </is>
      </c>
      <c r="U424" s="673" t="n">
        <v>80</v>
      </c>
      <c r="V424" s="674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4" t="n">
        <v>4680115882072</v>
      </c>
      <c r="E425" s="638" t="n"/>
      <c r="F425" s="670" t="n">
        <v>0.6</v>
      </c>
      <c r="G425" s="38" t="n">
        <v>6</v>
      </c>
      <c r="H425" s="670" t="n">
        <v>3.6</v>
      </c>
      <c r="I425" s="670" t="n">
        <v>3.84</v>
      </c>
      <c r="J425" s="38" t="n">
        <v>120</v>
      </c>
      <c r="K425" s="39" t="inlineStr">
        <is>
          <t>СК1</t>
        </is>
      </c>
      <c r="L425" s="38" t="n">
        <v>60</v>
      </c>
      <c r="M425" s="902" t="inlineStr">
        <is>
          <t>В/к колбасы «Рубленая Запеченная» Фикс.вес 0,6 Вектор ТМ «Дугушка»</t>
        </is>
      </c>
      <c r="N425" s="672" t="n"/>
      <c r="O425" s="672" t="n"/>
      <c r="P425" s="672" t="n"/>
      <c r="Q425" s="638" t="n"/>
      <c r="R425" s="40" t="inlineStr"/>
      <c r="S425" s="40" t="inlineStr"/>
      <c r="T425" s="41" t="inlineStr">
        <is>
          <t>кг</t>
        </is>
      </c>
      <c r="U425" s="673" t="n">
        <v>0</v>
      </c>
      <c r="V425" s="674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4" t="n">
        <v>4680115882102</v>
      </c>
      <c r="E426" s="638" t="n"/>
      <c r="F426" s="670" t="n">
        <v>0.6</v>
      </c>
      <c r="G426" s="38" t="n">
        <v>6</v>
      </c>
      <c r="H426" s="670" t="n">
        <v>3.6</v>
      </c>
      <c r="I426" s="670" t="n">
        <v>3.81</v>
      </c>
      <c r="J426" s="38" t="n">
        <v>120</v>
      </c>
      <c r="K426" s="39" t="inlineStr">
        <is>
          <t>СК2</t>
        </is>
      </c>
      <c r="L426" s="38" t="n">
        <v>60</v>
      </c>
      <c r="M426" s="903" t="inlineStr">
        <is>
          <t>В/к колбасы «Салями Запеченая» Фикс.вес 0,6 Вектор ТМ «Дугушка»</t>
        </is>
      </c>
      <c r="N426" s="672" t="n"/>
      <c r="O426" s="672" t="n"/>
      <c r="P426" s="672" t="n"/>
      <c r="Q426" s="638" t="n"/>
      <c r="R426" s="40" t="inlineStr"/>
      <c r="S426" s="40" t="inlineStr"/>
      <c r="T426" s="41" t="inlineStr">
        <is>
          <t>кг</t>
        </is>
      </c>
      <c r="U426" s="673" t="n">
        <v>0</v>
      </c>
      <c r="V426" s="674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4" t="n">
        <v>4680115882096</v>
      </c>
      <c r="E427" s="638" t="n"/>
      <c r="F427" s="670" t="n">
        <v>0.6</v>
      </c>
      <c r="G427" s="38" t="n">
        <v>6</v>
      </c>
      <c r="H427" s="670" t="n">
        <v>3.6</v>
      </c>
      <c r="I427" s="670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4" t="inlineStr">
        <is>
          <t>В/к колбасы «Сервелат Запеченный» Фикс.вес 0,6 Вектор ТМ «Дугушка»</t>
        </is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>
      <c r="A428" s="382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675" t="n"/>
      <c r="M428" s="676" t="inlineStr">
        <is>
          <t>Итого</t>
        </is>
      </c>
      <c r="N428" s="646" t="n"/>
      <c r="O428" s="646" t="n"/>
      <c r="P428" s="646" t="n"/>
      <c r="Q428" s="646" t="n"/>
      <c r="R428" s="646" t="n"/>
      <c r="S428" s="647" t="n"/>
      <c r="T428" s="43" t="inlineStr">
        <is>
          <t>кор</t>
        </is>
      </c>
      <c r="U428" s="677">
        <f>IFERROR(U422/H422,"0")+IFERROR(U423/H423,"0")+IFERROR(U424/H424,"0")+IFERROR(U425/H425,"0")+IFERROR(U426/H426,"0")+IFERROR(U427/H427,"0")</f>
        <v/>
      </c>
      <c r="V428" s="677">
        <f>IFERROR(V422/H422,"0")+IFERROR(V423/H423,"0")+IFERROR(V424/H424,"0")+IFERROR(V425/H425,"0")+IFERROR(V426/H426,"0")+IFERROR(V427/H427,"0")</f>
        <v/>
      </c>
      <c r="W428" s="677">
        <f>IFERROR(IF(W422="",0,W422),"0")+IFERROR(IF(W423="",0,W423),"0")+IFERROR(IF(W424="",0,W424),"0")+IFERROR(IF(W425="",0,W425),"0")+IFERROR(IF(W426="",0,W426),"0")+IFERROR(IF(W427="",0,W427),"0")</f>
        <v/>
      </c>
      <c r="X428" s="678" t="n"/>
      <c r="Y428" s="67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5" t="n"/>
      <c r="M429" s="676" t="inlineStr">
        <is>
          <t>Итого</t>
        </is>
      </c>
      <c r="N429" s="646" t="n"/>
      <c r="O429" s="646" t="n"/>
      <c r="P429" s="646" t="n"/>
      <c r="Q429" s="646" t="n"/>
      <c r="R429" s="646" t="n"/>
      <c r="S429" s="647" t="n"/>
      <c r="T429" s="43" t="inlineStr">
        <is>
          <t>кг</t>
        </is>
      </c>
      <c r="U429" s="677">
        <f>IFERROR(SUM(U422:U427),"0")</f>
        <v/>
      </c>
      <c r="V429" s="677">
        <f>IFERROR(SUM(V422:V427),"0")</f>
        <v/>
      </c>
      <c r="W429" s="43" t="n"/>
      <c r="X429" s="678" t="n"/>
      <c r="Y429" s="678" t="n"/>
    </row>
    <row r="430" ht="14.25" customHeight="1">
      <c r="A430" s="373" t="inlineStr">
        <is>
          <t>Сосиски</t>
        </is>
      </c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373" t="n"/>
      <c r="Y430" s="373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4" t="n">
        <v>4607091383409</v>
      </c>
      <c r="E431" s="638" t="n"/>
      <c r="F431" s="670" t="n">
        <v>1.3</v>
      </c>
      <c r="G431" s="38" t="n">
        <v>6</v>
      </c>
      <c r="H431" s="670" t="n">
        <v>7.8</v>
      </c>
      <c r="I431" s="670" t="n">
        <v>8.346</v>
      </c>
      <c r="J431" s="38" t="n">
        <v>56</v>
      </c>
      <c r="K431" s="39" t="inlineStr">
        <is>
          <t>СК2</t>
        </is>
      </c>
      <c r="L431" s="38" t="n">
        <v>45</v>
      </c>
      <c r="M431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IFERROR(IF(V431=0,"",ROUNDUP(V431/H431,0)*0.02175),"")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4" t="n">
        <v>4607091383416</v>
      </c>
      <c r="E432" s="638" t="n"/>
      <c r="F432" s="670" t="n">
        <v>1.3</v>
      </c>
      <c r="G432" s="38" t="n">
        <v>6</v>
      </c>
      <c r="H432" s="670" t="n">
        <v>7.8</v>
      </c>
      <c r="I432" s="670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IFERROR(U431/H431,"0")+IFERROR(U432/H432,"0")</f>
        <v/>
      </c>
      <c r="V433" s="677">
        <f>IFERROR(V431/H431,"0")+IFERROR(V432/H432,"0")</f>
        <v/>
      </c>
      <c r="W433" s="677">
        <f>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IFERROR(SUM(U431:U432),"0")</f>
        <v/>
      </c>
      <c r="V434" s="677">
        <f>IFERROR(SUM(V431:V432),"0")</f>
        <v/>
      </c>
      <c r="W434" s="43" t="n"/>
      <c r="X434" s="678" t="n"/>
      <c r="Y434" s="678" t="n"/>
    </row>
    <row r="435" ht="27.75" customHeight="1">
      <c r="A435" s="371" t="inlineStr">
        <is>
          <t>Зареченские</t>
        </is>
      </c>
      <c r="B435" s="669" t="n"/>
      <c r="C435" s="669" t="n"/>
      <c r="D435" s="669" t="n"/>
      <c r="E435" s="669" t="n"/>
      <c r="F435" s="669" t="n"/>
      <c r="G435" s="669" t="n"/>
      <c r="H435" s="669" t="n"/>
      <c r="I435" s="669" t="n"/>
      <c r="J435" s="669" t="n"/>
      <c r="K435" s="669" t="n"/>
      <c r="L435" s="669" t="n"/>
      <c r="M435" s="669" t="n"/>
      <c r="N435" s="669" t="n"/>
      <c r="O435" s="669" t="n"/>
      <c r="P435" s="669" t="n"/>
      <c r="Q435" s="669" t="n"/>
      <c r="R435" s="669" t="n"/>
      <c r="S435" s="669" t="n"/>
      <c r="T435" s="669" t="n"/>
      <c r="U435" s="669" t="n"/>
      <c r="V435" s="669" t="n"/>
      <c r="W435" s="669" t="n"/>
      <c r="X435" s="55" t="n"/>
      <c r="Y435" s="55" t="n"/>
    </row>
    <row r="436" ht="16.5" customHeight="1">
      <c r="A436" s="372" t="inlineStr">
        <is>
          <t>Зареченские продукты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2" t="n"/>
      <c r="Y436" s="372" t="n"/>
    </row>
    <row r="437" ht="14.25" customHeight="1">
      <c r="A437" s="373" t="inlineStr">
        <is>
          <t>Вареные колбасы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3" t="n"/>
      <c r="Y437" s="373" t="n"/>
    </row>
    <row r="438" ht="27" customHeight="1">
      <c r="A438" s="64" t="inlineStr">
        <is>
          <t>SU002807</t>
        </is>
      </c>
      <c r="B438" s="64" t="inlineStr">
        <is>
          <t>P003210</t>
        </is>
      </c>
      <c r="C438" s="37" t="n">
        <v>4301011434</v>
      </c>
      <c r="D438" s="374" t="n">
        <v>4680115881099</v>
      </c>
      <c r="E438" s="638" t="n"/>
      <c r="F438" s="670" t="n">
        <v>1.5</v>
      </c>
      <c r="G438" s="38" t="n">
        <v>8</v>
      </c>
      <c r="H438" s="670" t="n">
        <v>12</v>
      </c>
      <c r="I438" s="670" t="n">
        <v>12.48</v>
      </c>
      <c r="J438" s="38" t="n">
        <v>56</v>
      </c>
      <c r="K438" s="39" t="inlineStr">
        <is>
          <t>СК1</t>
        </is>
      </c>
      <c r="L438" s="38" t="n">
        <v>50</v>
      </c>
      <c r="M438" s="907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8" s="672" t="n"/>
      <c r="O438" s="672" t="n"/>
      <c r="P438" s="672" t="n"/>
      <c r="Q438" s="638" t="n"/>
      <c r="R438" s="40" t="inlineStr"/>
      <c r="S438" s="40" t="inlineStr"/>
      <c r="T438" s="41" t="inlineStr">
        <is>
          <t>кг</t>
        </is>
      </c>
      <c r="U438" s="673" t="n">
        <v>0</v>
      </c>
      <c r="V438" s="674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71" t="n"/>
      <c r="AZ438" s="302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P003214</t>
        </is>
      </c>
      <c r="C439" s="37" t="n">
        <v>4301011435</v>
      </c>
      <c r="D439" s="374" t="n">
        <v>4680115881150</v>
      </c>
      <c r="E439" s="638" t="n"/>
      <c r="F439" s="670" t="n">
        <v>1.5</v>
      </c>
      <c r="G439" s="38" t="n">
        <v>8</v>
      </c>
      <c r="H439" s="670" t="n">
        <v>12</v>
      </c>
      <c r="I439" s="670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8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9" s="672" t="n"/>
      <c r="O439" s="672" t="n"/>
      <c r="P439" s="672" t="n"/>
      <c r="Q439" s="638" t="n"/>
      <c r="R439" s="40" t="inlineStr"/>
      <c r="S439" s="40" t="inlineStr"/>
      <c r="T439" s="41" t="inlineStr">
        <is>
          <t>кг</t>
        </is>
      </c>
      <c r="U439" s="673" t="n">
        <v>0</v>
      </c>
      <c r="V439" s="674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5" t="n"/>
      <c r="M440" s="676" t="inlineStr">
        <is>
          <t>Итого</t>
        </is>
      </c>
      <c r="N440" s="646" t="n"/>
      <c r="O440" s="646" t="n"/>
      <c r="P440" s="646" t="n"/>
      <c r="Q440" s="646" t="n"/>
      <c r="R440" s="646" t="n"/>
      <c r="S440" s="647" t="n"/>
      <c r="T440" s="43" t="inlineStr">
        <is>
          <t>кор</t>
        </is>
      </c>
      <c r="U440" s="677">
        <f>IFERROR(U438/H438,"0")+IFERROR(U439/H439,"0")</f>
        <v/>
      </c>
      <c r="V440" s="677">
        <f>IFERROR(V438/H438,"0")+IFERROR(V439/H439,"0")</f>
        <v/>
      </c>
      <c r="W440" s="677">
        <f>IFERROR(IF(W438="",0,W438),"0")+IFERROR(IF(W439="",0,W439),"0")</f>
        <v/>
      </c>
      <c r="X440" s="678" t="n"/>
      <c r="Y440" s="67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5" t="n"/>
      <c r="M441" s="676" t="inlineStr">
        <is>
          <t>Итого</t>
        </is>
      </c>
      <c r="N441" s="646" t="n"/>
      <c r="O441" s="646" t="n"/>
      <c r="P441" s="646" t="n"/>
      <c r="Q441" s="646" t="n"/>
      <c r="R441" s="646" t="n"/>
      <c r="S441" s="647" t="n"/>
      <c r="T441" s="43" t="inlineStr">
        <is>
          <t>кг</t>
        </is>
      </c>
      <c r="U441" s="677">
        <f>IFERROR(SUM(U438:U439),"0")</f>
        <v/>
      </c>
      <c r="V441" s="677">
        <f>IFERROR(SUM(V438:V439),"0")</f>
        <v/>
      </c>
      <c r="W441" s="43" t="n"/>
      <c r="X441" s="678" t="n"/>
      <c r="Y441" s="678" t="n"/>
    </row>
    <row r="442" ht="14.25" customHeight="1">
      <c r="A442" s="373" t="inlineStr">
        <is>
          <t>Ветчины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4" t="n">
        <v>4640242180526</v>
      </c>
      <c r="E443" s="638" t="n"/>
      <c r="F443" s="670" t="n">
        <v>1.8</v>
      </c>
      <c r="G443" s="38" t="n">
        <v>6</v>
      </c>
      <c r="H443" s="670" t="n">
        <v>10.8</v>
      </c>
      <c r="I443" s="670" t="n">
        <v>11.28</v>
      </c>
      <c r="J443" s="38" t="n">
        <v>56</v>
      </c>
      <c r="K443" s="39" t="inlineStr">
        <is>
          <t>СК1</t>
        </is>
      </c>
      <c r="L443" s="38" t="n">
        <v>50</v>
      </c>
      <c r="M443" s="909" t="inlineStr">
        <is>
          <t>Ветчины «Нежная» Весовой п/а ТМ «Зареченские» большой батон</t>
        </is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SU002811</t>
        </is>
      </c>
      <c r="B444" s="64" t="inlineStr">
        <is>
          <t>P003208</t>
        </is>
      </c>
      <c r="C444" s="37" t="n">
        <v>4301020231</v>
      </c>
      <c r="D444" s="374" t="n">
        <v>4680115881129</v>
      </c>
      <c r="E444" s="638" t="n"/>
      <c r="F444" s="670" t="n">
        <v>1.8</v>
      </c>
      <c r="G444" s="38" t="n">
        <v>6</v>
      </c>
      <c r="H444" s="670" t="n">
        <v>10.8</v>
      </c>
      <c r="I444" s="670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16.5" customHeight="1">
      <c r="A445" s="64" t="inlineStr">
        <is>
          <t>SU002806</t>
        </is>
      </c>
      <c r="B445" s="64" t="inlineStr">
        <is>
          <t>P003207</t>
        </is>
      </c>
      <c r="C445" s="37" t="n">
        <v>4301020230</v>
      </c>
      <c r="D445" s="374" t="n">
        <v>4680115881112</v>
      </c>
      <c r="E445" s="638" t="n"/>
      <c r="F445" s="670" t="n">
        <v>1.35</v>
      </c>
      <c r="G445" s="38" t="n">
        <v>8</v>
      </c>
      <c r="H445" s="670" t="n">
        <v>10.8</v>
      </c>
      <c r="I445" s="670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5" s="672" t="n"/>
      <c r="O445" s="672" t="n"/>
      <c r="P445" s="672" t="n"/>
      <c r="Q445" s="638" t="n"/>
      <c r="R445" s="40" t="inlineStr"/>
      <c r="S445" s="40" t="inlineStr"/>
      <c r="T445" s="41" t="inlineStr">
        <is>
          <t>кг</t>
        </is>
      </c>
      <c r="U445" s="673" t="n">
        <v>0</v>
      </c>
      <c r="V445" s="674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кор</t>
        </is>
      </c>
      <c r="U446" s="677">
        <f>IFERROR(U443/H443,"0")+IFERROR(U444/H444,"0")+IFERROR(U445/H445,"0")</f>
        <v/>
      </c>
      <c r="V446" s="677">
        <f>IFERROR(V443/H443,"0")+IFERROR(V444/H444,"0")+IFERROR(V445/H445,"0")</f>
        <v/>
      </c>
      <c r="W446" s="677">
        <f>IFERROR(IF(W443="",0,W443),"0")+IFERROR(IF(W444="",0,W444),"0")+IFERROR(IF(W445="",0,W445),"0")</f>
        <v/>
      </c>
      <c r="X446" s="678" t="n"/>
      <c r="Y446" s="678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5" t="n"/>
      <c r="M447" s="676" t="inlineStr">
        <is>
          <t>Итого</t>
        </is>
      </c>
      <c r="N447" s="646" t="n"/>
      <c r="O447" s="646" t="n"/>
      <c r="P447" s="646" t="n"/>
      <c r="Q447" s="646" t="n"/>
      <c r="R447" s="646" t="n"/>
      <c r="S447" s="647" t="n"/>
      <c r="T447" s="43" t="inlineStr">
        <is>
          <t>кг</t>
        </is>
      </c>
      <c r="U447" s="677">
        <f>IFERROR(SUM(U443:U445),"0")</f>
        <v/>
      </c>
      <c r="V447" s="677">
        <f>IFERROR(SUM(V443:V445),"0")</f>
        <v/>
      </c>
      <c r="W447" s="43" t="n"/>
      <c r="X447" s="678" t="n"/>
      <c r="Y447" s="678" t="n"/>
    </row>
    <row r="448" ht="14.25" customHeight="1">
      <c r="A448" s="373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3" t="n"/>
      <c r="Y448" s="373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74" t="n">
        <v>4680115881167</v>
      </c>
      <c r="E449" s="638" t="n"/>
      <c r="F449" s="670" t="n">
        <v>0.73</v>
      </c>
      <c r="G449" s="38" t="n">
        <v>6</v>
      </c>
      <c r="H449" s="670" t="n">
        <v>4.38</v>
      </c>
      <c r="I449" s="670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SU002809</t>
        </is>
      </c>
      <c r="B450" s="64" t="inlineStr">
        <is>
          <t>P003586</t>
        </is>
      </c>
      <c r="C450" s="37" t="n">
        <v>4301031244</v>
      </c>
      <c r="D450" s="374" t="n">
        <v>4640242180595</v>
      </c>
      <c r="E450" s="638" t="n"/>
      <c r="F450" s="670" t="n">
        <v>0.7</v>
      </c>
      <c r="G450" s="38" t="n">
        <v>6</v>
      </c>
      <c r="H450" s="670" t="n">
        <v>4.2</v>
      </c>
      <c r="I450" s="670" t="n">
        <v>4.46</v>
      </c>
      <c r="J450" s="38" t="n">
        <v>156</v>
      </c>
      <c r="K450" s="39" t="inlineStr">
        <is>
          <t>СК2</t>
        </is>
      </c>
      <c r="L450" s="38" t="n">
        <v>40</v>
      </c>
      <c r="M450" s="913" t="inlineStr">
        <is>
          <t>В/к колбасы «Сервелат Рижский» НТУ Весовые Фиброуз в/у ТМ «Зареченские»</t>
        </is>
      </c>
      <c r="N450" s="672" t="n"/>
      <c r="O450" s="672" t="n"/>
      <c r="P450" s="672" t="n"/>
      <c r="Q450" s="638" t="n"/>
      <c r="R450" s="40" t="inlineStr"/>
      <c r="S450" s="40" t="inlineStr"/>
      <c r="T450" s="41" t="inlineStr">
        <is>
          <t>кг</t>
        </is>
      </c>
      <c r="U450" s="673" t="n">
        <v>0</v>
      </c>
      <c r="V450" s="674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SU002809</t>
        </is>
      </c>
      <c r="B451" s="64" t="inlineStr">
        <is>
          <t>P003216</t>
        </is>
      </c>
      <c r="C451" s="37" t="n">
        <v>4301031193</v>
      </c>
      <c r="D451" s="374" t="n">
        <v>4680115881136</v>
      </c>
      <c r="E451" s="638" t="n"/>
      <c r="F451" s="670" t="n">
        <v>0.73</v>
      </c>
      <c r="G451" s="38" t="n">
        <v>6</v>
      </c>
      <c r="H451" s="670" t="n">
        <v>4.38</v>
      </c>
      <c r="I451" s="670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1" s="672" t="n"/>
      <c r="O451" s="672" t="n"/>
      <c r="P451" s="672" t="n"/>
      <c r="Q451" s="638" t="n"/>
      <c r="R451" s="40" t="inlineStr"/>
      <c r="S451" s="40" t="inlineStr"/>
      <c r="T451" s="41" t="inlineStr">
        <is>
          <t>кг</t>
        </is>
      </c>
      <c r="U451" s="673" t="n">
        <v>60</v>
      </c>
      <c r="V451" s="674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5" t="n"/>
      <c r="M452" s="676" t="inlineStr">
        <is>
          <t>Итого</t>
        </is>
      </c>
      <c r="N452" s="646" t="n"/>
      <c r="O452" s="646" t="n"/>
      <c r="P452" s="646" t="n"/>
      <c r="Q452" s="646" t="n"/>
      <c r="R452" s="646" t="n"/>
      <c r="S452" s="647" t="n"/>
      <c r="T452" s="43" t="inlineStr">
        <is>
          <t>кор</t>
        </is>
      </c>
      <c r="U452" s="677">
        <f>IFERROR(U449/H449,"0")+IFERROR(U450/H450,"0")+IFERROR(U451/H451,"0")</f>
        <v/>
      </c>
      <c r="V452" s="677">
        <f>IFERROR(V449/H449,"0")+IFERROR(V450/H450,"0")+IFERROR(V451/H451,"0")</f>
        <v/>
      </c>
      <c r="W452" s="677">
        <f>IFERROR(IF(W449="",0,W449),"0")+IFERROR(IF(W450="",0,W450),"0")+IFERROR(IF(W451="",0,W451),"0")</f>
        <v/>
      </c>
      <c r="X452" s="678" t="n"/>
      <c r="Y452" s="67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5" t="n"/>
      <c r="M453" s="676" t="inlineStr">
        <is>
          <t>Итого</t>
        </is>
      </c>
      <c r="N453" s="646" t="n"/>
      <c r="O453" s="646" t="n"/>
      <c r="P453" s="646" t="n"/>
      <c r="Q453" s="646" t="n"/>
      <c r="R453" s="646" t="n"/>
      <c r="S453" s="647" t="n"/>
      <c r="T453" s="43" t="inlineStr">
        <is>
          <t>кг</t>
        </is>
      </c>
      <c r="U453" s="677">
        <f>IFERROR(SUM(U449:U451),"0")</f>
        <v/>
      </c>
      <c r="V453" s="677">
        <f>IFERROR(SUM(V449:V451),"0")</f>
        <v/>
      </c>
      <c r="W453" s="43" t="n"/>
      <c r="X453" s="678" t="n"/>
      <c r="Y453" s="678" t="n"/>
    </row>
    <row r="454" ht="14.25" customHeight="1">
      <c r="A454" s="373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3" t="n"/>
      <c r="Y454" s="373" t="n"/>
    </row>
    <row r="455" ht="27" customHeight="1">
      <c r="A455" s="64" t="inlineStr">
        <is>
          <t>SU002803</t>
        </is>
      </c>
      <c r="B455" s="64" t="inlineStr">
        <is>
          <t>P003204</t>
        </is>
      </c>
      <c r="C455" s="37" t="n">
        <v>4301051381</v>
      </c>
      <c r="D455" s="374" t="n">
        <v>4680115881068</v>
      </c>
      <c r="E455" s="638" t="n"/>
      <c r="F455" s="670" t="n">
        <v>1.3</v>
      </c>
      <c r="G455" s="38" t="n">
        <v>6</v>
      </c>
      <c r="H455" s="670" t="n">
        <v>7.8</v>
      </c>
      <c r="I455" s="670" t="n">
        <v>8.279999999999999</v>
      </c>
      <c r="J455" s="38" t="n">
        <v>56</v>
      </c>
      <c r="K455" s="39" t="inlineStr">
        <is>
          <t>СК2</t>
        </is>
      </c>
      <c r="L455" s="38" t="n">
        <v>30</v>
      </c>
      <c r="M455" s="915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5" s="672" t="n"/>
      <c r="O455" s="672" t="n"/>
      <c r="P455" s="672" t="n"/>
      <c r="Q455" s="638" t="n"/>
      <c r="R455" s="40" t="inlineStr"/>
      <c r="S455" s="40" t="inlineStr"/>
      <c r="T455" s="41" t="inlineStr">
        <is>
          <t>кг</t>
        </is>
      </c>
      <c r="U455" s="673" t="n">
        <v>0</v>
      </c>
      <c r="V455" s="674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10" t="inlineStr">
        <is>
          <t>КИ</t>
        </is>
      </c>
    </row>
    <row r="456" ht="27" customHeight="1">
      <c r="A456" s="64" t="inlineStr">
        <is>
          <t>SU002804</t>
        </is>
      </c>
      <c r="B456" s="64" t="inlineStr">
        <is>
          <t>P003205</t>
        </is>
      </c>
      <c r="C456" s="37" t="n">
        <v>4301051382</v>
      </c>
      <c r="D456" s="374" t="n">
        <v>4680115881075</v>
      </c>
      <c r="E456" s="638" t="n"/>
      <c r="F456" s="670" t="n">
        <v>0.5</v>
      </c>
      <c r="G456" s="38" t="n">
        <v>6</v>
      </c>
      <c r="H456" s="670" t="n">
        <v>3</v>
      </c>
      <c r="I456" s="670" t="n">
        <v>3.2</v>
      </c>
      <c r="J456" s="38" t="n">
        <v>156</v>
      </c>
      <c r="K456" s="39" t="inlineStr">
        <is>
          <t>СК2</t>
        </is>
      </c>
      <c r="L456" s="38" t="n">
        <v>30</v>
      </c>
      <c r="M456" s="916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6" s="672" t="n"/>
      <c r="O456" s="672" t="n"/>
      <c r="P456" s="672" t="n"/>
      <c r="Q456" s="638" t="n"/>
      <c r="R456" s="40" t="inlineStr"/>
      <c r="S456" s="40" t="inlineStr"/>
      <c r="T456" s="41" t="inlineStr">
        <is>
          <t>кг</t>
        </is>
      </c>
      <c r="U456" s="673" t="n">
        <v>0</v>
      </c>
      <c r="V456" s="67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1" t="inlineStr">
        <is>
          <t>КИ</t>
        </is>
      </c>
    </row>
    <row r="457">
      <c r="A457" s="38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5" t="n"/>
      <c r="M457" s="676" t="inlineStr">
        <is>
          <t>Итого</t>
        </is>
      </c>
      <c r="N457" s="646" t="n"/>
      <c r="O457" s="646" t="n"/>
      <c r="P457" s="646" t="n"/>
      <c r="Q457" s="646" t="n"/>
      <c r="R457" s="646" t="n"/>
      <c r="S457" s="647" t="n"/>
      <c r="T457" s="43" t="inlineStr">
        <is>
          <t>кор</t>
        </is>
      </c>
      <c r="U457" s="677">
        <f>IFERROR(U455/H455,"0")+IFERROR(U456/H456,"0")</f>
        <v/>
      </c>
      <c r="V457" s="677">
        <f>IFERROR(V455/H455,"0")+IFERROR(V456/H456,"0")</f>
        <v/>
      </c>
      <c r="W457" s="677">
        <f>IFERROR(IF(W455="",0,W455),"0")+IFERROR(IF(W456="",0,W456),"0")</f>
        <v/>
      </c>
      <c r="X457" s="678" t="n"/>
      <c r="Y457" s="67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5" t="n"/>
      <c r="M458" s="676" t="inlineStr">
        <is>
          <t>Итого</t>
        </is>
      </c>
      <c r="N458" s="646" t="n"/>
      <c r="O458" s="646" t="n"/>
      <c r="P458" s="646" t="n"/>
      <c r="Q458" s="646" t="n"/>
      <c r="R458" s="646" t="n"/>
      <c r="S458" s="647" t="n"/>
      <c r="T458" s="43" t="inlineStr">
        <is>
          <t>кг</t>
        </is>
      </c>
      <c r="U458" s="677">
        <f>IFERROR(SUM(U455:U456),"0")</f>
        <v/>
      </c>
      <c r="V458" s="677">
        <f>IFERROR(SUM(V455:V456),"0")</f>
        <v/>
      </c>
      <c r="W458" s="43" t="n"/>
      <c r="X458" s="678" t="n"/>
      <c r="Y458" s="678" t="n"/>
    </row>
    <row r="459" ht="16.5" customHeight="1">
      <c r="A459" s="372" t="inlineStr">
        <is>
          <t>Выгодная цена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4.25" customHeight="1">
      <c r="A460" s="373" t="inlineStr">
        <is>
          <t>Сосиски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73" t="n"/>
      <c r="Y460" s="373" t="n"/>
    </row>
    <row r="461" ht="16.5" customHeight="1">
      <c r="A461" s="64" t="inlineStr">
        <is>
          <t>SU002655</t>
        </is>
      </c>
      <c r="B461" s="64" t="inlineStr">
        <is>
          <t>P003022</t>
        </is>
      </c>
      <c r="C461" s="37" t="n">
        <v>4301051310</v>
      </c>
      <c r="D461" s="374" t="n">
        <v>4680115880870</v>
      </c>
      <c r="E461" s="638" t="n"/>
      <c r="F461" s="670" t="n">
        <v>1.3</v>
      </c>
      <c r="G461" s="38" t="n">
        <v>6</v>
      </c>
      <c r="H461" s="670" t="n">
        <v>7.8</v>
      </c>
      <c r="I461" s="670" t="n">
        <v>8.364000000000001</v>
      </c>
      <c r="J461" s="38" t="n">
        <v>56</v>
      </c>
      <c r="K461" s="39" t="inlineStr">
        <is>
          <t>СК3</t>
        </is>
      </c>
      <c r="L461" s="38" t="n">
        <v>40</v>
      </c>
      <c r="M461" s="9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1" s="672" t="n"/>
      <c r="O461" s="672" t="n"/>
      <c r="P461" s="672" t="n"/>
      <c r="Q461" s="638" t="n"/>
      <c r="R461" s="40" t="inlineStr"/>
      <c r="S461" s="40" t="inlineStr"/>
      <c r="T461" s="41" t="inlineStr">
        <is>
          <t>кг</t>
        </is>
      </c>
      <c r="U461" s="673" t="n">
        <v>0</v>
      </c>
      <c r="V461" s="674">
        <f>IFERROR(IF(U461="",0,CEILING((U461/$H461),1)*$H461),"")</f>
        <v/>
      </c>
      <c r="W461" s="42">
        <f>IFERROR(IF(V461=0,"",ROUNDUP(V461/H461,0)*0.02175),"")</f>
        <v/>
      </c>
      <c r="X461" s="69" t="inlineStr"/>
      <c r="Y461" s="70" t="inlineStr"/>
      <c r="AC461" s="71" t="n"/>
      <c r="AZ461" s="312" t="inlineStr">
        <is>
          <t>КИ</t>
        </is>
      </c>
    </row>
    <row r="462">
      <c r="A462" s="382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кор</t>
        </is>
      </c>
      <c r="U462" s="677">
        <f>IFERROR(U461/H461,"0")</f>
        <v/>
      </c>
      <c r="V462" s="677">
        <f>IFERROR(V461/H461,"0")</f>
        <v/>
      </c>
      <c r="W462" s="677">
        <f>IFERROR(IF(W461="",0,W461),"0")</f>
        <v/>
      </c>
      <c r="X462" s="678" t="n"/>
      <c r="Y462" s="67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5" t="n"/>
      <c r="M463" s="676" t="inlineStr">
        <is>
          <t>Итого</t>
        </is>
      </c>
      <c r="N463" s="646" t="n"/>
      <c r="O463" s="646" t="n"/>
      <c r="P463" s="646" t="n"/>
      <c r="Q463" s="646" t="n"/>
      <c r="R463" s="646" t="n"/>
      <c r="S463" s="647" t="n"/>
      <c r="T463" s="43" t="inlineStr">
        <is>
          <t>кг</t>
        </is>
      </c>
      <c r="U463" s="677">
        <f>IFERROR(SUM(U461:U461),"0")</f>
        <v/>
      </c>
      <c r="V463" s="677">
        <f>IFERROR(SUM(V461:V461),"0")</f>
        <v/>
      </c>
      <c r="W463" s="43" t="n"/>
      <c r="X463" s="678" t="n"/>
      <c r="Y463" s="678" t="n"/>
    </row>
    <row r="464" ht="15" customHeight="1">
      <c r="A464" s="625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НЕТТО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/>
      </c>
      <c r="V464" s="677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ИТОГО БРУТТО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кг</t>
        </is>
      </c>
      <c r="U465" s="67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/>
      </c>
      <c r="V465" s="6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Кол-во паллет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шт</t>
        </is>
      </c>
      <c r="U466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/>
      </c>
      <c r="V46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Вес брутто  с паллетами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кг</t>
        </is>
      </c>
      <c r="U467" s="677">
        <f>GrossWeightTotal+PalletQtyTotal*25</f>
        <v/>
      </c>
      <c r="V467" s="677">
        <f>GrossWeightTotalR+PalletQtyTotalR*25</f>
        <v/>
      </c>
      <c r="W467" s="43" t="n"/>
      <c r="X467" s="678" t="n"/>
      <c r="Y467" s="67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Кол-во коробок</t>
        </is>
      </c>
      <c r="N468" s="629" t="n"/>
      <c r="O468" s="629" t="n"/>
      <c r="P468" s="629" t="n"/>
      <c r="Q468" s="629" t="n"/>
      <c r="R468" s="629" t="n"/>
      <c r="S468" s="630" t="n"/>
      <c r="T468" s="43" t="inlineStr">
        <is>
          <t>шт</t>
        </is>
      </c>
      <c r="U468" s="677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/>
      </c>
      <c r="V468" s="677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/>
      </c>
      <c r="W468" s="43" t="n"/>
      <c r="X468" s="678" t="n"/>
      <c r="Y468" s="678" t="n"/>
    </row>
    <row r="469" ht="14.2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5" t="n"/>
      <c r="M469" s="918" t="inlineStr">
        <is>
          <t>Объем заказа</t>
        </is>
      </c>
      <c r="N469" s="629" t="n"/>
      <c r="O469" s="629" t="n"/>
      <c r="P469" s="629" t="n"/>
      <c r="Q469" s="629" t="n"/>
      <c r="R469" s="629" t="n"/>
      <c r="S469" s="630" t="n"/>
      <c r="T469" s="46" t="inlineStr">
        <is>
          <t>м3</t>
        </is>
      </c>
      <c r="U469" s="43" t="n"/>
      <c r="V469" s="43" t="n"/>
      <c r="W469" s="43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/>
      </c>
      <c r="X469" s="678" t="n"/>
      <c r="Y469" s="678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26" t="inlineStr">
        <is>
          <t>Ядрена копоть</t>
        </is>
      </c>
      <c r="C471" s="626" t="inlineStr">
        <is>
          <t>Вязанка</t>
        </is>
      </c>
      <c r="D471" s="919" t="n"/>
      <c r="E471" s="919" t="n"/>
      <c r="F471" s="920" t="n"/>
      <c r="G471" s="626" t="inlineStr">
        <is>
          <t>Стародворье</t>
        </is>
      </c>
      <c r="H471" s="919" t="n"/>
      <c r="I471" s="919" t="n"/>
      <c r="J471" s="919" t="n"/>
      <c r="K471" s="919" t="n"/>
      <c r="L471" s="920" t="n"/>
      <c r="M471" s="626" t="inlineStr">
        <is>
          <t>Особый рецепт</t>
        </is>
      </c>
      <c r="N471" s="920" t="n"/>
      <c r="O471" s="626" t="inlineStr">
        <is>
          <t>Баварушка</t>
        </is>
      </c>
      <c r="P471" s="920" t="n"/>
      <c r="Q471" s="626" t="inlineStr">
        <is>
          <t>Дугушка</t>
        </is>
      </c>
      <c r="R471" s="626" t="inlineStr">
        <is>
          <t>Зареченские</t>
        </is>
      </c>
      <c r="S471" s="920" t="n"/>
      <c r="T471" s="1" t="n"/>
      <c r="Y471" s="61" t="n"/>
      <c r="AB471" s="1" t="n"/>
    </row>
    <row r="472" ht="14.25" customHeight="1" thickTop="1">
      <c r="A472" s="627" t="inlineStr">
        <is>
          <t>СЕРИЯ</t>
        </is>
      </c>
      <c r="B472" s="626" t="inlineStr">
        <is>
          <t>Ядрена копоть</t>
        </is>
      </c>
      <c r="C472" s="626" t="inlineStr">
        <is>
          <t>Столичная</t>
        </is>
      </c>
      <c r="D472" s="626" t="inlineStr">
        <is>
          <t>Классическая</t>
        </is>
      </c>
      <c r="E472" s="626" t="inlineStr">
        <is>
          <t>Вязанка</t>
        </is>
      </c>
      <c r="F472" s="626" t="inlineStr">
        <is>
          <t>Сливушки</t>
        </is>
      </c>
      <c r="G472" s="626" t="inlineStr">
        <is>
          <t>Золоченная в печи</t>
        </is>
      </c>
      <c r="H472" s="626" t="inlineStr">
        <is>
          <t>Мясорубская</t>
        </is>
      </c>
      <c r="I472" s="626" t="inlineStr">
        <is>
          <t>Сочинка</t>
        </is>
      </c>
      <c r="J472" s="626" t="inlineStr">
        <is>
          <t>Бордо</t>
        </is>
      </c>
      <c r="K472" s="626" t="inlineStr">
        <is>
          <t>Фирменная</t>
        </is>
      </c>
      <c r="L472" s="626" t="inlineStr">
        <is>
          <t>Бавария</t>
        </is>
      </c>
      <c r="M472" s="626" t="inlineStr">
        <is>
          <t>Особая</t>
        </is>
      </c>
      <c r="N472" s="626" t="inlineStr">
        <is>
          <t>Особая Без свинины</t>
        </is>
      </c>
      <c r="O472" s="626" t="inlineStr">
        <is>
          <t>Филейбургская</t>
        </is>
      </c>
      <c r="P472" s="626" t="inlineStr">
        <is>
          <t>Балыкбургская</t>
        </is>
      </c>
      <c r="Q472" s="626" t="inlineStr">
        <is>
          <t>Дугушка</t>
        </is>
      </c>
      <c r="R472" s="626" t="inlineStr">
        <is>
          <t>Зареченские продукты</t>
        </is>
      </c>
      <c r="S472" s="626" t="inlineStr">
        <is>
          <t>Выгодная цена</t>
        </is>
      </c>
      <c r="T472" s="1" t="n"/>
      <c r="Y472" s="61" t="n"/>
      <c r="AB472" s="1" t="n"/>
    </row>
    <row r="473" ht="13.5" customHeight="1" thickBot="1">
      <c r="A473" s="921" t="n"/>
      <c r="B473" s="922" t="n"/>
      <c r="C473" s="922" t="n"/>
      <c r="D473" s="922" t="n"/>
      <c r="E473" s="922" t="n"/>
      <c r="F473" s="922" t="n"/>
      <c r="G473" s="922" t="n"/>
      <c r="H473" s="922" t="n"/>
      <c r="I473" s="922" t="n"/>
      <c r="J473" s="922" t="n"/>
      <c r="K473" s="922" t="n"/>
      <c r="L473" s="922" t="n"/>
      <c r="M473" s="922" t="n"/>
      <c r="N473" s="922" t="n"/>
      <c r="O473" s="922" t="n"/>
      <c r="P473" s="922" t="n"/>
      <c r="Q473" s="922" t="n"/>
      <c r="R473" s="922" t="n"/>
      <c r="S473" s="922" t="n"/>
      <c r="T473" s="1" t="n"/>
      <c r="Y473" s="61" t="n"/>
      <c r="AB473" s="1" t="n"/>
    </row>
    <row r="474" ht="18" customHeight="1" thickBot="1" thickTop="1">
      <c r="A474" s="47" t="inlineStr">
        <is>
          <t>ИТОГО, кг</t>
        </is>
      </c>
      <c r="B474" s="53">
        <f>IFERROR(V22*1,"0")+IFERROR(V26*1,"0")+IFERROR(V27*1,"0")+IFERROR(V28*1,"0")+IFERROR(V29*1,"0")+IFERROR(V30*1,"0")+IFERROR(V31*1,"0")+IFERROR(V35*1,"0")+IFERROR(V39*1,"0")+IFERROR(V43*1,"0")</f>
        <v/>
      </c>
      <c r="C474" s="53">
        <f>IFERROR(V49*1,"0")+IFERROR(V50*1,"0")</f>
        <v/>
      </c>
      <c r="D474" s="53">
        <f>IFERROR(V55*1,"0")+IFERROR(V56*1,"0")+IFERROR(V57*1,"0")+IFERROR(V58*1,"0")</f>
        <v/>
      </c>
      <c r="E47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/>
      </c>
      <c r="F474" s="53">
        <f>IFERROR(V123*1,"0")+IFERROR(V124*1,"0")+IFERROR(V125*1,"0")+IFERROR(V126*1,"0")</f>
        <v/>
      </c>
      <c r="G474" s="53">
        <f>IFERROR(V132*1,"0")+IFERROR(V133*1,"0")+IFERROR(V134*1,"0")</f>
        <v/>
      </c>
      <c r="H474" s="53">
        <f>IFERROR(V139*1,"0")+IFERROR(V140*1,"0")+IFERROR(V141*1,"0")+IFERROR(V142*1,"0")+IFERROR(V143*1,"0")+IFERROR(V144*1,"0")+IFERROR(V145*1,"0")+IFERROR(V146*1,"0")</f>
        <v/>
      </c>
      <c r="I474" s="53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4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4" s="53">
        <f>IFERROR(V251*1,"0")+IFERROR(V252*1,"0")+IFERROR(V253*1,"0")+IFERROR(V254*1,"0")+IFERROR(V255*1,"0")+IFERROR(V256*1,"0")+IFERROR(V257*1,"0")+IFERROR(V261*1,"0")+IFERROR(V262*1,"0")</f>
        <v/>
      </c>
      <c r="L474" s="53">
        <f>IFERROR(V267*1,"0")+IFERROR(V271*1,"0")+IFERROR(V272*1,"0")+IFERROR(V273*1,"0")+IFERROR(V277*1,"0")+IFERROR(V281*1,"0")</f>
        <v/>
      </c>
      <c r="M474" s="53">
        <f>IFERROR(V287*1,"0")+IFERROR(V288*1,"0")+IFERROR(V289*1,"0")+IFERROR(V290*1,"0")+IFERROR(V291*1,"0")+IFERROR(V292*1,"0")+IFERROR(V293*1,"0")+IFERROR(V294*1,"0")+IFERROR(V298*1,"0")+IFERROR(V299*1,"0")+IFERROR(V303*1,"0")+IFERROR(V307*1,"0")</f>
        <v/>
      </c>
      <c r="N474" s="53">
        <f>IFERROR(V312*1,"0")+IFERROR(V313*1,"0")+IFERROR(V314*1,"0")+IFERROR(V315*1,"0")+IFERROR(V319*1,"0")+IFERROR(V320*1,"0")+IFERROR(V324*1,"0")+IFERROR(V325*1,"0")+IFERROR(V326*1,"0")+IFERROR(V327*1,"0")+IFERROR(V331*1,"0")</f>
        <v/>
      </c>
      <c r="O474" s="53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/>
      </c>
      <c r="P474" s="53">
        <f>IFERROR(V380*1,"0")+IFERROR(V381*1,"0")+IFERROR(V385*1,"0")+IFERROR(V386*1,"0")+IFERROR(V387*1,"0")+IFERROR(V388*1,"0")+IFERROR(V389*1,"0")+IFERROR(V390*1,"0")+IFERROR(V391*1,"0")+IFERROR(V395*1,"0")+IFERROR(V399*1,"0")</f>
        <v/>
      </c>
      <c r="Q474" s="53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/>
      </c>
      <c r="R474" s="53">
        <f>IFERROR(V438*1,"0")+IFERROR(V439*1,"0")+IFERROR(V443*1,"0")+IFERROR(V444*1,"0")+IFERROR(V445*1,"0")+IFERROR(V449*1,"0")+IFERROR(V450*1,"0")+IFERROR(V451*1,"0")+IFERROR(V455*1,"0")+IFERROR(V456*1,"0")</f>
        <v/>
      </c>
      <c r="S474" s="53">
        <f>IFERROR(V461*1,"0")</f>
        <v/>
      </c>
      <c r="T474" s="1" t="n"/>
      <c r="Y474" s="61" t="n"/>
      <c r="AB474" s="1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EiuWBx+xZiz8NX0t6F4fw==" formatRows="1" sort="0" spinCount="100000" hashValue="DC1HdmnW+UWzX7jzpig4eGIqC5YuglVm6kF2ayvnmZ5UGe4nZbFwEqAVHv2GTGygM9PCA0w+zO2AQ2mBULr8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NmECtjAcvRKh9cWyi6AiQ==" formatRows="1" sort="0" spinCount="100000" hashValue="4MrCzcFicqZtl08DAbaplpMkRpo37ALMNVJW2kfHIV7vZiJkiGEYl4JzkvW1BYwlA0tRrplXvYoQlWi24rgF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2023-10-06T09:10:16Z</dcterms:modified>
  <cp:lastModifiedBy>Admin</cp:lastModifiedBy>
</cp:coreProperties>
</file>