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W444" i="2"/>
  <c r="W446" i="2" s="1"/>
  <c r="V444" i="2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W413" i="2"/>
  <c r="W415" i="2" s="1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W383" i="2"/>
  <c r="V383" i="2"/>
  <c r="M383" i="2"/>
  <c r="V382" i="2"/>
  <c r="M382" i="2"/>
  <c r="V381" i="2"/>
  <c r="W381" i="2" s="1"/>
  <c r="M381" i="2"/>
  <c r="U379" i="2"/>
  <c r="V378" i="2"/>
  <c r="U378" i="2"/>
  <c r="W377" i="2"/>
  <c r="V377" i="2"/>
  <c r="M377" i="2"/>
  <c r="W376" i="2"/>
  <c r="W378" i="2" s="1"/>
  <c r="V376" i="2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V352" i="2" s="1"/>
  <c r="M338" i="2"/>
  <c r="V336" i="2"/>
  <c r="U336" i="2"/>
  <c r="V335" i="2"/>
  <c r="U335" i="2"/>
  <c r="W334" i="2"/>
  <c r="V334" i="2"/>
  <c r="M334" i="2"/>
  <c r="W333" i="2"/>
  <c r="W335" i="2" s="1"/>
  <c r="V333" i="2"/>
  <c r="M333" i="2"/>
  <c r="V329" i="2"/>
  <c r="U329" i="2"/>
  <c r="U328" i="2"/>
  <c r="W327" i="2"/>
  <c r="W328" i="2" s="1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V318" i="2"/>
  <c r="U318" i="2"/>
  <c r="V317" i="2"/>
  <c r="U317" i="2"/>
  <c r="W316" i="2"/>
  <c r="V316" i="2"/>
  <c r="M316" i="2"/>
  <c r="W315" i="2"/>
  <c r="W317" i="2" s="1"/>
  <c r="V315" i="2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W308" i="2"/>
  <c r="V308" i="2"/>
  <c r="N468" i="2" s="1"/>
  <c r="M308" i="2"/>
  <c r="V305" i="2"/>
  <c r="U305" i="2"/>
  <c r="U304" i="2"/>
  <c r="V303" i="2"/>
  <c r="V304" i="2" s="1"/>
  <c r="M303" i="2"/>
  <c r="U301" i="2"/>
  <c r="V300" i="2"/>
  <c r="U300" i="2"/>
  <c r="V299" i="2"/>
  <c r="V301" i="2" s="1"/>
  <c r="M299" i="2"/>
  <c r="U297" i="2"/>
  <c r="V296" i="2"/>
  <c r="U296" i="2"/>
  <c r="W295" i="2"/>
  <c r="V295" i="2"/>
  <c r="M295" i="2"/>
  <c r="W294" i="2"/>
  <c r="W296" i="2" s="1"/>
  <c r="V294" i="2"/>
  <c r="V297" i="2" s="1"/>
  <c r="M294" i="2"/>
  <c r="U292" i="2"/>
  <c r="U291" i="2"/>
  <c r="V290" i="2"/>
  <c r="W290" i="2" s="1"/>
  <c r="M290" i="2"/>
  <c r="V289" i="2"/>
  <c r="M289" i="2"/>
  <c r="V288" i="2"/>
  <c r="W288" i="2" s="1"/>
  <c r="W287" i="2"/>
  <c r="V287" i="2"/>
  <c r="M287" i="2"/>
  <c r="W286" i="2"/>
  <c r="V286" i="2"/>
  <c r="M286" i="2"/>
  <c r="V285" i="2"/>
  <c r="M285" i="2"/>
  <c r="W284" i="2"/>
  <c r="V284" i="2"/>
  <c r="M284" i="2"/>
  <c r="W283" i="2"/>
  <c r="V283" i="2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W269" i="2"/>
  <c r="V269" i="2"/>
  <c r="M269" i="2"/>
  <c r="V268" i="2"/>
  <c r="W268" i="2" s="1"/>
  <c r="M268" i="2"/>
  <c r="V267" i="2"/>
  <c r="M267" i="2"/>
  <c r="U265" i="2"/>
  <c r="U264" i="2"/>
  <c r="V263" i="2"/>
  <c r="V265" i="2" s="1"/>
  <c r="M263" i="2"/>
  <c r="U260" i="2"/>
  <c r="V259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W249" i="2"/>
  <c r="V249" i="2"/>
  <c r="M249" i="2"/>
  <c r="W248" i="2"/>
  <c r="V248" i="2"/>
  <c r="M248" i="2"/>
  <c r="V247" i="2"/>
  <c r="W247" i="2" s="1"/>
  <c r="W254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W236" i="2"/>
  <c r="V236" i="2"/>
  <c r="M236" i="2"/>
  <c r="W235" i="2"/>
  <c r="V235" i="2"/>
  <c r="V234" i="2"/>
  <c r="W234" i="2" s="1"/>
  <c r="U232" i="2"/>
  <c r="U231" i="2"/>
  <c r="W230" i="2"/>
  <c r="V230" i="2"/>
  <c r="M230" i="2"/>
  <c r="V229" i="2"/>
  <c r="W229" i="2" s="1"/>
  <c r="M229" i="2"/>
  <c r="V228" i="2"/>
  <c r="W228" i="2" s="1"/>
  <c r="M228" i="2"/>
  <c r="V227" i="2"/>
  <c r="V231" i="2" s="1"/>
  <c r="M227" i="2"/>
  <c r="U225" i="2"/>
  <c r="U224" i="2"/>
  <c r="W223" i="2"/>
  <c r="V223" i="2"/>
  <c r="M223" i="2"/>
  <c r="W222" i="2"/>
  <c r="V222" i="2"/>
  <c r="M222" i="2"/>
  <c r="V221" i="2"/>
  <c r="W221" i="2" s="1"/>
  <c r="M221" i="2"/>
  <c r="V220" i="2"/>
  <c r="W220" i="2" s="1"/>
  <c r="M220" i="2"/>
  <c r="W219" i="2"/>
  <c r="V219" i="2"/>
  <c r="M219" i="2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V193" i="2"/>
  <c r="W193" i="2" s="1"/>
  <c r="M193" i="2"/>
  <c r="V192" i="2"/>
  <c r="W192" i="2" s="1"/>
  <c r="M192" i="2"/>
  <c r="W191" i="2"/>
  <c r="V191" i="2"/>
  <c r="M191" i="2"/>
  <c r="V190" i="2"/>
  <c r="W190" i="2" s="1"/>
  <c r="M190" i="2"/>
  <c r="W189" i="2"/>
  <c r="V189" i="2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W178" i="2"/>
  <c r="V178" i="2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W172" i="2"/>
  <c r="V172" i="2"/>
  <c r="M172" i="2"/>
  <c r="V171" i="2"/>
  <c r="W171" i="2" s="1"/>
  <c r="M171" i="2"/>
  <c r="W170" i="2"/>
  <c r="V170" i="2"/>
  <c r="M170" i="2"/>
  <c r="W169" i="2"/>
  <c r="V169" i="2"/>
  <c r="M169" i="2"/>
  <c r="W168" i="2"/>
  <c r="V168" i="2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V181" i="2" s="1"/>
  <c r="M163" i="2"/>
  <c r="U161" i="2"/>
  <c r="U160" i="2"/>
  <c r="V159" i="2"/>
  <c r="W159" i="2" s="1"/>
  <c r="M159" i="2"/>
  <c r="V158" i="2"/>
  <c r="W158" i="2" s="1"/>
  <c r="M158" i="2"/>
  <c r="V157" i="2"/>
  <c r="V161" i="2" s="1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V143" i="2" s="1"/>
  <c r="M135" i="2"/>
  <c r="W134" i="2"/>
  <c r="V134" i="2"/>
  <c r="V142" i="2" s="1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V115" i="2" s="1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V89" i="2"/>
  <c r="W89" i="2" s="1"/>
  <c r="M89" i="2"/>
  <c r="V88" i="2"/>
  <c r="W88" i="2" s="1"/>
  <c r="M88" i="2"/>
  <c r="W87" i="2"/>
  <c r="V87" i="2"/>
  <c r="M87" i="2"/>
  <c r="V86" i="2"/>
  <c r="W86" i="2" s="1"/>
  <c r="M86" i="2"/>
  <c r="W85" i="2"/>
  <c r="V85" i="2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V69" i="2"/>
  <c r="W69" i="2" s="1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V64" i="2"/>
  <c r="W64" i="2" s="1"/>
  <c r="M64" i="2"/>
  <c r="V63" i="2"/>
  <c r="W63" i="2" s="1"/>
  <c r="M63" i="2"/>
  <c r="W62" i="2"/>
  <c r="V62" i="2"/>
  <c r="M62" i="2"/>
  <c r="V61" i="2"/>
  <c r="W61" i="2" s="1"/>
  <c r="M61" i="2"/>
  <c r="W60" i="2"/>
  <c r="V60" i="2"/>
  <c r="M60" i="2"/>
  <c r="V59" i="2"/>
  <c r="U56" i="2"/>
  <c r="U55" i="2"/>
  <c r="V54" i="2"/>
  <c r="W54" i="2" s="1"/>
  <c r="V53" i="2"/>
  <c r="V55" i="2" s="1"/>
  <c r="M53" i="2"/>
  <c r="V52" i="2"/>
  <c r="M52" i="2"/>
  <c r="V49" i="2"/>
  <c r="U49" i="2"/>
  <c r="U48" i="2"/>
  <c r="V47" i="2"/>
  <c r="V48" i="2" s="1"/>
  <c r="M47" i="2"/>
  <c r="W46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O468" i="2" l="1"/>
  <c r="V107" i="2"/>
  <c r="W299" i="2"/>
  <c r="W300" i="2" s="1"/>
  <c r="W218" i="2"/>
  <c r="W224" i="2" s="1"/>
  <c r="V270" i="2"/>
  <c r="V95" i="2"/>
  <c r="V446" i="2"/>
  <c r="W227" i="2"/>
  <c r="W231" i="2" s="1"/>
  <c r="V292" i="2"/>
  <c r="V291" i="2"/>
  <c r="M468" i="2"/>
  <c r="R468" i="2"/>
  <c r="W204" i="2"/>
  <c r="E468" i="2"/>
  <c r="W53" i="2"/>
  <c r="V56" i="2"/>
  <c r="D468" i="2"/>
  <c r="V237" i="2"/>
  <c r="W237" i="2"/>
  <c r="Q468" i="2"/>
  <c r="V205" i="2"/>
  <c r="U462" i="2"/>
  <c r="U461" i="2"/>
  <c r="U458" i="2"/>
  <c r="V459" i="2"/>
  <c r="P468" i="2"/>
  <c r="V389" i="2"/>
  <c r="F10" i="2"/>
  <c r="W153" i="2"/>
  <c r="W312" i="2"/>
  <c r="W82" i="2"/>
  <c r="W180" i="2"/>
  <c r="W160" i="2"/>
  <c r="W142" i="2"/>
  <c r="W94" i="2"/>
  <c r="W48" i="2"/>
  <c r="W259" i="2"/>
  <c r="W424" i="2"/>
  <c r="W429" i="2"/>
  <c r="W22" i="2"/>
  <c r="W23" i="2" s="1"/>
  <c r="V106" i="2"/>
  <c r="W146" i="2"/>
  <c r="W148" i="2" s="1"/>
  <c r="W157" i="2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<sst xmlns="http://schemas.openxmlformats.org/spreadsheetml/2006/main" count="2662" uniqueCount="628">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</sst>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440" zoomScaleNormal="100" zoomScaleSheetLayoutView="100" workbookViewId="0">
      <selection activeCell="U219" sqref="U2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3" t="s">
        <v>29</v>
      </c>
      <c r="E1" s="613"/>
      <c r="F1" s="613"/>
      <c r="G1" s="14" t="s">
        <v>65</v>
      </c>
      <c r="H1" s="613" t="s">
        <v>49</v>
      </c>
      <c r="I1" s="613"/>
      <c r="J1" s="613"/>
      <c r="K1" s="613"/>
      <c r="L1" s="613"/>
      <c r="M1" s="613"/>
      <c r="N1" s="613"/>
      <c r="O1" s="614" t="s">
        <v>66</v>
      </c>
      <c r="P1" s="615"/>
      <c r="Q1" s="6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6"/>
      <c r="O2" s="616"/>
      <c r="P2" s="616"/>
      <c r="Q2" s="616"/>
      <c r="R2" s="616"/>
      <c r="S2" s="616"/>
      <c r="T2" s="6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6"/>
      <c r="N3" s="616"/>
      <c r="O3" s="616"/>
      <c r="P3" s="616"/>
      <c r="Q3" s="616"/>
      <c r="R3" s="616"/>
      <c r="S3" s="616"/>
      <c r="T3" s="6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5" t="s">
        <v>8</v>
      </c>
      <c r="B5" s="595"/>
      <c r="C5" s="595"/>
      <c r="D5" s="617"/>
      <c r="E5" s="617"/>
      <c r="F5" s="618" t="s">
        <v>14</v>
      </c>
      <c r="G5" s="618"/>
      <c r="H5" s="617"/>
      <c r="I5" s="617"/>
      <c r="J5" s="617"/>
      <c r="K5" s="617"/>
      <c r="M5" s="27" t="s">
        <v>4</v>
      </c>
      <c r="N5" s="612">
        <v>45194</v>
      </c>
      <c r="O5" s="612"/>
      <c r="Q5" s="619" t="s">
        <v>3</v>
      </c>
      <c r="R5" s="620"/>
      <c r="S5" s="621" t="s">
        <v>608</v>
      </c>
      <c r="T5" s="622"/>
      <c r="Y5" s="60"/>
      <c r="Z5" s="60"/>
      <c r="AA5" s="60"/>
    </row>
    <row r="6" spans="1:28" s="17" customFormat="1" ht="24" customHeight="1" x14ac:dyDescent="0.2">
      <c r="A6" s="595" t="s">
        <v>1</v>
      </c>
      <c r="B6" s="595"/>
      <c r="C6" s="595"/>
      <c r="D6" s="596" t="s">
        <v>609</v>
      </c>
      <c r="E6" s="596"/>
      <c r="F6" s="596"/>
      <c r="G6" s="596"/>
      <c r="H6" s="596"/>
      <c r="I6" s="596"/>
      <c r="J6" s="596"/>
      <c r="K6" s="596"/>
      <c r="M6" s="27" t="s">
        <v>30</v>
      </c>
      <c r="N6" s="597" t="str">
        <f>IF(N5=0," ",CHOOSE(WEEKDAY(N5,2),"Понедельник","Вторник","Среда","Четверг","Пятница","Суббота","Воскресенье"))</f>
        <v>Понедельник</v>
      </c>
      <c r="O6" s="597"/>
      <c r="Q6" s="598" t="s">
        <v>5</v>
      </c>
      <c r="R6" s="599"/>
      <c r="S6" s="600" t="s">
        <v>68</v>
      </c>
      <c r="T6" s="60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8"/>
      <c r="M7" s="29"/>
      <c r="N7" s="49"/>
      <c r="O7" s="49"/>
      <c r="Q7" s="598"/>
      <c r="R7" s="599"/>
      <c r="S7" s="602"/>
      <c r="T7" s="603"/>
      <c r="Y7" s="60"/>
      <c r="Z7" s="60"/>
      <c r="AA7" s="60"/>
    </row>
    <row r="8" spans="1:28" s="17" customFormat="1" ht="25.5" customHeight="1" x14ac:dyDescent="0.2">
      <c r="A8" s="609" t="s">
        <v>60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M8" s="27" t="s">
        <v>11</v>
      </c>
      <c r="N8" s="590">
        <v>0.33333333333333331</v>
      </c>
      <c r="O8" s="590"/>
      <c r="Q8" s="598"/>
      <c r="R8" s="599"/>
      <c r="S8" s="602"/>
      <c r="T8" s="603"/>
      <c r="Y8" s="60"/>
      <c r="Z8" s="60"/>
      <c r="AA8" s="60"/>
    </row>
    <row r="9" spans="1:28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48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611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M9" s="31" t="s">
        <v>15</v>
      </c>
      <c r="N9" s="612"/>
      <c r="O9" s="612"/>
      <c r="Q9" s="598"/>
      <c r="R9" s="599"/>
      <c r="S9" s="604"/>
      <c r="T9" s="60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89" t="str">
        <f>IFERROR(VLOOKUP($D$10,Proxy,2,FALSE),"")</f>
        <v/>
      </c>
      <c r="I10" s="589"/>
      <c r="J10" s="589"/>
      <c r="K10" s="589"/>
      <c r="M10" s="31" t="s">
        <v>35</v>
      </c>
      <c r="N10" s="590"/>
      <c r="O10" s="590"/>
      <c r="R10" s="29" t="s">
        <v>12</v>
      </c>
      <c r="S10" s="591" t="s">
        <v>69</v>
      </c>
      <c r="T10" s="59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0"/>
      <c r="O11" s="590"/>
      <c r="R11" s="29" t="s">
        <v>31</v>
      </c>
      <c r="S11" s="578" t="s">
        <v>57</v>
      </c>
      <c r="T11" s="57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7" t="s">
        <v>70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M12" s="27" t="s">
        <v>33</v>
      </c>
      <c r="N12" s="593"/>
      <c r="O12" s="593"/>
      <c r="P12" s="28"/>
      <c r="Q12"/>
      <c r="R12" s="29" t="s">
        <v>48</v>
      </c>
      <c r="S12" s="594"/>
      <c r="T12" s="594"/>
      <c r="U12"/>
      <c r="Y12" s="60"/>
      <c r="Z12" s="60"/>
      <c r="AA12" s="60"/>
    </row>
    <row r="13" spans="1:28" s="17" customFormat="1" ht="23.25" customHeight="1" x14ac:dyDescent="0.2">
      <c r="A13" s="577" t="s">
        <v>71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31"/>
      <c r="M13" s="31" t="s">
        <v>34</v>
      </c>
      <c r="N13" s="578"/>
      <c r="O13" s="57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7" t="s">
        <v>72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9" t="s">
        <v>73</v>
      </c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/>
      <c r="M15" s="580" t="s">
        <v>63</v>
      </c>
      <c r="N15" s="580"/>
      <c r="O15" s="580"/>
      <c r="P15" s="580"/>
      <c r="Q15" s="58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1"/>
      <c r="N16" s="581"/>
      <c r="O16" s="581"/>
      <c r="P16" s="581"/>
      <c r="Q16" s="58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5" t="s">
        <v>61</v>
      </c>
      <c r="B17" s="565" t="s">
        <v>51</v>
      </c>
      <c r="C17" s="583" t="s">
        <v>50</v>
      </c>
      <c r="D17" s="565" t="s">
        <v>52</v>
      </c>
      <c r="E17" s="565"/>
      <c r="F17" s="565" t="s">
        <v>24</v>
      </c>
      <c r="G17" s="565" t="s">
        <v>27</v>
      </c>
      <c r="H17" s="565" t="s">
        <v>25</v>
      </c>
      <c r="I17" s="565" t="s">
        <v>26</v>
      </c>
      <c r="J17" s="584" t="s">
        <v>16</v>
      </c>
      <c r="K17" s="584" t="s">
        <v>2</v>
      </c>
      <c r="L17" s="565" t="s">
        <v>28</v>
      </c>
      <c r="M17" s="565" t="s">
        <v>17</v>
      </c>
      <c r="N17" s="565"/>
      <c r="O17" s="565"/>
      <c r="P17" s="565"/>
      <c r="Q17" s="565"/>
      <c r="R17" s="582" t="s">
        <v>58</v>
      </c>
      <c r="S17" s="565"/>
      <c r="T17" s="565" t="s">
        <v>6</v>
      </c>
      <c r="U17" s="565" t="s">
        <v>44</v>
      </c>
      <c r="V17" s="566" t="s">
        <v>56</v>
      </c>
      <c r="W17" s="565" t="s">
        <v>18</v>
      </c>
      <c r="X17" s="568" t="s">
        <v>62</v>
      </c>
      <c r="Y17" s="568" t="s">
        <v>19</v>
      </c>
      <c r="Z17" s="569" t="s">
        <v>59</v>
      </c>
      <c r="AA17" s="570"/>
      <c r="AB17" s="571"/>
      <c r="AC17" s="575"/>
      <c r="AZ17" s="576" t="s">
        <v>64</v>
      </c>
    </row>
    <row r="18" spans="1:52" ht="14.25" customHeight="1" x14ac:dyDescent="0.2">
      <c r="A18" s="565"/>
      <c r="B18" s="565"/>
      <c r="C18" s="583"/>
      <c r="D18" s="565"/>
      <c r="E18" s="565"/>
      <c r="F18" s="565" t="s">
        <v>20</v>
      </c>
      <c r="G18" s="565" t="s">
        <v>21</v>
      </c>
      <c r="H18" s="565" t="s">
        <v>22</v>
      </c>
      <c r="I18" s="565" t="s">
        <v>22</v>
      </c>
      <c r="J18" s="585"/>
      <c r="K18" s="585"/>
      <c r="L18" s="565"/>
      <c r="M18" s="565"/>
      <c r="N18" s="565"/>
      <c r="O18" s="565"/>
      <c r="P18" s="565"/>
      <c r="Q18" s="565"/>
      <c r="R18" s="36" t="s">
        <v>47</v>
      </c>
      <c r="S18" s="36" t="s">
        <v>46</v>
      </c>
      <c r="T18" s="565"/>
      <c r="U18" s="565"/>
      <c r="V18" s="567"/>
      <c r="W18" s="565"/>
      <c r="X18" s="568"/>
      <c r="Y18" s="568"/>
      <c r="Z18" s="572"/>
      <c r="AA18" s="573"/>
      <c r="AB18" s="574"/>
      <c r="AC18" s="575"/>
      <c r="AZ18" s="576"/>
    </row>
    <row r="19" spans="1:52" ht="27.75" customHeight="1" x14ac:dyDescent="0.2">
      <c r="A19" s="334" t="s">
        <v>74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55"/>
      <c r="Y19" s="55"/>
    </row>
    <row r="20" spans="1:52" ht="16.5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3">
        <v>4607091389258</v>
      </c>
      <c r="E22" s="3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5"/>
      <c r="O22" s="315"/>
      <c r="P22" s="315"/>
      <c r="Q22" s="31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17" t="s">
        <v>43</v>
      </c>
      <c r="N23" s="318"/>
      <c r="O23" s="318"/>
      <c r="P23" s="318"/>
      <c r="Q23" s="318"/>
      <c r="R23" s="318"/>
      <c r="S23" s="31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17" t="s">
        <v>43</v>
      </c>
      <c r="N24" s="318"/>
      <c r="O24" s="318"/>
      <c r="P24" s="318"/>
      <c r="Q24" s="318"/>
      <c r="R24" s="318"/>
      <c r="S24" s="31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3">
        <v>4607091383881</v>
      </c>
      <c r="E26" s="3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5"/>
      <c r="O26" s="315"/>
      <c r="P26" s="315"/>
      <c r="Q26" s="31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3">
        <v>4607091388237</v>
      </c>
      <c r="E27" s="3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5"/>
      <c r="O27" s="315"/>
      <c r="P27" s="315"/>
      <c r="Q27" s="31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3">
        <v>4607091383935</v>
      </c>
      <c r="E28" s="3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5"/>
      <c r="O28" s="315"/>
      <c r="P28" s="315"/>
      <c r="Q28" s="31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3">
        <v>4680115881853</v>
      </c>
      <c r="E29" s="3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5"/>
      <c r="O29" s="315"/>
      <c r="P29" s="315"/>
      <c r="Q29" s="31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3">
        <v>4607091383911</v>
      </c>
      <c r="E30" s="3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5"/>
      <c r="O30" s="315"/>
      <c r="P30" s="315"/>
      <c r="Q30" s="31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3">
        <v>4607091388244</v>
      </c>
      <c r="E31" s="3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5"/>
      <c r="O31" s="315"/>
      <c r="P31" s="315"/>
      <c r="Q31" s="31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17" t="s">
        <v>43</v>
      </c>
      <c r="N32" s="318"/>
      <c r="O32" s="318"/>
      <c r="P32" s="318"/>
      <c r="Q32" s="318"/>
      <c r="R32" s="318"/>
      <c r="S32" s="31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17" t="s">
        <v>43</v>
      </c>
      <c r="N33" s="318"/>
      <c r="O33" s="318"/>
      <c r="P33" s="318"/>
      <c r="Q33" s="318"/>
      <c r="R33" s="318"/>
      <c r="S33" s="31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3">
        <v>4607091388503</v>
      </c>
      <c r="E35" s="3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5"/>
      <c r="O35" s="315"/>
      <c r="P35" s="315"/>
      <c r="Q35" s="31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3">
        <v>4680115880139</v>
      </c>
      <c r="E36" s="31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5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5"/>
      <c r="O36" s="315"/>
      <c r="P36" s="315"/>
      <c r="Q36" s="31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17" t="s">
        <v>43</v>
      </c>
      <c r="N37" s="318"/>
      <c r="O37" s="318"/>
      <c r="P37" s="318"/>
      <c r="Q37" s="318"/>
      <c r="R37" s="318"/>
      <c r="S37" s="31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1"/>
      <c r="M38" s="317" t="s">
        <v>43</v>
      </c>
      <c r="N38" s="318"/>
      <c r="O38" s="318"/>
      <c r="P38" s="318"/>
      <c r="Q38" s="318"/>
      <c r="R38" s="318"/>
      <c r="S38" s="31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3">
        <v>4607091388282</v>
      </c>
      <c r="E40" s="31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5"/>
      <c r="O40" s="315"/>
      <c r="P40" s="315"/>
      <c r="Q40" s="31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17" t="s">
        <v>43</v>
      </c>
      <c r="N41" s="318"/>
      <c r="O41" s="318"/>
      <c r="P41" s="318"/>
      <c r="Q41" s="318"/>
      <c r="R41" s="318"/>
      <c r="S41" s="31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1"/>
      <c r="M42" s="317" t="s">
        <v>43</v>
      </c>
      <c r="N42" s="318"/>
      <c r="O42" s="318"/>
      <c r="P42" s="318"/>
      <c r="Q42" s="318"/>
      <c r="R42" s="318"/>
      <c r="S42" s="31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55"/>
      <c r="Y43" s="55"/>
    </row>
    <row r="44" spans="1:52" ht="16.5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3">
        <v>4680115881440</v>
      </c>
      <c r="E46" s="31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5"/>
      <c r="O46" s="315"/>
      <c r="P46" s="315"/>
      <c r="Q46" s="31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3">
        <v>4680115881433</v>
      </c>
      <c r="E47" s="31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5"/>
      <c r="O47" s="315"/>
      <c r="P47" s="315"/>
      <c r="Q47" s="31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1"/>
      <c r="M48" s="317" t="s">
        <v>43</v>
      </c>
      <c r="N48" s="318"/>
      <c r="O48" s="318"/>
      <c r="P48" s="318"/>
      <c r="Q48" s="318"/>
      <c r="R48" s="318"/>
      <c r="S48" s="31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1"/>
      <c r="M49" s="317" t="s">
        <v>43</v>
      </c>
      <c r="N49" s="318"/>
      <c r="O49" s="318"/>
      <c r="P49" s="318"/>
      <c r="Q49" s="318"/>
      <c r="R49" s="318"/>
      <c r="S49" s="31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3">
        <v>4680115881426</v>
      </c>
      <c r="E52" s="31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5"/>
      <c r="O52" s="315"/>
      <c r="P52" s="315"/>
      <c r="Q52" s="31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3">
        <v>4680115881419</v>
      </c>
      <c r="E53" s="31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5"/>
      <c r="O53" s="315"/>
      <c r="P53" s="315"/>
      <c r="Q53" s="316"/>
      <c r="R53" s="40" t="s">
        <v>48</v>
      </c>
      <c r="S53" s="40" t="s">
        <v>48</v>
      </c>
      <c r="T53" s="41" t="s">
        <v>0</v>
      </c>
      <c r="U53" s="59">
        <v>2160</v>
      </c>
      <c r="V53" s="56">
        <f>IFERROR(IF(U53="",0,CEILING((U53/$H53),1)*$H53),"")</f>
        <v>2160</v>
      </c>
      <c r="W53" s="42">
        <f>IFERROR(IF(V53=0,"",ROUNDUP(V53/H53,0)*0.00937),"")</f>
        <v>4.4976000000000003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3">
        <v>4680115881525</v>
      </c>
      <c r="E54" s="31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2" t="s">
        <v>120</v>
      </c>
      <c r="N54" s="315"/>
      <c r="O54" s="315"/>
      <c r="P54" s="315"/>
      <c r="Q54" s="31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1"/>
      <c r="M55" s="317" t="s">
        <v>43</v>
      </c>
      <c r="N55" s="318"/>
      <c r="O55" s="318"/>
      <c r="P55" s="318"/>
      <c r="Q55" s="318"/>
      <c r="R55" s="318"/>
      <c r="S55" s="319"/>
      <c r="T55" s="43" t="s">
        <v>42</v>
      </c>
      <c r="U55" s="44">
        <f>IFERROR(U52/H52,"0")+IFERROR(U53/H53,"0")+IFERROR(U54/H54,"0")</f>
        <v>480</v>
      </c>
      <c r="V55" s="44">
        <f>IFERROR(V52/H52,"0")+IFERROR(V53/H53,"0")+IFERROR(V54/H54,"0")</f>
        <v>480</v>
      </c>
      <c r="W55" s="44">
        <f>IFERROR(IF(W52="",0,W52),"0")+IFERROR(IF(W53="",0,W53),"0")+IFERROR(IF(W54="",0,W54),"0")</f>
        <v>4.4976000000000003</v>
      </c>
      <c r="X55" s="68"/>
      <c r="Y55" s="68"/>
    </row>
    <row r="56" spans="1:52" x14ac:dyDescent="0.2">
      <c r="A56" s="320"/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1"/>
      <c r="M56" s="317" t="s">
        <v>43</v>
      </c>
      <c r="N56" s="318"/>
      <c r="O56" s="318"/>
      <c r="P56" s="318"/>
      <c r="Q56" s="318"/>
      <c r="R56" s="318"/>
      <c r="S56" s="319"/>
      <c r="T56" s="43" t="s">
        <v>0</v>
      </c>
      <c r="U56" s="44">
        <f>IFERROR(SUM(U52:U54),"0")</f>
        <v>2160</v>
      </c>
      <c r="V56" s="44">
        <f>IFERROR(SUM(V52:V54),"0")</f>
        <v>2160</v>
      </c>
      <c r="W56" s="43"/>
      <c r="X56" s="68"/>
      <c r="Y56" s="68"/>
    </row>
    <row r="57" spans="1:52" ht="16.5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3">
        <v>4607091382945</v>
      </c>
      <c r="E59" s="313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6" t="s">
        <v>123</v>
      </c>
      <c r="N59" s="315"/>
      <c r="O59" s="315"/>
      <c r="P59" s="315"/>
      <c r="Q59" s="316"/>
      <c r="R59" s="40" t="s">
        <v>48</v>
      </c>
      <c r="S59" s="40" t="s">
        <v>48</v>
      </c>
      <c r="T59" s="41" t="s">
        <v>0</v>
      </c>
      <c r="U59" s="59">
        <v>100</v>
      </c>
      <c r="V59" s="56">
        <f t="shared" ref="V59:V72" si="2">IFERROR(IF(U59="",0,CEILING((U59/$H59),1)*$H59),"")</f>
        <v>100.8</v>
      </c>
      <c r="W59" s="42">
        <f>IFERROR(IF(V59=0,"",ROUNDUP(V59/H59,0)*0.02175),"")</f>
        <v>0.19574999999999998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3">
        <v>4607091385670</v>
      </c>
      <c r="E60" s="31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5"/>
      <c r="O60" s="315"/>
      <c r="P60" s="315"/>
      <c r="Q60" s="31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3">
        <v>4680115881327</v>
      </c>
      <c r="E61" s="31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5"/>
      <c r="O61" s="315"/>
      <c r="P61" s="315"/>
      <c r="Q61" s="316"/>
      <c r="R61" s="40" t="s">
        <v>48</v>
      </c>
      <c r="S61" s="40" t="s">
        <v>48</v>
      </c>
      <c r="T61" s="41" t="s">
        <v>0</v>
      </c>
      <c r="U61" s="59">
        <v>400</v>
      </c>
      <c r="V61" s="56">
        <f t="shared" si="2"/>
        <v>410.40000000000003</v>
      </c>
      <c r="W61" s="42">
        <f>IFERROR(IF(V61=0,"",ROUNDUP(V61/H61,0)*0.02175),"")</f>
        <v>0.8264999999999999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13">
        <v>4680115882133</v>
      </c>
      <c r="E62" s="31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5"/>
      <c r="O62" s="315"/>
      <c r="P62" s="315"/>
      <c r="Q62" s="31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13">
        <v>4607091382952</v>
      </c>
      <c r="E63" s="313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5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5"/>
      <c r="O63" s="315"/>
      <c r="P63" s="315"/>
      <c r="Q63" s="316"/>
      <c r="R63" s="40" t="s">
        <v>48</v>
      </c>
      <c r="S63" s="40" t="s">
        <v>48</v>
      </c>
      <c r="T63" s="41" t="s">
        <v>0</v>
      </c>
      <c r="U63" s="59">
        <v>30</v>
      </c>
      <c r="V63" s="56">
        <f t="shared" si="2"/>
        <v>30</v>
      </c>
      <c r="W63" s="42">
        <f>IFERROR(IF(V63=0,"",ROUNDUP(V63/H63,0)*0.00753),"")</f>
        <v>7.5300000000000006E-2</v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13">
        <v>4607091385687</v>
      </c>
      <c r="E64" s="313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5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5"/>
      <c r="O64" s="315"/>
      <c r="P64" s="315"/>
      <c r="Q64" s="316"/>
      <c r="R64" s="40" t="s">
        <v>48</v>
      </c>
      <c r="S64" s="40" t="s">
        <v>48</v>
      </c>
      <c r="T64" s="41" t="s">
        <v>0</v>
      </c>
      <c r="U64" s="59">
        <v>200</v>
      </c>
      <c r="V64" s="56">
        <f t="shared" si="2"/>
        <v>200</v>
      </c>
      <c r="W64" s="42">
        <f t="shared" ref="W64:W72" si="3">IFERROR(IF(V64=0,"",ROUNDUP(V64/H64,0)*0.00937),"")</f>
        <v>0.46849999999999997</v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13">
        <v>4680115882539</v>
      </c>
      <c r="E65" s="31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5"/>
      <c r="O65" s="315"/>
      <c r="P65" s="315"/>
      <c r="Q65" s="31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13">
        <v>4607091384604</v>
      </c>
      <c r="E66" s="31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5"/>
      <c r="O66" s="315"/>
      <c r="P66" s="315"/>
      <c r="Q66" s="31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13">
        <v>4680115880283</v>
      </c>
      <c r="E67" s="313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5"/>
      <c r="O67" s="315"/>
      <c r="P67" s="315"/>
      <c r="Q67" s="31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13">
        <v>4680115881518</v>
      </c>
      <c r="E68" s="31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5"/>
      <c r="O68" s="315"/>
      <c r="P68" s="315"/>
      <c r="Q68" s="31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13">
        <v>4680115881303</v>
      </c>
      <c r="E69" s="313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5"/>
      <c r="O69" s="315"/>
      <c r="P69" s="315"/>
      <c r="Q69" s="316"/>
      <c r="R69" s="40" t="s">
        <v>48</v>
      </c>
      <c r="S69" s="40" t="s">
        <v>48</v>
      </c>
      <c r="T69" s="41" t="s">
        <v>0</v>
      </c>
      <c r="U69" s="59">
        <v>90</v>
      </c>
      <c r="V69" s="56">
        <f t="shared" si="2"/>
        <v>90</v>
      </c>
      <c r="W69" s="42">
        <f t="shared" si="3"/>
        <v>0.18740000000000001</v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13">
        <v>4680115880269</v>
      </c>
      <c r="E70" s="313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5"/>
      <c r="O70" s="315"/>
      <c r="P70" s="315"/>
      <c r="Q70" s="31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13">
        <v>4680115880429</v>
      </c>
      <c r="E71" s="313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5"/>
      <c r="O71" s="315"/>
      <c r="P71" s="315"/>
      <c r="Q71" s="31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13">
        <v>4680115881457</v>
      </c>
      <c r="E72" s="313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5"/>
      <c r="O72" s="315"/>
      <c r="P72" s="315"/>
      <c r="Q72" s="31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20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1"/>
      <c r="M73" s="317" t="s">
        <v>43</v>
      </c>
      <c r="N73" s="318"/>
      <c r="O73" s="318"/>
      <c r="P73" s="318"/>
      <c r="Q73" s="318"/>
      <c r="R73" s="318"/>
      <c r="S73" s="319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125.96560846560847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127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1.7534499999999997</v>
      </c>
      <c r="X73" s="68"/>
      <c r="Y73" s="68"/>
    </row>
    <row r="74" spans="1:52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21"/>
      <c r="M74" s="317" t="s">
        <v>43</v>
      </c>
      <c r="N74" s="318"/>
      <c r="O74" s="318"/>
      <c r="P74" s="318"/>
      <c r="Q74" s="318"/>
      <c r="R74" s="318"/>
      <c r="S74" s="319"/>
      <c r="T74" s="43" t="s">
        <v>0</v>
      </c>
      <c r="U74" s="44">
        <f>IFERROR(SUM(U59:U72),"0")</f>
        <v>820</v>
      </c>
      <c r="V74" s="44">
        <f>IFERROR(SUM(V59:V72),"0")</f>
        <v>831.2</v>
      </c>
      <c r="W74" s="43"/>
      <c r="X74" s="68"/>
      <c r="Y74" s="68"/>
    </row>
    <row r="75" spans="1:52" ht="14.25" customHeight="1" x14ac:dyDescent="0.25">
      <c r="A75" s="329" t="s">
        <v>106</v>
      </c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13">
        <v>4607091384789</v>
      </c>
      <c r="E76" s="313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533" t="s">
        <v>154</v>
      </c>
      <c r="N76" s="315"/>
      <c r="O76" s="315"/>
      <c r="P76" s="315"/>
      <c r="Q76" s="31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13">
        <v>4680115881488</v>
      </c>
      <c r="E77" s="313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5"/>
      <c r="O77" s="315"/>
      <c r="P77" s="315"/>
      <c r="Q77" s="31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13">
        <v>4607091384765</v>
      </c>
      <c r="E78" s="313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535" t="s">
        <v>159</v>
      </c>
      <c r="N78" s="315"/>
      <c r="O78" s="315"/>
      <c r="P78" s="315"/>
      <c r="Q78" s="31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13">
        <v>4680115882775</v>
      </c>
      <c r="E79" s="313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530" t="s">
        <v>162</v>
      </c>
      <c r="N79" s="315"/>
      <c r="O79" s="315"/>
      <c r="P79" s="315"/>
      <c r="Q79" s="31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13">
        <v>4680115880658</v>
      </c>
      <c r="E80" s="313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5"/>
      <c r="O80" s="315"/>
      <c r="P80" s="315"/>
      <c r="Q80" s="31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13">
        <v>4607091381962</v>
      </c>
      <c r="E81" s="313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5"/>
      <c r="O81" s="315"/>
      <c r="P81" s="315"/>
      <c r="Q81" s="31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1"/>
      <c r="M82" s="317" t="s">
        <v>43</v>
      </c>
      <c r="N82" s="318"/>
      <c r="O82" s="318"/>
      <c r="P82" s="318"/>
      <c r="Q82" s="318"/>
      <c r="R82" s="318"/>
      <c r="S82" s="319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1"/>
      <c r="M83" s="317" t="s">
        <v>43</v>
      </c>
      <c r="N83" s="318"/>
      <c r="O83" s="318"/>
      <c r="P83" s="318"/>
      <c r="Q83" s="318"/>
      <c r="R83" s="318"/>
      <c r="S83" s="319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29" t="s">
        <v>75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13">
        <v>4607091387667</v>
      </c>
      <c r="E85" s="313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5"/>
      <c r="O85" s="315"/>
      <c r="P85" s="315"/>
      <c r="Q85" s="31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13">
        <v>4607091387636</v>
      </c>
      <c r="E86" s="313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5"/>
      <c r="O86" s="315"/>
      <c r="P86" s="315"/>
      <c r="Q86" s="31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13">
        <v>4607091384727</v>
      </c>
      <c r="E87" s="313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5"/>
      <c r="O87" s="315"/>
      <c r="P87" s="315"/>
      <c r="Q87" s="31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13">
        <v>4607091386745</v>
      </c>
      <c r="E88" s="31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5"/>
      <c r="O88" s="315"/>
      <c r="P88" s="315"/>
      <c r="Q88" s="31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13">
        <v>4607091382426</v>
      </c>
      <c r="E89" s="313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5"/>
      <c r="O89" s="315"/>
      <c r="P89" s="315"/>
      <c r="Q89" s="316"/>
      <c r="R89" s="40" t="s">
        <v>48</v>
      </c>
      <c r="S89" s="40" t="s">
        <v>48</v>
      </c>
      <c r="T89" s="41" t="s">
        <v>0</v>
      </c>
      <c r="U89" s="59">
        <v>250</v>
      </c>
      <c r="V89" s="56">
        <f t="shared" si="5"/>
        <v>252</v>
      </c>
      <c r="W89" s="42">
        <f>IFERROR(IF(V89=0,"",ROUNDUP(V89/H89,0)*0.02175),"")</f>
        <v>0.60899999999999999</v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13">
        <v>4607091386547</v>
      </c>
      <c r="E90" s="313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5"/>
      <c r="O90" s="315"/>
      <c r="P90" s="315"/>
      <c r="Q90" s="31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13">
        <v>4607091384703</v>
      </c>
      <c r="E91" s="313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5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5"/>
      <c r="O91" s="315"/>
      <c r="P91" s="315"/>
      <c r="Q91" s="31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13">
        <v>4607091384734</v>
      </c>
      <c r="E92" s="31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5"/>
      <c r="O92" s="315"/>
      <c r="P92" s="315"/>
      <c r="Q92" s="31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13">
        <v>4607091382464</v>
      </c>
      <c r="E93" s="313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5"/>
      <c r="O93" s="315"/>
      <c r="P93" s="315"/>
      <c r="Q93" s="31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1"/>
      <c r="M94" s="317" t="s">
        <v>43</v>
      </c>
      <c r="N94" s="318"/>
      <c r="O94" s="318"/>
      <c r="P94" s="318"/>
      <c r="Q94" s="318"/>
      <c r="R94" s="318"/>
      <c r="S94" s="319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27.777777777777779</v>
      </c>
      <c r="V94" s="44">
        <f>IFERROR(V85/H85,"0")+IFERROR(V86/H86,"0")+IFERROR(V87/H87,"0")+IFERROR(V88/H88,"0")+IFERROR(V89/H89,"0")+IFERROR(V90/H90,"0")+IFERROR(V91/H91,"0")+IFERROR(V92/H92,"0")+IFERROR(V93/H93,"0")</f>
        <v>28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0.60899999999999999</v>
      </c>
      <c r="X94" s="68"/>
      <c r="Y94" s="68"/>
    </row>
    <row r="95" spans="1:52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1"/>
      <c r="M95" s="317" t="s">
        <v>43</v>
      </c>
      <c r="N95" s="318"/>
      <c r="O95" s="318"/>
      <c r="P95" s="318"/>
      <c r="Q95" s="318"/>
      <c r="R95" s="318"/>
      <c r="S95" s="319"/>
      <c r="T95" s="43" t="s">
        <v>0</v>
      </c>
      <c r="U95" s="44">
        <f>IFERROR(SUM(U85:U93),"0")</f>
        <v>250</v>
      </c>
      <c r="V95" s="44">
        <f>IFERROR(SUM(V85:V93),"0")</f>
        <v>252</v>
      </c>
      <c r="W95" s="43"/>
      <c r="X95" s="68"/>
      <c r="Y95" s="68"/>
    </row>
    <row r="96" spans="1:52" ht="14.25" customHeight="1" x14ac:dyDescent="0.25">
      <c r="A96" s="329" t="s">
        <v>79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13">
        <v>4607091386967</v>
      </c>
      <c r="E97" s="313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518" t="s">
        <v>187</v>
      </c>
      <c r="N97" s="315"/>
      <c r="O97" s="315"/>
      <c r="P97" s="315"/>
      <c r="Q97" s="31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13">
        <v>4607091386967</v>
      </c>
      <c r="E98" s="313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519" t="s">
        <v>189</v>
      </c>
      <c r="N98" s="315"/>
      <c r="O98" s="315"/>
      <c r="P98" s="315"/>
      <c r="Q98" s="31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13">
        <v>4607091385304</v>
      </c>
      <c r="E99" s="31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5"/>
      <c r="O99" s="315"/>
      <c r="P99" s="315"/>
      <c r="Q99" s="316"/>
      <c r="R99" s="40" t="s">
        <v>48</v>
      </c>
      <c r="S99" s="40" t="s">
        <v>48</v>
      </c>
      <c r="T99" s="41" t="s">
        <v>0</v>
      </c>
      <c r="U99" s="59">
        <v>250</v>
      </c>
      <c r="V99" s="56">
        <f t="shared" si="6"/>
        <v>251.1</v>
      </c>
      <c r="W99" s="42">
        <f>IFERROR(IF(V99=0,"",ROUNDUP(V99/H99,0)*0.02175),"")</f>
        <v>0.6742499999999999</v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13">
        <v>4607091386264</v>
      </c>
      <c r="E100" s="313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5"/>
      <c r="O100" s="315"/>
      <c r="P100" s="315"/>
      <c r="Q100" s="31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13">
        <v>4607091385731</v>
      </c>
      <c r="E101" s="313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514" t="s">
        <v>196</v>
      </c>
      <c r="N101" s="315"/>
      <c r="O101" s="315"/>
      <c r="P101" s="315"/>
      <c r="Q101" s="316"/>
      <c r="R101" s="40" t="s">
        <v>48</v>
      </c>
      <c r="S101" s="40" t="s">
        <v>48</v>
      </c>
      <c r="T101" s="41" t="s">
        <v>0</v>
      </c>
      <c r="U101" s="59">
        <v>27</v>
      </c>
      <c r="V101" s="56">
        <f t="shared" si="6"/>
        <v>27</v>
      </c>
      <c r="W101" s="42">
        <f>IFERROR(IF(V101=0,"",ROUNDUP(V101/H101,0)*0.00753),"")</f>
        <v>7.5300000000000006E-2</v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13">
        <v>4680115880214</v>
      </c>
      <c r="E102" s="313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515" t="s">
        <v>199</v>
      </c>
      <c r="N102" s="315"/>
      <c r="O102" s="315"/>
      <c r="P102" s="315"/>
      <c r="Q102" s="31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13">
        <v>4680115880894</v>
      </c>
      <c r="E103" s="313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516" t="s">
        <v>202</v>
      </c>
      <c r="N103" s="315"/>
      <c r="O103" s="315"/>
      <c r="P103" s="315"/>
      <c r="Q103" s="31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13">
        <v>4607091385427</v>
      </c>
      <c r="E104" s="313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5"/>
      <c r="O104" s="315"/>
      <c r="P104" s="315"/>
      <c r="Q104" s="31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13">
        <v>4680115882645</v>
      </c>
      <c r="E105" s="313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510" t="s">
        <v>207</v>
      </c>
      <c r="N105" s="315"/>
      <c r="O105" s="315"/>
      <c r="P105" s="315"/>
      <c r="Q105" s="31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1"/>
      <c r="M106" s="317" t="s">
        <v>43</v>
      </c>
      <c r="N106" s="318"/>
      <c r="O106" s="318"/>
      <c r="P106" s="318"/>
      <c r="Q106" s="318"/>
      <c r="R106" s="318"/>
      <c r="S106" s="319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40.864197530864203</v>
      </c>
      <c r="V106" s="44">
        <f>IFERROR(V97/H97,"0")+IFERROR(V98/H98,"0")+IFERROR(V99/H99,"0")+IFERROR(V100/H100,"0")+IFERROR(V101/H101,"0")+IFERROR(V102/H102,"0")+IFERROR(V103/H103,"0")+IFERROR(V104/H104,"0")+IFERROR(V105/H105,"0")</f>
        <v>41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0.74954999999999994</v>
      </c>
      <c r="X106" s="68"/>
      <c r="Y106" s="68"/>
    </row>
    <row r="107" spans="1:52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1"/>
      <c r="M107" s="317" t="s">
        <v>43</v>
      </c>
      <c r="N107" s="318"/>
      <c r="O107" s="318"/>
      <c r="P107" s="318"/>
      <c r="Q107" s="318"/>
      <c r="R107" s="318"/>
      <c r="S107" s="319"/>
      <c r="T107" s="43" t="s">
        <v>0</v>
      </c>
      <c r="U107" s="44">
        <f>IFERROR(SUM(U97:U105),"0")</f>
        <v>277</v>
      </c>
      <c r="V107" s="44">
        <f>IFERROR(SUM(V97:V105),"0")</f>
        <v>278.10000000000002</v>
      </c>
      <c r="W107" s="43"/>
      <c r="X107" s="68"/>
      <c r="Y107" s="68"/>
    </row>
    <row r="108" spans="1:52" ht="14.25" customHeight="1" x14ac:dyDescent="0.25">
      <c r="A108" s="329" t="s">
        <v>208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13">
        <v>4607091383065</v>
      </c>
      <c r="E109" s="313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5"/>
      <c r="O109" s="315"/>
      <c r="P109" s="315"/>
      <c r="Q109" s="316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13">
        <v>4680115881532</v>
      </c>
      <c r="E110" s="313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5"/>
      <c r="O110" s="315"/>
      <c r="P110" s="315"/>
      <c r="Q110" s="31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13">
        <v>4680115882652</v>
      </c>
      <c r="E111" s="313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507" t="s">
        <v>215</v>
      </c>
      <c r="N111" s="315"/>
      <c r="O111" s="315"/>
      <c r="P111" s="315"/>
      <c r="Q111" s="31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13">
        <v>4680115880238</v>
      </c>
      <c r="E112" s="31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5"/>
      <c r="O112" s="315"/>
      <c r="P112" s="315"/>
      <c r="Q112" s="31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13">
        <v>4680115881464</v>
      </c>
      <c r="E113" s="31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509" t="s">
        <v>220</v>
      </c>
      <c r="N113" s="315"/>
      <c r="O113" s="315"/>
      <c r="P113" s="315"/>
      <c r="Q113" s="31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1"/>
      <c r="M114" s="317" t="s">
        <v>43</v>
      </c>
      <c r="N114" s="318"/>
      <c r="O114" s="318"/>
      <c r="P114" s="318"/>
      <c r="Q114" s="318"/>
      <c r="R114" s="318"/>
      <c r="S114" s="319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17" t="s">
        <v>43</v>
      </c>
      <c r="N115" s="318"/>
      <c r="O115" s="318"/>
      <c r="P115" s="318"/>
      <c r="Q115" s="318"/>
      <c r="R115" s="318"/>
      <c r="S115" s="319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28" t="s">
        <v>221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66"/>
      <c r="Y116" s="66"/>
    </row>
    <row r="117" spans="1:52" ht="14.25" customHeight="1" x14ac:dyDescent="0.25">
      <c r="A117" s="329" t="s">
        <v>79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13">
        <v>4607091385168</v>
      </c>
      <c r="E118" s="31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5"/>
      <c r="O118" s="315"/>
      <c r="P118" s="315"/>
      <c r="Q118" s="316"/>
      <c r="R118" s="40" t="s">
        <v>48</v>
      </c>
      <c r="S118" s="40" t="s">
        <v>48</v>
      </c>
      <c r="T118" s="41" t="s">
        <v>0</v>
      </c>
      <c r="U118" s="59">
        <v>600</v>
      </c>
      <c r="V118" s="56">
        <f>IFERROR(IF(U118="",0,CEILING((U118/$H118),1)*$H118),"")</f>
        <v>607.5</v>
      </c>
      <c r="W118" s="42">
        <f>IFERROR(IF(V118=0,"",ROUNDUP(V118/H118,0)*0.02175),"")</f>
        <v>1.6312499999999999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13">
        <v>4607091383256</v>
      </c>
      <c r="E119" s="31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5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5"/>
      <c r="O119" s="315"/>
      <c r="P119" s="315"/>
      <c r="Q119" s="31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13">
        <v>4607091385748</v>
      </c>
      <c r="E120" s="31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5"/>
      <c r="O120" s="315"/>
      <c r="P120" s="315"/>
      <c r="Q120" s="316"/>
      <c r="R120" s="40" t="s">
        <v>48</v>
      </c>
      <c r="S120" s="40" t="s">
        <v>48</v>
      </c>
      <c r="T120" s="41" t="s">
        <v>0</v>
      </c>
      <c r="U120" s="59">
        <v>27</v>
      </c>
      <c r="V120" s="56">
        <f>IFERROR(IF(U120="",0,CEILING((U120/$H120),1)*$H120),"")</f>
        <v>27</v>
      </c>
      <c r="W120" s="42">
        <f>IFERROR(IF(V120=0,"",ROUNDUP(V120/H120,0)*0.00753),"")</f>
        <v>7.5300000000000006E-2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13">
        <v>4607091384581</v>
      </c>
      <c r="E121" s="31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50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5"/>
      <c r="O121" s="315"/>
      <c r="P121" s="315"/>
      <c r="Q121" s="31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1"/>
      <c r="M122" s="317" t="s">
        <v>43</v>
      </c>
      <c r="N122" s="318"/>
      <c r="O122" s="318"/>
      <c r="P122" s="318"/>
      <c r="Q122" s="318"/>
      <c r="R122" s="318"/>
      <c r="S122" s="319"/>
      <c r="T122" s="43" t="s">
        <v>42</v>
      </c>
      <c r="U122" s="44">
        <f>IFERROR(U118/H118,"0")+IFERROR(U119/H119,"0")+IFERROR(U120/H120,"0")+IFERROR(U121/H121,"0")</f>
        <v>84.074074074074076</v>
      </c>
      <c r="V122" s="44">
        <f>IFERROR(V118/H118,"0")+IFERROR(V119/H119,"0")+IFERROR(V120/H120,"0")+IFERROR(V121/H121,"0")</f>
        <v>85</v>
      </c>
      <c r="W122" s="44">
        <f>IFERROR(IF(W118="",0,W118),"0")+IFERROR(IF(W119="",0,W119),"0")+IFERROR(IF(W120="",0,W120),"0")+IFERROR(IF(W121="",0,W121),"0")</f>
        <v>1.7065499999999998</v>
      </c>
      <c r="X122" s="68"/>
      <c r="Y122" s="68"/>
    </row>
    <row r="123" spans="1:52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17" t="s">
        <v>43</v>
      </c>
      <c r="N123" s="318"/>
      <c r="O123" s="318"/>
      <c r="P123" s="318"/>
      <c r="Q123" s="318"/>
      <c r="R123" s="318"/>
      <c r="S123" s="319"/>
      <c r="T123" s="43" t="s">
        <v>0</v>
      </c>
      <c r="U123" s="44">
        <f>IFERROR(SUM(U118:U121),"0")</f>
        <v>627</v>
      </c>
      <c r="V123" s="44">
        <f>IFERROR(SUM(V118:V121),"0")</f>
        <v>634.5</v>
      </c>
      <c r="W123" s="43"/>
      <c r="X123" s="68"/>
      <c r="Y123" s="68"/>
    </row>
    <row r="124" spans="1:52" ht="27.75" customHeight="1" x14ac:dyDescent="0.2">
      <c r="A124" s="334" t="s">
        <v>230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55"/>
      <c r="Y124" s="55"/>
    </row>
    <row r="125" spans="1:52" ht="16.5" customHeight="1" x14ac:dyDescent="0.25">
      <c r="A125" s="328" t="s">
        <v>231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66"/>
      <c r="Y125" s="66"/>
    </row>
    <row r="126" spans="1:52" ht="14.25" customHeight="1" x14ac:dyDescent="0.25">
      <c r="A126" s="329" t="s">
        <v>113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13">
        <v>4607091383423</v>
      </c>
      <c r="E127" s="31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5"/>
      <c r="O127" s="315"/>
      <c r="P127" s="315"/>
      <c r="Q127" s="31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13">
        <v>4607091381405</v>
      </c>
      <c r="E128" s="31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5"/>
      <c r="O128" s="315"/>
      <c r="P128" s="315"/>
      <c r="Q128" s="31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13">
        <v>4607091386516</v>
      </c>
      <c r="E129" s="31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5"/>
      <c r="O129" s="315"/>
      <c r="P129" s="315"/>
      <c r="Q129" s="31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1"/>
      <c r="M130" s="317" t="s">
        <v>43</v>
      </c>
      <c r="N130" s="318"/>
      <c r="O130" s="318"/>
      <c r="P130" s="318"/>
      <c r="Q130" s="318"/>
      <c r="R130" s="318"/>
      <c r="S130" s="31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17" t="s">
        <v>43</v>
      </c>
      <c r="N131" s="318"/>
      <c r="O131" s="318"/>
      <c r="P131" s="318"/>
      <c r="Q131" s="318"/>
      <c r="R131" s="318"/>
      <c r="S131" s="31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28" t="s">
        <v>238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66"/>
      <c r="Y132" s="66"/>
    </row>
    <row r="133" spans="1:52" ht="14.25" customHeight="1" x14ac:dyDescent="0.25">
      <c r="A133" s="329" t="s">
        <v>75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13">
        <v>4680115880993</v>
      </c>
      <c r="E134" s="31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5"/>
      <c r="O134" s="315"/>
      <c r="P134" s="315"/>
      <c r="Q134" s="31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13">
        <v>4680115881761</v>
      </c>
      <c r="E135" s="31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5"/>
      <c r="O135" s="315"/>
      <c r="P135" s="315"/>
      <c r="Q135" s="31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13">
        <v>4680115881563</v>
      </c>
      <c r="E136" s="31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5"/>
      <c r="O136" s="315"/>
      <c r="P136" s="315"/>
      <c r="Q136" s="31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13">
        <v>4680115880986</v>
      </c>
      <c r="E137" s="31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5"/>
      <c r="O137" s="315"/>
      <c r="P137" s="315"/>
      <c r="Q137" s="31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13">
        <v>4680115880207</v>
      </c>
      <c r="E138" s="31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5"/>
      <c r="O138" s="315"/>
      <c r="P138" s="315"/>
      <c r="Q138" s="31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13">
        <v>4680115881785</v>
      </c>
      <c r="E139" s="31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5"/>
      <c r="O139" s="315"/>
      <c r="P139" s="315"/>
      <c r="Q139" s="31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13">
        <v>4680115881679</v>
      </c>
      <c r="E140" s="31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5"/>
      <c r="O140" s="315"/>
      <c r="P140" s="315"/>
      <c r="Q140" s="31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13">
        <v>4680115880191</v>
      </c>
      <c r="E141" s="31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5"/>
      <c r="O141" s="315"/>
      <c r="P141" s="315"/>
      <c r="Q141" s="31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1"/>
      <c r="M142" s="317" t="s">
        <v>43</v>
      </c>
      <c r="N142" s="318"/>
      <c r="O142" s="318"/>
      <c r="P142" s="318"/>
      <c r="Q142" s="318"/>
      <c r="R142" s="318"/>
      <c r="S142" s="31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0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1"/>
      <c r="M143" s="317" t="s">
        <v>43</v>
      </c>
      <c r="N143" s="318"/>
      <c r="O143" s="318"/>
      <c r="P143" s="318"/>
      <c r="Q143" s="318"/>
      <c r="R143" s="318"/>
      <c r="S143" s="319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28" t="s">
        <v>255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66"/>
      <c r="Y144" s="66"/>
    </row>
    <row r="145" spans="1:52" ht="14.25" customHeight="1" x14ac:dyDescent="0.25">
      <c r="A145" s="329" t="s">
        <v>113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13">
        <v>4680115881402</v>
      </c>
      <c r="E146" s="31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5"/>
      <c r="O146" s="315"/>
      <c r="P146" s="315"/>
      <c r="Q146" s="31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13">
        <v>4680115881396</v>
      </c>
      <c r="E147" s="31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5"/>
      <c r="O147" s="315"/>
      <c r="P147" s="315"/>
      <c r="Q147" s="31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0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1"/>
      <c r="M148" s="317" t="s">
        <v>43</v>
      </c>
      <c r="N148" s="318"/>
      <c r="O148" s="318"/>
      <c r="P148" s="318"/>
      <c r="Q148" s="318"/>
      <c r="R148" s="318"/>
      <c r="S148" s="31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1"/>
      <c r="M149" s="317" t="s">
        <v>43</v>
      </c>
      <c r="N149" s="318"/>
      <c r="O149" s="318"/>
      <c r="P149" s="318"/>
      <c r="Q149" s="318"/>
      <c r="R149" s="318"/>
      <c r="S149" s="31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29" t="s">
        <v>106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13">
        <v>4680115882935</v>
      </c>
      <c r="E151" s="31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91" t="s">
        <v>262</v>
      </c>
      <c r="N151" s="315"/>
      <c r="O151" s="315"/>
      <c r="P151" s="315"/>
      <c r="Q151" s="31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13">
        <v>4680115880764</v>
      </c>
      <c r="E152" s="31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5"/>
      <c r="O152" s="315"/>
      <c r="P152" s="315"/>
      <c r="Q152" s="31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1"/>
      <c r="M153" s="317" t="s">
        <v>43</v>
      </c>
      <c r="N153" s="318"/>
      <c r="O153" s="318"/>
      <c r="P153" s="318"/>
      <c r="Q153" s="318"/>
      <c r="R153" s="318"/>
      <c r="S153" s="31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0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1"/>
      <c r="M154" s="317" t="s">
        <v>43</v>
      </c>
      <c r="N154" s="318"/>
      <c r="O154" s="318"/>
      <c r="P154" s="318"/>
      <c r="Q154" s="318"/>
      <c r="R154" s="318"/>
      <c r="S154" s="31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29" t="s">
        <v>75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13">
        <v>4680115882683</v>
      </c>
      <c r="E156" s="31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5"/>
      <c r="O156" s="315"/>
      <c r="P156" s="315"/>
      <c r="Q156" s="31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13">
        <v>4680115882690</v>
      </c>
      <c r="E157" s="31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5"/>
      <c r="O157" s="315"/>
      <c r="P157" s="315"/>
      <c r="Q157" s="31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13">
        <v>4680115882669</v>
      </c>
      <c r="E158" s="31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5"/>
      <c r="O158" s="315"/>
      <c r="P158" s="315"/>
      <c r="Q158" s="31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13">
        <v>4680115882676</v>
      </c>
      <c r="E159" s="31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5"/>
      <c r="O159" s="315"/>
      <c r="P159" s="315"/>
      <c r="Q159" s="31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1"/>
      <c r="M160" s="317" t="s">
        <v>43</v>
      </c>
      <c r="N160" s="318"/>
      <c r="O160" s="318"/>
      <c r="P160" s="318"/>
      <c r="Q160" s="318"/>
      <c r="R160" s="318"/>
      <c r="S160" s="31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1"/>
      <c r="M161" s="317" t="s">
        <v>43</v>
      </c>
      <c r="N161" s="318"/>
      <c r="O161" s="318"/>
      <c r="P161" s="318"/>
      <c r="Q161" s="318"/>
      <c r="R161" s="318"/>
      <c r="S161" s="31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29" t="s">
        <v>79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13">
        <v>4680115881556</v>
      </c>
      <c r="E163" s="31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5"/>
      <c r="O163" s="315"/>
      <c r="P163" s="315"/>
      <c r="Q163" s="31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13">
        <v>4680115880573</v>
      </c>
      <c r="E164" s="31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7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5"/>
      <c r="O164" s="315"/>
      <c r="P164" s="315"/>
      <c r="Q164" s="31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13">
        <v>4680115880573</v>
      </c>
      <c r="E165" s="313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278</v>
      </c>
      <c r="N165" s="315"/>
      <c r="O165" s="315"/>
      <c r="P165" s="315"/>
      <c r="Q165" s="31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13">
        <v>4680115881594</v>
      </c>
      <c r="E166" s="31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5"/>
      <c r="O166" s="315"/>
      <c r="P166" s="315"/>
      <c r="Q166" s="31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13">
        <v>4680115881587</v>
      </c>
      <c r="E167" s="31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5"/>
      <c r="O167" s="315"/>
      <c r="P167" s="315"/>
      <c r="Q167" s="31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13">
        <v>4680115880962</v>
      </c>
      <c r="E168" s="31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5"/>
      <c r="O168" s="315"/>
      <c r="P168" s="315"/>
      <c r="Q168" s="31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13">
        <v>4680115881617</v>
      </c>
      <c r="E169" s="31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5"/>
      <c r="O169" s="315"/>
      <c r="P169" s="315"/>
      <c r="Q169" s="31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13">
        <v>4680115881228</v>
      </c>
      <c r="E170" s="31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5"/>
      <c r="O170" s="315"/>
      <c r="P170" s="315"/>
      <c r="Q170" s="31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13">
        <v>4680115881037</v>
      </c>
      <c r="E171" s="31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5"/>
      <c r="O171" s="315"/>
      <c r="P171" s="315"/>
      <c r="Q171" s="31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13">
        <v>4680115881211</v>
      </c>
      <c r="E172" s="31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5"/>
      <c r="O172" s="315"/>
      <c r="P172" s="315"/>
      <c r="Q172" s="31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13">
        <v>4680115881020</v>
      </c>
      <c r="E173" s="31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5"/>
      <c r="O173" s="315"/>
      <c r="P173" s="315"/>
      <c r="Q173" s="31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13">
        <v>4680115882195</v>
      </c>
      <c r="E174" s="31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5"/>
      <c r="O174" s="315"/>
      <c r="P174" s="315"/>
      <c r="Q174" s="31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13">
        <v>4680115880092</v>
      </c>
      <c r="E175" s="31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5"/>
      <c r="O175" s="315"/>
      <c r="P175" s="315"/>
      <c r="Q175" s="31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13">
        <v>4680115880221</v>
      </c>
      <c r="E176" s="31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5"/>
      <c r="O176" s="315"/>
      <c r="P176" s="315"/>
      <c r="Q176" s="31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13">
        <v>4680115882942</v>
      </c>
      <c r="E177" s="31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5"/>
      <c r="O177" s="315"/>
      <c r="P177" s="315"/>
      <c r="Q177" s="31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13">
        <v>4680115880504</v>
      </c>
      <c r="E178" s="31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5"/>
      <c r="O178" s="315"/>
      <c r="P178" s="315"/>
      <c r="Q178" s="31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13">
        <v>4680115882164</v>
      </c>
      <c r="E179" s="31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5"/>
      <c r="O179" s="315"/>
      <c r="P179" s="315"/>
      <c r="Q179" s="31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1"/>
      <c r="M180" s="317" t="s">
        <v>43</v>
      </c>
      <c r="N180" s="318"/>
      <c r="O180" s="318"/>
      <c r="P180" s="318"/>
      <c r="Q180" s="318"/>
      <c r="R180" s="318"/>
      <c r="S180" s="31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1"/>
      <c r="M181" s="317" t="s">
        <v>43</v>
      </c>
      <c r="N181" s="318"/>
      <c r="O181" s="318"/>
      <c r="P181" s="318"/>
      <c r="Q181" s="318"/>
      <c r="R181" s="318"/>
      <c r="S181" s="319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29" t="s">
        <v>208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13">
        <v>4680115880801</v>
      </c>
      <c r="E183" s="31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5"/>
      <c r="O183" s="315"/>
      <c r="P183" s="315"/>
      <c r="Q183" s="31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13">
        <v>4680115880818</v>
      </c>
      <c r="E184" s="31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5"/>
      <c r="O184" s="315"/>
      <c r="P184" s="315"/>
      <c r="Q184" s="31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1"/>
      <c r="M185" s="317" t="s">
        <v>43</v>
      </c>
      <c r="N185" s="318"/>
      <c r="O185" s="318"/>
      <c r="P185" s="318"/>
      <c r="Q185" s="318"/>
      <c r="R185" s="318"/>
      <c r="S185" s="31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0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1"/>
      <c r="M186" s="317" t="s">
        <v>43</v>
      </c>
      <c r="N186" s="318"/>
      <c r="O186" s="318"/>
      <c r="P186" s="318"/>
      <c r="Q186" s="318"/>
      <c r="R186" s="318"/>
      <c r="S186" s="31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28" t="s">
        <v>311</v>
      </c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66"/>
      <c r="Y187" s="66"/>
    </row>
    <row r="188" spans="1:52" ht="14.25" customHeight="1" x14ac:dyDescent="0.25">
      <c r="A188" s="329" t="s">
        <v>113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13">
        <v>4607091387445</v>
      </c>
      <c r="E189" s="31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5"/>
      <c r="O189" s="315"/>
      <c r="P189" s="315"/>
      <c r="Q189" s="31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13">
        <v>4607091386004</v>
      </c>
      <c r="E190" s="31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5"/>
      <c r="O190" s="315"/>
      <c r="P190" s="315"/>
      <c r="Q190" s="316"/>
      <c r="R190" s="40" t="s">
        <v>48</v>
      </c>
      <c r="S190" s="40" t="s">
        <v>48</v>
      </c>
      <c r="T190" s="41" t="s">
        <v>0</v>
      </c>
      <c r="U190" s="59">
        <v>1800</v>
      </c>
      <c r="V190" s="56">
        <f t="shared" si="10"/>
        <v>1803.6000000000001</v>
      </c>
      <c r="W190" s="42">
        <f>IFERROR(IF(V190=0,"",ROUNDUP(V190/H190,0)*0.02039),"")</f>
        <v>3.4051299999999998</v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13">
        <v>4607091386004</v>
      </c>
      <c r="E191" s="31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5"/>
      <c r="O191" s="315"/>
      <c r="P191" s="315"/>
      <c r="Q191" s="31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13">
        <v>4607091386073</v>
      </c>
      <c r="E192" s="31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5"/>
      <c r="O192" s="315"/>
      <c r="P192" s="315"/>
      <c r="Q192" s="31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13">
        <v>4607091387322</v>
      </c>
      <c r="E193" s="31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5"/>
      <c r="O193" s="315"/>
      <c r="P193" s="315"/>
      <c r="Q193" s="316"/>
      <c r="R193" s="40" t="s">
        <v>48</v>
      </c>
      <c r="S193" s="40" t="s">
        <v>48</v>
      </c>
      <c r="T193" s="41" t="s">
        <v>0</v>
      </c>
      <c r="U193" s="59">
        <v>200</v>
      </c>
      <c r="V193" s="56">
        <f t="shared" si="10"/>
        <v>205.20000000000002</v>
      </c>
      <c r="W193" s="42">
        <f>IFERROR(IF(V193=0,"",ROUNDUP(V193/H193,0)*0.02039),"")</f>
        <v>0.38740999999999998</v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13">
        <v>4607091387322</v>
      </c>
      <c r="E194" s="31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5"/>
      <c r="O194" s="315"/>
      <c r="P194" s="315"/>
      <c r="Q194" s="31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13">
        <v>4607091387377</v>
      </c>
      <c r="E195" s="31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5"/>
      <c r="O195" s="315"/>
      <c r="P195" s="315"/>
      <c r="Q195" s="316"/>
      <c r="R195" s="40" t="s">
        <v>48</v>
      </c>
      <c r="S195" s="40" t="s">
        <v>48</v>
      </c>
      <c r="T195" s="41" t="s">
        <v>0</v>
      </c>
      <c r="U195" s="59">
        <v>300</v>
      </c>
      <c r="V195" s="56">
        <f t="shared" si="10"/>
        <v>302.40000000000003</v>
      </c>
      <c r="W195" s="42">
        <f>IFERROR(IF(V195=0,"",ROUNDUP(V195/H195,0)*0.02175),"")</f>
        <v>0.60899999999999999</v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13">
        <v>4607091387353</v>
      </c>
      <c r="E196" s="31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5"/>
      <c r="O196" s="315"/>
      <c r="P196" s="315"/>
      <c r="Q196" s="316"/>
      <c r="R196" s="40" t="s">
        <v>48</v>
      </c>
      <c r="S196" s="40" t="s">
        <v>48</v>
      </c>
      <c r="T196" s="41" t="s">
        <v>0</v>
      </c>
      <c r="U196" s="59">
        <v>150</v>
      </c>
      <c r="V196" s="56">
        <f t="shared" si="10"/>
        <v>151.20000000000002</v>
      </c>
      <c r="W196" s="42">
        <f>IFERROR(IF(V196=0,"",ROUNDUP(V196/H196,0)*0.02175),"")</f>
        <v>0.30449999999999999</v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13">
        <v>4607091386011</v>
      </c>
      <c r="E197" s="31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5"/>
      <c r="O197" s="315"/>
      <c r="P197" s="315"/>
      <c r="Q197" s="31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13">
        <v>4607091387308</v>
      </c>
      <c r="E198" s="31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5"/>
      <c r="O198" s="315"/>
      <c r="P198" s="315"/>
      <c r="Q198" s="31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13">
        <v>4607091387339</v>
      </c>
      <c r="E199" s="31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5"/>
      <c r="O199" s="315"/>
      <c r="P199" s="315"/>
      <c r="Q199" s="31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13">
        <v>4680115882638</v>
      </c>
      <c r="E200" s="31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5"/>
      <c r="O200" s="315"/>
      <c r="P200" s="315"/>
      <c r="Q200" s="31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13">
        <v>4680115881938</v>
      </c>
      <c r="E201" s="31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5"/>
      <c r="O201" s="315"/>
      <c r="P201" s="315"/>
      <c r="Q201" s="31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13">
        <v>4607091387346</v>
      </c>
      <c r="E202" s="31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5"/>
      <c r="O202" s="315"/>
      <c r="P202" s="315"/>
      <c r="Q202" s="316"/>
      <c r="R202" s="40" t="s">
        <v>48</v>
      </c>
      <c r="S202" s="40" t="s">
        <v>48</v>
      </c>
      <c r="T202" s="41" t="s">
        <v>0</v>
      </c>
      <c r="U202" s="59">
        <v>40</v>
      </c>
      <c r="V202" s="56">
        <f t="shared" si="10"/>
        <v>40</v>
      </c>
      <c r="W202" s="42">
        <f t="shared" si="11"/>
        <v>9.3700000000000006E-2</v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13">
        <v>4607091389807</v>
      </c>
      <c r="E203" s="31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5"/>
      <c r="O203" s="315"/>
      <c r="P203" s="315"/>
      <c r="Q203" s="31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0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1"/>
      <c r="M204" s="317" t="s">
        <v>43</v>
      </c>
      <c r="N204" s="318"/>
      <c r="O204" s="318"/>
      <c r="P204" s="318"/>
      <c r="Q204" s="318"/>
      <c r="R204" s="318"/>
      <c r="S204" s="31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236.85185185185182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238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4.7997399999999999</v>
      </c>
      <c r="X204" s="68"/>
      <c r="Y204" s="68"/>
    </row>
    <row r="205" spans="1:52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1"/>
      <c r="M205" s="317" t="s">
        <v>43</v>
      </c>
      <c r="N205" s="318"/>
      <c r="O205" s="318"/>
      <c r="P205" s="318"/>
      <c r="Q205" s="318"/>
      <c r="R205" s="318"/>
      <c r="S205" s="319"/>
      <c r="T205" s="43" t="s">
        <v>0</v>
      </c>
      <c r="U205" s="44">
        <f>IFERROR(SUM(U189:U203),"0")</f>
        <v>2490</v>
      </c>
      <c r="V205" s="44">
        <f>IFERROR(SUM(V189:V203),"0")</f>
        <v>2502.4</v>
      </c>
      <c r="W205" s="43"/>
      <c r="X205" s="68"/>
      <c r="Y205" s="68"/>
    </row>
    <row r="206" spans="1:52" ht="14.25" customHeight="1" x14ac:dyDescent="0.25">
      <c r="A206" s="329" t="s">
        <v>106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13">
        <v>4680115881914</v>
      </c>
      <c r="E207" s="31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5"/>
      <c r="O207" s="315"/>
      <c r="P207" s="315"/>
      <c r="Q207" s="31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0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1"/>
      <c r="M208" s="317" t="s">
        <v>43</v>
      </c>
      <c r="N208" s="318"/>
      <c r="O208" s="318"/>
      <c r="P208" s="318"/>
      <c r="Q208" s="318"/>
      <c r="R208" s="318"/>
      <c r="S208" s="31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0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1"/>
      <c r="M209" s="317" t="s">
        <v>43</v>
      </c>
      <c r="N209" s="318"/>
      <c r="O209" s="318"/>
      <c r="P209" s="318"/>
      <c r="Q209" s="318"/>
      <c r="R209" s="318"/>
      <c r="S209" s="31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29" t="s">
        <v>75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13">
        <v>4607091387193</v>
      </c>
      <c r="E211" s="31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5"/>
      <c r="O211" s="315"/>
      <c r="P211" s="315"/>
      <c r="Q211" s="316"/>
      <c r="R211" s="40" t="s">
        <v>48</v>
      </c>
      <c r="S211" s="40" t="s">
        <v>48</v>
      </c>
      <c r="T211" s="41" t="s">
        <v>0</v>
      </c>
      <c r="U211" s="59">
        <v>300</v>
      </c>
      <c r="V211" s="56">
        <f>IFERROR(IF(U211="",0,CEILING((U211/$H211),1)*$H211),"")</f>
        <v>302.40000000000003</v>
      </c>
      <c r="W211" s="42">
        <f>IFERROR(IF(V211=0,"",ROUNDUP(V211/H211,0)*0.00753),"")</f>
        <v>0.54215999999999998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13">
        <v>4607091387230</v>
      </c>
      <c r="E212" s="31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5"/>
      <c r="O212" s="315"/>
      <c r="P212" s="315"/>
      <c r="Q212" s="31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13">
        <v>4607091387285</v>
      </c>
      <c r="E213" s="31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5"/>
      <c r="O213" s="315"/>
      <c r="P213" s="315"/>
      <c r="Q213" s="316"/>
      <c r="R213" s="40" t="s">
        <v>48</v>
      </c>
      <c r="S213" s="40" t="s">
        <v>48</v>
      </c>
      <c r="T213" s="41" t="s">
        <v>0</v>
      </c>
      <c r="U213" s="59">
        <v>87</v>
      </c>
      <c r="V213" s="56">
        <f>IFERROR(IF(U213="",0,CEILING((U213/$H213),1)*$H213),"")</f>
        <v>88.2</v>
      </c>
      <c r="W213" s="42">
        <f>IFERROR(IF(V213=0,"",ROUNDUP(V213/H213,0)*0.00502),"")</f>
        <v>0.21084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13">
        <v>4607091389845</v>
      </c>
      <c r="E214" s="31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5"/>
      <c r="O214" s="315"/>
      <c r="P214" s="315"/>
      <c r="Q214" s="31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17" t="s">
        <v>43</v>
      </c>
      <c r="N215" s="318"/>
      <c r="O215" s="318"/>
      <c r="P215" s="318"/>
      <c r="Q215" s="318"/>
      <c r="R215" s="318"/>
      <c r="S215" s="319"/>
      <c r="T215" s="43" t="s">
        <v>42</v>
      </c>
      <c r="U215" s="44">
        <f>IFERROR(U211/H211,"0")+IFERROR(U212/H212,"0")+IFERROR(U213/H213,"0")+IFERROR(U214/H214,"0")</f>
        <v>112.85714285714286</v>
      </c>
      <c r="V215" s="44">
        <f>IFERROR(V211/H211,"0")+IFERROR(V212/H212,"0")+IFERROR(V213/H213,"0")+IFERROR(V214/H214,"0")</f>
        <v>114</v>
      </c>
      <c r="W215" s="44">
        <f>IFERROR(IF(W211="",0,W211),"0")+IFERROR(IF(W212="",0,W212),"0")+IFERROR(IF(W213="",0,W213),"0")+IFERROR(IF(W214="",0,W214),"0")</f>
        <v>0.753</v>
      </c>
      <c r="X215" s="68"/>
      <c r="Y215" s="68"/>
    </row>
    <row r="216" spans="1:52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1"/>
      <c r="M216" s="317" t="s">
        <v>43</v>
      </c>
      <c r="N216" s="318"/>
      <c r="O216" s="318"/>
      <c r="P216" s="318"/>
      <c r="Q216" s="318"/>
      <c r="R216" s="318"/>
      <c r="S216" s="319"/>
      <c r="T216" s="43" t="s">
        <v>0</v>
      </c>
      <c r="U216" s="44">
        <f>IFERROR(SUM(U211:U214),"0")</f>
        <v>387</v>
      </c>
      <c r="V216" s="44">
        <f>IFERROR(SUM(V211:V214),"0")</f>
        <v>390.6</v>
      </c>
      <c r="W216" s="43"/>
      <c r="X216" s="68"/>
      <c r="Y216" s="68"/>
    </row>
    <row r="217" spans="1:52" ht="14.25" customHeight="1" x14ac:dyDescent="0.25">
      <c r="A217" s="329" t="s">
        <v>79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13">
        <v>4607091387766</v>
      </c>
      <c r="E218" s="31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5"/>
      <c r="O218" s="315"/>
      <c r="P218" s="315"/>
      <c r="Q218" s="316"/>
      <c r="R218" s="40" t="s">
        <v>48</v>
      </c>
      <c r="S218" s="40" t="s">
        <v>48</v>
      </c>
      <c r="T218" s="41" t="s">
        <v>0</v>
      </c>
      <c r="U218" s="59">
        <v>4800</v>
      </c>
      <c r="V218" s="56">
        <f t="shared" ref="V218:V223" si="12">IFERROR(IF(U218="",0,CEILING((U218/$H218),1)*$H218),"")</f>
        <v>4803.3</v>
      </c>
      <c r="W218" s="42">
        <f>IFERROR(IF(V218=0,"",ROUNDUP(V218/H218,0)*0.02175),"")</f>
        <v>12.897749999999998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13">
        <v>4607091387957</v>
      </c>
      <c r="E219" s="31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5"/>
      <c r="O219" s="315"/>
      <c r="P219" s="315"/>
      <c r="Q219" s="31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13">
        <v>4607091387964</v>
      </c>
      <c r="E220" s="31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5"/>
      <c r="O220" s="315"/>
      <c r="P220" s="315"/>
      <c r="Q220" s="31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13">
        <v>4607091381672</v>
      </c>
      <c r="E221" s="31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5"/>
      <c r="O221" s="315"/>
      <c r="P221" s="315"/>
      <c r="Q221" s="316"/>
      <c r="R221" s="40" t="s">
        <v>48</v>
      </c>
      <c r="S221" s="40" t="s">
        <v>48</v>
      </c>
      <c r="T221" s="41" t="s">
        <v>0</v>
      </c>
      <c r="U221" s="59">
        <v>18</v>
      </c>
      <c r="V221" s="56">
        <f t="shared" si="12"/>
        <v>18</v>
      </c>
      <c r="W221" s="42">
        <f>IFERROR(IF(V221=0,"",ROUNDUP(V221/H221,0)*0.00937),"")</f>
        <v>4.6850000000000003E-2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13">
        <v>4607091387537</v>
      </c>
      <c r="E222" s="31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5"/>
      <c r="O222" s="315"/>
      <c r="P222" s="315"/>
      <c r="Q222" s="31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13">
        <v>4607091387513</v>
      </c>
      <c r="E223" s="31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5"/>
      <c r="O223" s="315"/>
      <c r="P223" s="315"/>
      <c r="Q223" s="31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1"/>
      <c r="M224" s="317" t="s">
        <v>43</v>
      </c>
      <c r="N224" s="318"/>
      <c r="O224" s="318"/>
      <c r="P224" s="318"/>
      <c r="Q224" s="318"/>
      <c r="R224" s="318"/>
      <c r="S224" s="319"/>
      <c r="T224" s="43" t="s">
        <v>42</v>
      </c>
      <c r="U224" s="44">
        <f>IFERROR(U218/H218,"0")+IFERROR(U219/H219,"0")+IFERROR(U220/H220,"0")+IFERROR(U221/H221,"0")+IFERROR(U222/H222,"0")+IFERROR(U223/H223,"0")</f>
        <v>597.59259259259261</v>
      </c>
      <c r="V224" s="44">
        <f>IFERROR(V218/H218,"0")+IFERROR(V219/H219,"0")+IFERROR(V220/H220,"0")+IFERROR(V221/H221,"0")+IFERROR(V222/H222,"0")+IFERROR(V223/H223,"0")</f>
        <v>598</v>
      </c>
      <c r="W224" s="44">
        <f>IFERROR(IF(W218="",0,W218),"0")+IFERROR(IF(W219="",0,W219),"0")+IFERROR(IF(W220="",0,W220),"0")+IFERROR(IF(W221="",0,W221),"0")+IFERROR(IF(W222="",0,W222),"0")+IFERROR(IF(W223="",0,W223),"0")</f>
        <v>12.944599999999998</v>
      </c>
      <c r="X224" s="68"/>
      <c r="Y224" s="68"/>
    </row>
    <row r="225" spans="1:52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17" t="s">
        <v>43</v>
      </c>
      <c r="N225" s="318"/>
      <c r="O225" s="318"/>
      <c r="P225" s="318"/>
      <c r="Q225" s="318"/>
      <c r="R225" s="318"/>
      <c r="S225" s="319"/>
      <c r="T225" s="43" t="s">
        <v>0</v>
      </c>
      <c r="U225" s="44">
        <f>IFERROR(SUM(U218:U223),"0")</f>
        <v>4818</v>
      </c>
      <c r="V225" s="44">
        <f>IFERROR(SUM(V218:V223),"0")</f>
        <v>4821.3</v>
      </c>
      <c r="W225" s="43"/>
      <c r="X225" s="68"/>
      <c r="Y225" s="68"/>
    </row>
    <row r="226" spans="1:52" ht="14.25" customHeight="1" x14ac:dyDescent="0.25">
      <c r="A226" s="329" t="s">
        <v>208</v>
      </c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  <c r="R226" s="329"/>
      <c r="S226" s="329"/>
      <c r="T226" s="329"/>
      <c r="U226" s="329"/>
      <c r="V226" s="329"/>
      <c r="W226" s="329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13">
        <v>4607091380880</v>
      </c>
      <c r="E227" s="31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5"/>
      <c r="O227" s="315"/>
      <c r="P227" s="315"/>
      <c r="Q227" s="316"/>
      <c r="R227" s="40" t="s">
        <v>48</v>
      </c>
      <c r="S227" s="40" t="s">
        <v>48</v>
      </c>
      <c r="T227" s="41" t="s">
        <v>0</v>
      </c>
      <c r="U227" s="59">
        <v>100</v>
      </c>
      <c r="V227" s="56">
        <f>IFERROR(IF(U227="",0,CEILING((U227/$H227),1)*$H227),"")</f>
        <v>100.80000000000001</v>
      </c>
      <c r="W227" s="42">
        <f>IFERROR(IF(V227=0,"",ROUNDUP(V227/H227,0)*0.02175),"")</f>
        <v>0.26100000000000001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13">
        <v>4607091384482</v>
      </c>
      <c r="E228" s="31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5"/>
      <c r="O228" s="315"/>
      <c r="P228" s="315"/>
      <c r="Q228" s="31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13">
        <v>4607091380897</v>
      </c>
      <c r="E229" s="31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5"/>
      <c r="O229" s="315"/>
      <c r="P229" s="315"/>
      <c r="Q229" s="316"/>
      <c r="R229" s="40" t="s">
        <v>48</v>
      </c>
      <c r="S229" s="40" t="s">
        <v>48</v>
      </c>
      <c r="T229" s="41" t="s">
        <v>0</v>
      </c>
      <c r="U229" s="59">
        <v>200</v>
      </c>
      <c r="V229" s="56">
        <f>IFERROR(IF(U229="",0,CEILING((U229/$H229),1)*$H229),"")</f>
        <v>201.60000000000002</v>
      </c>
      <c r="W229" s="42">
        <f>IFERROR(IF(V229=0,"",ROUNDUP(V229/H229,0)*0.02175),"")</f>
        <v>0.52200000000000002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13">
        <v>4680115880368</v>
      </c>
      <c r="E230" s="31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43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5"/>
      <c r="O230" s="315"/>
      <c r="P230" s="315"/>
      <c r="Q230" s="31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0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1"/>
      <c r="M231" s="317" t="s">
        <v>43</v>
      </c>
      <c r="N231" s="318"/>
      <c r="O231" s="318"/>
      <c r="P231" s="318"/>
      <c r="Q231" s="318"/>
      <c r="R231" s="318"/>
      <c r="S231" s="319"/>
      <c r="T231" s="43" t="s">
        <v>42</v>
      </c>
      <c r="U231" s="44">
        <f>IFERROR(U227/H227,"0")+IFERROR(U228/H228,"0")+IFERROR(U229/H229,"0")+IFERROR(U230/H230,"0")</f>
        <v>35.714285714285715</v>
      </c>
      <c r="V231" s="44">
        <f>IFERROR(V227/H227,"0")+IFERROR(V228/H228,"0")+IFERROR(V229/H229,"0")+IFERROR(V230/H230,"0")</f>
        <v>36</v>
      </c>
      <c r="W231" s="44">
        <f>IFERROR(IF(W227="",0,W227),"0")+IFERROR(IF(W228="",0,W228),"0")+IFERROR(IF(W229="",0,W229),"0")+IFERROR(IF(W230="",0,W230),"0")</f>
        <v>0.78300000000000003</v>
      </c>
      <c r="X231" s="68"/>
      <c r="Y231" s="68"/>
    </row>
    <row r="232" spans="1:52" x14ac:dyDescent="0.2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1"/>
      <c r="M232" s="317" t="s">
        <v>43</v>
      </c>
      <c r="N232" s="318"/>
      <c r="O232" s="318"/>
      <c r="P232" s="318"/>
      <c r="Q232" s="318"/>
      <c r="R232" s="318"/>
      <c r="S232" s="319"/>
      <c r="T232" s="43" t="s">
        <v>0</v>
      </c>
      <c r="U232" s="44">
        <f>IFERROR(SUM(U227:U230),"0")</f>
        <v>300</v>
      </c>
      <c r="V232" s="44">
        <f>IFERROR(SUM(V227:V230),"0")</f>
        <v>302.40000000000003</v>
      </c>
      <c r="W232" s="43"/>
      <c r="X232" s="68"/>
      <c r="Y232" s="68"/>
    </row>
    <row r="233" spans="1:52" ht="14.25" customHeight="1" x14ac:dyDescent="0.25">
      <c r="A233" s="329" t="s">
        <v>92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13">
        <v>4607091388374</v>
      </c>
      <c r="E234" s="31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2" t="s">
        <v>373</v>
      </c>
      <c r="N234" s="315"/>
      <c r="O234" s="315"/>
      <c r="P234" s="315"/>
      <c r="Q234" s="316"/>
      <c r="R234" s="40" t="s">
        <v>48</v>
      </c>
      <c r="S234" s="40" t="s">
        <v>48</v>
      </c>
      <c r="T234" s="41" t="s">
        <v>0</v>
      </c>
      <c r="U234" s="59">
        <v>30</v>
      </c>
      <c r="V234" s="56">
        <f>IFERROR(IF(U234="",0,CEILING((U234/$H234),1)*$H234),"")</f>
        <v>30.4</v>
      </c>
      <c r="W234" s="42">
        <f>IFERROR(IF(V234=0,"",ROUNDUP(V234/H234,0)*0.00753),"")</f>
        <v>7.5300000000000006E-2</v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13">
        <v>4607091388381</v>
      </c>
      <c r="E235" s="31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3" t="s">
        <v>376</v>
      </c>
      <c r="N235" s="315"/>
      <c r="O235" s="315"/>
      <c r="P235" s="315"/>
      <c r="Q235" s="31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13">
        <v>4607091388404</v>
      </c>
      <c r="E236" s="31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5"/>
      <c r="O236" s="315"/>
      <c r="P236" s="315"/>
      <c r="Q236" s="31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1"/>
      <c r="M237" s="317" t="s">
        <v>43</v>
      </c>
      <c r="N237" s="318"/>
      <c r="O237" s="318"/>
      <c r="P237" s="318"/>
      <c r="Q237" s="318"/>
      <c r="R237" s="318"/>
      <c r="S237" s="319"/>
      <c r="T237" s="43" t="s">
        <v>42</v>
      </c>
      <c r="U237" s="44">
        <f>IFERROR(U234/H234,"0")+IFERROR(U235/H235,"0")+IFERROR(U236/H236,"0")</f>
        <v>9.8684210526315788</v>
      </c>
      <c r="V237" s="44">
        <f>IFERROR(V234/H234,"0")+IFERROR(V235/H235,"0")+IFERROR(V236/H236,"0")</f>
        <v>10</v>
      </c>
      <c r="W237" s="44">
        <f>IFERROR(IF(W234="",0,W234),"0")+IFERROR(IF(W235="",0,W235),"0")+IFERROR(IF(W236="",0,W236),"0")</f>
        <v>7.5300000000000006E-2</v>
      </c>
      <c r="X237" s="68"/>
      <c r="Y237" s="68"/>
    </row>
    <row r="238" spans="1:52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1"/>
      <c r="M238" s="317" t="s">
        <v>43</v>
      </c>
      <c r="N238" s="318"/>
      <c r="O238" s="318"/>
      <c r="P238" s="318"/>
      <c r="Q238" s="318"/>
      <c r="R238" s="318"/>
      <c r="S238" s="319"/>
      <c r="T238" s="43" t="s">
        <v>0</v>
      </c>
      <c r="U238" s="44">
        <f>IFERROR(SUM(U234:U236),"0")</f>
        <v>30</v>
      </c>
      <c r="V238" s="44">
        <f>IFERROR(SUM(V234:V236),"0")</f>
        <v>30.4</v>
      </c>
      <c r="W238" s="43"/>
      <c r="X238" s="68"/>
      <c r="Y238" s="68"/>
    </row>
    <row r="239" spans="1:52" ht="14.25" customHeight="1" x14ac:dyDescent="0.25">
      <c r="A239" s="329" t="s">
        <v>379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13">
        <v>4680115881808</v>
      </c>
      <c r="E240" s="31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5"/>
      <c r="O240" s="315"/>
      <c r="P240" s="315"/>
      <c r="Q240" s="31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13">
        <v>4680115881822</v>
      </c>
      <c r="E241" s="31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5"/>
      <c r="O241" s="315"/>
      <c r="P241" s="315"/>
      <c r="Q241" s="31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13">
        <v>4680115880016</v>
      </c>
      <c r="E242" s="31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5"/>
      <c r="O242" s="315"/>
      <c r="P242" s="315"/>
      <c r="Q242" s="31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1"/>
      <c r="M243" s="317" t="s">
        <v>43</v>
      </c>
      <c r="N243" s="318"/>
      <c r="O243" s="318"/>
      <c r="P243" s="318"/>
      <c r="Q243" s="318"/>
      <c r="R243" s="318"/>
      <c r="S243" s="31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1"/>
      <c r="M244" s="317" t="s">
        <v>43</v>
      </c>
      <c r="N244" s="318"/>
      <c r="O244" s="318"/>
      <c r="P244" s="318"/>
      <c r="Q244" s="318"/>
      <c r="R244" s="318"/>
      <c r="S244" s="31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28" t="s">
        <v>387</v>
      </c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66"/>
      <c r="Y245" s="66"/>
    </row>
    <row r="246" spans="1:52" ht="14.25" customHeight="1" x14ac:dyDescent="0.25">
      <c r="A246" s="329" t="s">
        <v>113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13">
        <v>4607091387421</v>
      </c>
      <c r="E247" s="31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5"/>
      <c r="O247" s="315"/>
      <c r="P247" s="315"/>
      <c r="Q247" s="31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13">
        <v>4607091387421</v>
      </c>
      <c r="E248" s="31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5"/>
      <c r="O248" s="315"/>
      <c r="P248" s="315"/>
      <c r="Q248" s="31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13">
        <v>4607091387452</v>
      </c>
      <c r="E249" s="31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5"/>
      <c r="O249" s="315"/>
      <c r="P249" s="315"/>
      <c r="Q249" s="31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13">
        <v>4607091387452</v>
      </c>
      <c r="E250" s="313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394</v>
      </c>
      <c r="N250" s="315"/>
      <c r="O250" s="315"/>
      <c r="P250" s="315"/>
      <c r="Q250" s="31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13">
        <v>4607091385984</v>
      </c>
      <c r="E251" s="31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5"/>
      <c r="O251" s="315"/>
      <c r="P251" s="315"/>
      <c r="Q251" s="31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13">
        <v>4607091387438</v>
      </c>
      <c r="E252" s="31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5"/>
      <c r="O252" s="315"/>
      <c r="P252" s="315"/>
      <c r="Q252" s="31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13">
        <v>4607091387469</v>
      </c>
      <c r="E253" s="31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5"/>
      <c r="O253" s="315"/>
      <c r="P253" s="315"/>
      <c r="Q253" s="31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1"/>
      <c r="M254" s="317" t="s">
        <v>43</v>
      </c>
      <c r="N254" s="318"/>
      <c r="O254" s="318"/>
      <c r="P254" s="318"/>
      <c r="Q254" s="318"/>
      <c r="R254" s="318"/>
      <c r="S254" s="31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1"/>
      <c r="M255" s="317" t="s">
        <v>43</v>
      </c>
      <c r="N255" s="318"/>
      <c r="O255" s="318"/>
      <c r="P255" s="318"/>
      <c r="Q255" s="318"/>
      <c r="R255" s="318"/>
      <c r="S255" s="31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29" t="s">
        <v>75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13">
        <v>4607091387292</v>
      </c>
      <c r="E257" s="31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5"/>
      <c r="O257" s="315"/>
      <c r="P257" s="315"/>
      <c r="Q257" s="31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13">
        <v>4607091387315</v>
      </c>
      <c r="E258" s="31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5"/>
      <c r="O258" s="315"/>
      <c r="P258" s="315"/>
      <c r="Q258" s="31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1"/>
      <c r="M259" s="317" t="s">
        <v>43</v>
      </c>
      <c r="N259" s="318"/>
      <c r="O259" s="318"/>
      <c r="P259" s="318"/>
      <c r="Q259" s="318"/>
      <c r="R259" s="318"/>
      <c r="S259" s="31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1"/>
      <c r="M260" s="317" t="s">
        <v>43</v>
      </c>
      <c r="N260" s="318"/>
      <c r="O260" s="318"/>
      <c r="P260" s="318"/>
      <c r="Q260" s="318"/>
      <c r="R260" s="318"/>
      <c r="S260" s="31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28" t="s">
        <v>405</v>
      </c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66"/>
      <c r="Y261" s="66"/>
    </row>
    <row r="262" spans="1:52" ht="14.25" customHeight="1" x14ac:dyDescent="0.25">
      <c r="A262" s="329" t="s">
        <v>75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13">
        <v>4607091383836</v>
      </c>
      <c r="E263" s="313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5"/>
      <c r="O263" s="315"/>
      <c r="P263" s="315"/>
      <c r="Q263" s="31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17" t="s">
        <v>43</v>
      </c>
      <c r="N264" s="318"/>
      <c r="O264" s="318"/>
      <c r="P264" s="318"/>
      <c r="Q264" s="318"/>
      <c r="R264" s="318"/>
      <c r="S264" s="319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1"/>
      <c r="M265" s="317" t="s">
        <v>43</v>
      </c>
      <c r="N265" s="318"/>
      <c r="O265" s="318"/>
      <c r="P265" s="318"/>
      <c r="Q265" s="318"/>
      <c r="R265" s="318"/>
      <c r="S265" s="319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29" t="s">
        <v>79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13">
        <v>4607091387919</v>
      </c>
      <c r="E267" s="313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5"/>
      <c r="O267" s="315"/>
      <c r="P267" s="315"/>
      <c r="Q267" s="316"/>
      <c r="R267" s="40" t="s">
        <v>48</v>
      </c>
      <c r="S267" s="40" t="s">
        <v>48</v>
      </c>
      <c r="T267" s="41" t="s">
        <v>0</v>
      </c>
      <c r="U267" s="59">
        <v>700</v>
      </c>
      <c r="V267" s="56">
        <f>IFERROR(IF(U267="",0,CEILING((U267/$H267),1)*$H267),"")</f>
        <v>704.69999999999993</v>
      </c>
      <c r="W267" s="42">
        <f>IFERROR(IF(V267=0,"",ROUNDUP(V267/H267,0)*0.02175),"")</f>
        <v>1.8922499999999998</v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13">
        <v>4607091383942</v>
      </c>
      <c r="E268" s="313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5"/>
      <c r="O268" s="315"/>
      <c r="P268" s="315"/>
      <c r="Q268" s="316"/>
      <c r="R268" s="40" t="s">
        <v>48</v>
      </c>
      <c r="S268" s="40" t="s">
        <v>48</v>
      </c>
      <c r="T268" s="41" t="s">
        <v>0</v>
      </c>
      <c r="U268" s="59">
        <v>252</v>
      </c>
      <c r="V268" s="56">
        <f>IFERROR(IF(U268="",0,CEILING((U268/$H268),1)*$H268),"")</f>
        <v>252</v>
      </c>
      <c r="W268" s="42">
        <f>IFERROR(IF(V268=0,"",ROUNDUP(V268/H268,0)*0.00753),"")</f>
        <v>0.753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13">
        <v>4607091383959</v>
      </c>
      <c r="E269" s="313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5"/>
      <c r="O269" s="315"/>
      <c r="P269" s="315"/>
      <c r="Q269" s="316"/>
      <c r="R269" s="40" t="s">
        <v>48</v>
      </c>
      <c r="S269" s="40" t="s">
        <v>48</v>
      </c>
      <c r="T269" s="41" t="s">
        <v>0</v>
      </c>
      <c r="U269" s="59">
        <v>126</v>
      </c>
      <c r="V269" s="56">
        <f>IFERROR(IF(U269="",0,CEILING((U269/$H269),1)*$H269),"")</f>
        <v>126</v>
      </c>
      <c r="W269" s="42">
        <f>IFERROR(IF(V269=0,"",ROUNDUP(V269/H269,0)*0.00753),"")</f>
        <v>0.3765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1"/>
      <c r="M270" s="317" t="s">
        <v>43</v>
      </c>
      <c r="N270" s="318"/>
      <c r="O270" s="318"/>
      <c r="P270" s="318"/>
      <c r="Q270" s="318"/>
      <c r="R270" s="318"/>
      <c r="S270" s="319"/>
      <c r="T270" s="43" t="s">
        <v>42</v>
      </c>
      <c r="U270" s="44">
        <f>IFERROR(U267/H267,"0")+IFERROR(U268/H268,"0")+IFERROR(U269/H269,"0")</f>
        <v>236.41975308641975</v>
      </c>
      <c r="V270" s="44">
        <f>IFERROR(V267/H267,"0")+IFERROR(V268/H268,"0")+IFERROR(V269/H269,"0")</f>
        <v>237</v>
      </c>
      <c r="W270" s="44">
        <f>IFERROR(IF(W267="",0,W267),"0")+IFERROR(IF(W268="",0,W268),"0")+IFERROR(IF(W269="",0,W269),"0")</f>
        <v>3.0217499999999999</v>
      </c>
      <c r="X270" s="68"/>
      <c r="Y270" s="68"/>
    </row>
    <row r="271" spans="1:52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1"/>
      <c r="M271" s="317" t="s">
        <v>43</v>
      </c>
      <c r="N271" s="318"/>
      <c r="O271" s="318"/>
      <c r="P271" s="318"/>
      <c r="Q271" s="318"/>
      <c r="R271" s="318"/>
      <c r="S271" s="319"/>
      <c r="T271" s="43" t="s">
        <v>0</v>
      </c>
      <c r="U271" s="44">
        <f>IFERROR(SUM(U267:U269),"0")</f>
        <v>1078</v>
      </c>
      <c r="V271" s="44">
        <f>IFERROR(SUM(V267:V269),"0")</f>
        <v>1082.6999999999998</v>
      </c>
      <c r="W271" s="43"/>
      <c r="X271" s="68"/>
      <c r="Y271" s="68"/>
    </row>
    <row r="272" spans="1:52" ht="14.25" customHeight="1" x14ac:dyDescent="0.25">
      <c r="A272" s="329" t="s">
        <v>208</v>
      </c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  <c r="R272" s="329"/>
      <c r="S272" s="329"/>
      <c r="T272" s="329"/>
      <c r="U272" s="329"/>
      <c r="V272" s="329"/>
      <c r="W272" s="329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13">
        <v>4607091388831</v>
      </c>
      <c r="E273" s="313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5"/>
      <c r="O273" s="315"/>
      <c r="P273" s="315"/>
      <c r="Q273" s="316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17" t="s">
        <v>43</v>
      </c>
      <c r="N274" s="318"/>
      <c r="O274" s="318"/>
      <c r="P274" s="318"/>
      <c r="Q274" s="318"/>
      <c r="R274" s="318"/>
      <c r="S274" s="319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1"/>
      <c r="M275" s="317" t="s">
        <v>43</v>
      </c>
      <c r="N275" s="318"/>
      <c r="O275" s="318"/>
      <c r="P275" s="318"/>
      <c r="Q275" s="318"/>
      <c r="R275" s="318"/>
      <c r="S275" s="319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29" t="s">
        <v>92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13">
        <v>4607091383102</v>
      </c>
      <c r="E277" s="313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5"/>
      <c r="O277" s="315"/>
      <c r="P277" s="315"/>
      <c r="Q277" s="31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1"/>
      <c r="M278" s="317" t="s">
        <v>43</v>
      </c>
      <c r="N278" s="318"/>
      <c r="O278" s="318"/>
      <c r="P278" s="318"/>
      <c r="Q278" s="318"/>
      <c r="R278" s="318"/>
      <c r="S278" s="319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17" t="s">
        <v>43</v>
      </c>
      <c r="N279" s="318"/>
      <c r="O279" s="318"/>
      <c r="P279" s="318"/>
      <c r="Q279" s="318"/>
      <c r="R279" s="318"/>
      <c r="S279" s="319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34" t="s">
        <v>418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55"/>
      <c r="Y280" s="55"/>
    </row>
    <row r="281" spans="1:52" ht="16.5" customHeight="1" x14ac:dyDescent="0.25">
      <c r="A281" s="328" t="s">
        <v>419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66"/>
      <c r="Y281" s="66"/>
    </row>
    <row r="282" spans="1:52" ht="14.25" customHeight="1" x14ac:dyDescent="0.25">
      <c r="A282" s="329" t="s">
        <v>113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13">
        <v>4607091383997</v>
      </c>
      <c r="E283" s="313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5"/>
      <c r="O283" s="315"/>
      <c r="P283" s="315"/>
      <c r="Q283" s="316"/>
      <c r="R283" s="40" t="s">
        <v>48</v>
      </c>
      <c r="S283" s="40" t="s">
        <v>48</v>
      </c>
      <c r="T283" s="41" t="s">
        <v>0</v>
      </c>
      <c r="U283" s="59">
        <v>0</v>
      </c>
      <c r="V283" s="56">
        <f t="shared" ref="V283:V290" si="14">IFERROR(IF(U283="",0,CEILING((U283/$H283),1)*$H283),"")</f>
        <v>0</v>
      </c>
      <c r="W283" s="42" t="str">
        <f>IFERROR(IF(V283=0,"",ROUNDUP(V283/H283,0)*0.02175),"")</f>
        <v/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13">
        <v>4607091383997</v>
      </c>
      <c r="E284" s="31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5"/>
      <c r="O284" s="315"/>
      <c r="P284" s="315"/>
      <c r="Q284" s="31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13">
        <v>4607091384130</v>
      </c>
      <c r="E285" s="31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5"/>
      <c r="O285" s="315"/>
      <c r="P285" s="315"/>
      <c r="Q285" s="31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13">
        <v>4607091384130</v>
      </c>
      <c r="E286" s="31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5"/>
      <c r="O286" s="315"/>
      <c r="P286" s="315"/>
      <c r="Q286" s="31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13">
        <v>4607091384147</v>
      </c>
      <c r="E287" s="31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5"/>
      <c r="O287" s="315"/>
      <c r="P287" s="315"/>
      <c r="Q287" s="31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13">
        <v>4607091384147</v>
      </c>
      <c r="E288" s="31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408" t="s">
        <v>429</v>
      </c>
      <c r="N288" s="315"/>
      <c r="O288" s="315"/>
      <c r="P288" s="315"/>
      <c r="Q288" s="31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13">
        <v>4607091384154</v>
      </c>
      <c r="E289" s="313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5"/>
      <c r="O289" s="315"/>
      <c r="P289" s="315"/>
      <c r="Q289" s="316"/>
      <c r="R289" s="40" t="s">
        <v>48</v>
      </c>
      <c r="S289" s="40" t="s">
        <v>48</v>
      </c>
      <c r="T289" s="41" t="s">
        <v>0</v>
      </c>
      <c r="U289" s="59">
        <v>100</v>
      </c>
      <c r="V289" s="56">
        <f t="shared" si="14"/>
        <v>100</v>
      </c>
      <c r="W289" s="42">
        <f>IFERROR(IF(V289=0,"",ROUNDUP(V289/H289,0)*0.00937),"")</f>
        <v>0.18740000000000001</v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13">
        <v>4607091384161</v>
      </c>
      <c r="E290" s="31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5"/>
      <c r="O290" s="315"/>
      <c r="P290" s="315"/>
      <c r="Q290" s="316"/>
      <c r="R290" s="40" t="s">
        <v>48</v>
      </c>
      <c r="S290" s="40" t="s">
        <v>48</v>
      </c>
      <c r="T290" s="41" t="s">
        <v>0</v>
      </c>
      <c r="U290" s="59">
        <v>75</v>
      </c>
      <c r="V290" s="56">
        <f t="shared" si="14"/>
        <v>75</v>
      </c>
      <c r="W290" s="42">
        <f>IFERROR(IF(V290=0,"",ROUNDUP(V290/H290,0)*0.00937),"")</f>
        <v>0.14055000000000001</v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20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1"/>
      <c r="M291" s="317" t="s">
        <v>43</v>
      </c>
      <c r="N291" s="318"/>
      <c r="O291" s="318"/>
      <c r="P291" s="318"/>
      <c r="Q291" s="318"/>
      <c r="R291" s="318"/>
      <c r="S291" s="319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35</v>
      </c>
      <c r="V291" s="44">
        <f>IFERROR(V283/H283,"0")+IFERROR(V284/H284,"0")+IFERROR(V285/H285,"0")+IFERROR(V286/H286,"0")+IFERROR(V287/H287,"0")+IFERROR(V288/H288,"0")+IFERROR(V289/H289,"0")+IFERROR(V290/H290,"0")</f>
        <v>35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0.32795000000000002</v>
      </c>
      <c r="X291" s="68"/>
      <c r="Y291" s="68"/>
    </row>
    <row r="292" spans="1:52" x14ac:dyDescent="0.2">
      <c r="A292" s="320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1"/>
      <c r="M292" s="317" t="s">
        <v>43</v>
      </c>
      <c r="N292" s="318"/>
      <c r="O292" s="318"/>
      <c r="P292" s="318"/>
      <c r="Q292" s="318"/>
      <c r="R292" s="318"/>
      <c r="S292" s="319"/>
      <c r="T292" s="43" t="s">
        <v>0</v>
      </c>
      <c r="U292" s="44">
        <f>IFERROR(SUM(U283:U290),"0")</f>
        <v>175</v>
      </c>
      <c r="V292" s="44">
        <f>IFERROR(SUM(V283:V290),"0")</f>
        <v>175</v>
      </c>
      <c r="W292" s="43"/>
      <c r="X292" s="68"/>
      <c r="Y292" s="68"/>
    </row>
    <row r="293" spans="1:52" ht="14.25" customHeight="1" x14ac:dyDescent="0.25">
      <c r="A293" s="329" t="s">
        <v>106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13">
        <v>4607091383980</v>
      </c>
      <c r="E294" s="31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5"/>
      <c r="O294" s="315"/>
      <c r="P294" s="315"/>
      <c r="Q294" s="316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13">
        <v>4607091384178</v>
      </c>
      <c r="E295" s="313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5"/>
      <c r="O295" s="315"/>
      <c r="P295" s="315"/>
      <c r="Q295" s="31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20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1"/>
      <c r="M296" s="317" t="s">
        <v>43</v>
      </c>
      <c r="N296" s="318"/>
      <c r="O296" s="318"/>
      <c r="P296" s="318"/>
      <c r="Q296" s="318"/>
      <c r="R296" s="318"/>
      <c r="S296" s="319"/>
      <c r="T296" s="43" t="s">
        <v>42</v>
      </c>
      <c r="U296" s="44">
        <f>IFERROR(U294/H294,"0")+IFERROR(U295/H295,"0")</f>
        <v>0</v>
      </c>
      <c r="V296" s="44">
        <f>IFERROR(V294/H294,"0")+IFERROR(V295/H295,"0")</f>
        <v>0</v>
      </c>
      <c r="W296" s="44">
        <f>IFERROR(IF(W294="",0,W294),"0")+IFERROR(IF(W295="",0,W295),"0")</f>
        <v>0</v>
      </c>
      <c r="X296" s="68"/>
      <c r="Y296" s="68"/>
    </row>
    <row r="297" spans="1:52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1"/>
      <c r="M297" s="317" t="s">
        <v>43</v>
      </c>
      <c r="N297" s="318"/>
      <c r="O297" s="318"/>
      <c r="P297" s="318"/>
      <c r="Q297" s="318"/>
      <c r="R297" s="318"/>
      <c r="S297" s="319"/>
      <c r="T297" s="43" t="s">
        <v>0</v>
      </c>
      <c r="U297" s="44">
        <f>IFERROR(SUM(U294:U295),"0")</f>
        <v>0</v>
      </c>
      <c r="V297" s="44">
        <f>IFERROR(SUM(V294:V295),"0")</f>
        <v>0</v>
      </c>
      <c r="W297" s="43"/>
      <c r="X297" s="68"/>
      <c r="Y297" s="68"/>
    </row>
    <row r="298" spans="1:52" ht="14.25" customHeight="1" x14ac:dyDescent="0.25">
      <c r="A298" s="329" t="s">
        <v>79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13">
        <v>4607091384260</v>
      </c>
      <c r="E299" s="313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5"/>
      <c r="O299" s="315"/>
      <c r="P299" s="315"/>
      <c r="Q299" s="316"/>
      <c r="R299" s="40" t="s">
        <v>48</v>
      </c>
      <c r="S299" s="40" t="s">
        <v>48</v>
      </c>
      <c r="T299" s="41" t="s">
        <v>0</v>
      </c>
      <c r="U299" s="59">
        <v>78</v>
      </c>
      <c r="V299" s="56">
        <f>IFERROR(IF(U299="",0,CEILING((U299/$H299),1)*$H299),"")</f>
        <v>78</v>
      </c>
      <c r="W299" s="42">
        <f>IFERROR(IF(V299=0,"",ROUNDUP(V299/H299,0)*0.02175),"")</f>
        <v>0.21749999999999997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17" t="s">
        <v>43</v>
      </c>
      <c r="N300" s="318"/>
      <c r="O300" s="318"/>
      <c r="P300" s="318"/>
      <c r="Q300" s="318"/>
      <c r="R300" s="318"/>
      <c r="S300" s="319"/>
      <c r="T300" s="43" t="s">
        <v>42</v>
      </c>
      <c r="U300" s="44">
        <f>IFERROR(U299/H299,"0")</f>
        <v>10</v>
      </c>
      <c r="V300" s="44">
        <f>IFERROR(V299/H299,"0")</f>
        <v>10</v>
      </c>
      <c r="W300" s="44">
        <f>IFERROR(IF(W299="",0,W299),"0")</f>
        <v>0.21749999999999997</v>
      </c>
      <c r="X300" s="68"/>
      <c r="Y300" s="68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17" t="s">
        <v>43</v>
      </c>
      <c r="N301" s="318"/>
      <c r="O301" s="318"/>
      <c r="P301" s="318"/>
      <c r="Q301" s="318"/>
      <c r="R301" s="318"/>
      <c r="S301" s="319"/>
      <c r="T301" s="43" t="s">
        <v>0</v>
      </c>
      <c r="U301" s="44">
        <f>IFERROR(SUM(U299:U299),"0")</f>
        <v>78</v>
      </c>
      <c r="V301" s="44">
        <f>IFERROR(SUM(V299:V299),"0")</f>
        <v>78</v>
      </c>
      <c r="W301" s="43"/>
      <c r="X301" s="68"/>
      <c r="Y301" s="68"/>
    </row>
    <row r="302" spans="1:52" ht="14.25" customHeight="1" x14ac:dyDescent="0.25">
      <c r="A302" s="329" t="s">
        <v>208</v>
      </c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  <c r="R302" s="329"/>
      <c r="S302" s="329"/>
      <c r="T302" s="329"/>
      <c r="U302" s="329"/>
      <c r="V302" s="329"/>
      <c r="W302" s="329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13">
        <v>4607091384673</v>
      </c>
      <c r="E303" s="31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5"/>
      <c r="O303" s="315"/>
      <c r="P303" s="315"/>
      <c r="Q303" s="31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1"/>
      <c r="M304" s="317" t="s">
        <v>43</v>
      </c>
      <c r="N304" s="318"/>
      <c r="O304" s="318"/>
      <c r="P304" s="318"/>
      <c r="Q304" s="318"/>
      <c r="R304" s="318"/>
      <c r="S304" s="319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20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17" t="s">
        <v>43</v>
      </c>
      <c r="N305" s="318"/>
      <c r="O305" s="318"/>
      <c r="P305" s="318"/>
      <c r="Q305" s="318"/>
      <c r="R305" s="318"/>
      <c r="S305" s="319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28" t="s">
        <v>442</v>
      </c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66"/>
      <c r="Y306" s="66"/>
    </row>
    <row r="307" spans="1:52" ht="14.25" customHeight="1" x14ac:dyDescent="0.25">
      <c r="A307" s="329" t="s">
        <v>113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13">
        <v>4607091384185</v>
      </c>
      <c r="E308" s="313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5"/>
      <c r="O308" s="315"/>
      <c r="P308" s="315"/>
      <c r="Q308" s="31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13">
        <v>4607091384192</v>
      </c>
      <c r="E309" s="313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5"/>
      <c r="O309" s="315"/>
      <c r="P309" s="315"/>
      <c r="Q309" s="31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13">
        <v>4680115881907</v>
      </c>
      <c r="E310" s="313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5"/>
      <c r="O310" s="315"/>
      <c r="P310" s="315"/>
      <c r="Q310" s="31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13">
        <v>4607091384680</v>
      </c>
      <c r="E311" s="313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5"/>
      <c r="O311" s="315"/>
      <c r="P311" s="315"/>
      <c r="Q311" s="31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1"/>
      <c r="M312" s="317" t="s">
        <v>43</v>
      </c>
      <c r="N312" s="318"/>
      <c r="O312" s="318"/>
      <c r="P312" s="318"/>
      <c r="Q312" s="318"/>
      <c r="R312" s="318"/>
      <c r="S312" s="319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17" t="s">
        <v>43</v>
      </c>
      <c r="N313" s="318"/>
      <c r="O313" s="318"/>
      <c r="P313" s="318"/>
      <c r="Q313" s="318"/>
      <c r="R313" s="318"/>
      <c r="S313" s="319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29" t="s">
        <v>75</v>
      </c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  <c r="R314" s="329"/>
      <c r="S314" s="329"/>
      <c r="T314" s="329"/>
      <c r="U314" s="329"/>
      <c r="V314" s="329"/>
      <c r="W314" s="329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13">
        <v>4607091384802</v>
      </c>
      <c r="E315" s="313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5"/>
      <c r="O315" s="315"/>
      <c r="P315" s="315"/>
      <c r="Q315" s="31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13">
        <v>4607091384826</v>
      </c>
      <c r="E316" s="313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5"/>
      <c r="O316" s="315"/>
      <c r="P316" s="315"/>
      <c r="Q316" s="31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1"/>
      <c r="M317" s="317" t="s">
        <v>43</v>
      </c>
      <c r="N317" s="318"/>
      <c r="O317" s="318"/>
      <c r="P317" s="318"/>
      <c r="Q317" s="318"/>
      <c r="R317" s="318"/>
      <c r="S317" s="319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1"/>
      <c r="M318" s="317" t="s">
        <v>43</v>
      </c>
      <c r="N318" s="318"/>
      <c r="O318" s="318"/>
      <c r="P318" s="318"/>
      <c r="Q318" s="318"/>
      <c r="R318" s="318"/>
      <c r="S318" s="319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29" t="s">
        <v>79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13">
        <v>4607091384246</v>
      </c>
      <c r="E320" s="313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5"/>
      <c r="O320" s="315"/>
      <c r="P320" s="315"/>
      <c r="Q320" s="31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13">
        <v>4680115881976</v>
      </c>
      <c r="E321" s="313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5"/>
      <c r="O321" s="315"/>
      <c r="P321" s="315"/>
      <c r="Q321" s="31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13">
        <v>4607091384253</v>
      </c>
      <c r="E322" s="313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5"/>
      <c r="O322" s="315"/>
      <c r="P322" s="315"/>
      <c r="Q322" s="31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13">
        <v>4680115881969</v>
      </c>
      <c r="E323" s="313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5"/>
      <c r="O323" s="315"/>
      <c r="P323" s="315"/>
      <c r="Q323" s="31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1"/>
      <c r="M324" s="317" t="s">
        <v>43</v>
      </c>
      <c r="N324" s="318"/>
      <c r="O324" s="318"/>
      <c r="P324" s="318"/>
      <c r="Q324" s="318"/>
      <c r="R324" s="318"/>
      <c r="S324" s="319"/>
      <c r="T324" s="43" t="s">
        <v>42</v>
      </c>
      <c r="U324" s="44">
        <f>IFERROR(U320/H320,"0")+IFERROR(U321/H321,"0")+IFERROR(U322/H322,"0")+IFERROR(U323/H323,"0")</f>
        <v>0</v>
      </c>
      <c r="V324" s="44">
        <f>IFERROR(V320/H320,"0")+IFERROR(V321/H321,"0")+IFERROR(V322/H322,"0")+IFERROR(V323/H323,"0")</f>
        <v>0</v>
      </c>
      <c r="W324" s="44">
        <f>IFERROR(IF(W320="",0,W320),"0")+IFERROR(IF(W321="",0,W321),"0")+IFERROR(IF(W322="",0,W322),"0")+IFERROR(IF(W323="",0,W323),"0")</f>
        <v>0</v>
      </c>
      <c r="X324" s="68"/>
      <c r="Y324" s="68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1"/>
      <c r="M325" s="317" t="s">
        <v>43</v>
      </c>
      <c r="N325" s="318"/>
      <c r="O325" s="318"/>
      <c r="P325" s="318"/>
      <c r="Q325" s="318"/>
      <c r="R325" s="318"/>
      <c r="S325" s="319"/>
      <c r="T325" s="43" t="s">
        <v>0</v>
      </c>
      <c r="U325" s="44">
        <f>IFERROR(SUM(U320:U323),"0")</f>
        <v>0</v>
      </c>
      <c r="V325" s="44">
        <f>IFERROR(SUM(V320:V323),"0")</f>
        <v>0</v>
      </c>
      <c r="W325" s="43"/>
      <c r="X325" s="68"/>
      <c r="Y325" s="68"/>
    </row>
    <row r="326" spans="1:52" ht="14.25" customHeight="1" x14ac:dyDescent="0.25">
      <c r="A326" s="329" t="s">
        <v>208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13">
        <v>4607091389357</v>
      </c>
      <c r="E327" s="313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5"/>
      <c r="O327" s="315"/>
      <c r="P327" s="315"/>
      <c r="Q327" s="31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1"/>
      <c r="M328" s="317" t="s">
        <v>43</v>
      </c>
      <c r="N328" s="318"/>
      <c r="O328" s="318"/>
      <c r="P328" s="318"/>
      <c r="Q328" s="318"/>
      <c r="R328" s="318"/>
      <c r="S328" s="319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20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1"/>
      <c r="M329" s="317" t="s">
        <v>43</v>
      </c>
      <c r="N329" s="318"/>
      <c r="O329" s="318"/>
      <c r="P329" s="318"/>
      <c r="Q329" s="318"/>
      <c r="R329" s="318"/>
      <c r="S329" s="319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34" t="s">
        <v>465</v>
      </c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55"/>
      <c r="Y330" s="55"/>
    </row>
    <row r="331" spans="1:52" ht="16.5" customHeight="1" x14ac:dyDescent="0.25">
      <c r="A331" s="328" t="s">
        <v>466</v>
      </c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66"/>
      <c r="Y331" s="66"/>
    </row>
    <row r="332" spans="1:52" ht="14.25" customHeight="1" x14ac:dyDescent="0.25">
      <c r="A332" s="329" t="s">
        <v>113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13">
        <v>4607091389708</v>
      </c>
      <c r="E333" s="313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5"/>
      <c r="O333" s="315"/>
      <c r="P333" s="315"/>
      <c r="Q333" s="316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13">
        <v>4607091389692</v>
      </c>
      <c r="E334" s="313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5"/>
      <c r="O334" s="315"/>
      <c r="P334" s="315"/>
      <c r="Q334" s="316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1"/>
      <c r="M335" s="317" t="s">
        <v>43</v>
      </c>
      <c r="N335" s="318"/>
      <c r="O335" s="318"/>
      <c r="P335" s="318"/>
      <c r="Q335" s="318"/>
      <c r="R335" s="318"/>
      <c r="S335" s="319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1"/>
      <c r="M336" s="317" t="s">
        <v>43</v>
      </c>
      <c r="N336" s="318"/>
      <c r="O336" s="318"/>
      <c r="P336" s="318"/>
      <c r="Q336" s="318"/>
      <c r="R336" s="318"/>
      <c r="S336" s="319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29" t="s">
        <v>75</v>
      </c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329"/>
      <c r="S337" s="329"/>
      <c r="T337" s="329"/>
      <c r="U337" s="329"/>
      <c r="V337" s="329"/>
      <c r="W337" s="329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13">
        <v>4607091389753</v>
      </c>
      <c r="E338" s="313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5"/>
      <c r="O338" s="315"/>
      <c r="P338" s="315"/>
      <c r="Q338" s="316"/>
      <c r="R338" s="40" t="s">
        <v>48</v>
      </c>
      <c r="S338" s="40" t="s">
        <v>48</v>
      </c>
      <c r="T338" s="41" t="s">
        <v>0</v>
      </c>
      <c r="U338" s="59">
        <v>150</v>
      </c>
      <c r="V338" s="56">
        <f t="shared" ref="V338:V350" si="15">IFERROR(IF(U338="",0,CEILING((U338/$H338),1)*$H338),"")</f>
        <v>151.20000000000002</v>
      </c>
      <c r="W338" s="42">
        <f>IFERROR(IF(V338=0,"",ROUNDUP(V338/H338,0)*0.00753),"")</f>
        <v>0.27107999999999999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13">
        <v>4607091389760</v>
      </c>
      <c r="E339" s="313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5"/>
      <c r="O339" s="315"/>
      <c r="P339" s="315"/>
      <c r="Q339" s="31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13">
        <v>4607091389746</v>
      </c>
      <c r="E340" s="31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5"/>
      <c r="O340" s="315"/>
      <c r="P340" s="315"/>
      <c r="Q340" s="316"/>
      <c r="R340" s="40" t="s">
        <v>48</v>
      </c>
      <c r="S340" s="40" t="s">
        <v>48</v>
      </c>
      <c r="T340" s="41" t="s">
        <v>0</v>
      </c>
      <c r="U340" s="59">
        <v>300</v>
      </c>
      <c r="V340" s="56">
        <f t="shared" si="15"/>
        <v>302.40000000000003</v>
      </c>
      <c r="W340" s="42">
        <f>IFERROR(IF(V340=0,"",ROUNDUP(V340/H340,0)*0.00753),"")</f>
        <v>0.54215999999999998</v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13">
        <v>4680115882928</v>
      </c>
      <c r="E341" s="313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5"/>
      <c r="O341" s="315"/>
      <c r="P341" s="315"/>
      <c r="Q341" s="31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13">
        <v>4680115883147</v>
      </c>
      <c r="E342" s="313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5"/>
      <c r="O342" s="315"/>
      <c r="P342" s="315"/>
      <c r="Q342" s="31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13">
        <v>4607091384338</v>
      </c>
      <c r="E343" s="313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5"/>
      <c r="O343" s="315"/>
      <c r="P343" s="315"/>
      <c r="Q343" s="31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13">
        <v>4680115883154</v>
      </c>
      <c r="E344" s="31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5"/>
      <c r="O344" s="315"/>
      <c r="P344" s="315"/>
      <c r="Q344" s="31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13">
        <v>4607091389524</v>
      </c>
      <c r="E345" s="31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5"/>
      <c r="O345" s="315"/>
      <c r="P345" s="315"/>
      <c r="Q345" s="31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13">
        <v>4680115883161</v>
      </c>
      <c r="E346" s="31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5"/>
      <c r="O346" s="315"/>
      <c r="P346" s="315"/>
      <c r="Q346" s="31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13">
        <v>4607091384345</v>
      </c>
      <c r="E347" s="31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5"/>
      <c r="O347" s="315"/>
      <c r="P347" s="315"/>
      <c r="Q347" s="31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13">
        <v>4680115883178</v>
      </c>
      <c r="E348" s="31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5"/>
      <c r="O348" s="315"/>
      <c r="P348" s="315"/>
      <c r="Q348" s="31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13">
        <v>4607091389531</v>
      </c>
      <c r="E349" s="31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5"/>
      <c r="O349" s="315"/>
      <c r="P349" s="315"/>
      <c r="Q349" s="31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13">
        <v>4680115883185</v>
      </c>
      <c r="E350" s="31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">
        <v>497</v>
      </c>
      <c r="N350" s="315"/>
      <c r="O350" s="315"/>
      <c r="P350" s="315"/>
      <c r="Q350" s="31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1"/>
      <c r="M351" s="317" t="s">
        <v>43</v>
      </c>
      <c r="N351" s="318"/>
      <c r="O351" s="318"/>
      <c r="P351" s="318"/>
      <c r="Q351" s="318"/>
      <c r="R351" s="318"/>
      <c r="S351" s="319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107.14285714285714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108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0.81323999999999996</v>
      </c>
      <c r="X351" s="68"/>
      <c r="Y351" s="68"/>
    </row>
    <row r="352" spans="1:52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1"/>
      <c r="M352" s="317" t="s">
        <v>43</v>
      </c>
      <c r="N352" s="318"/>
      <c r="O352" s="318"/>
      <c r="P352" s="318"/>
      <c r="Q352" s="318"/>
      <c r="R352" s="318"/>
      <c r="S352" s="319"/>
      <c r="T352" s="43" t="s">
        <v>0</v>
      </c>
      <c r="U352" s="44">
        <f>IFERROR(SUM(U338:U350),"0")</f>
        <v>450</v>
      </c>
      <c r="V352" s="44">
        <f>IFERROR(SUM(V338:V350),"0")</f>
        <v>453.6</v>
      </c>
      <c r="W352" s="43"/>
      <c r="X352" s="68"/>
      <c r="Y352" s="68"/>
    </row>
    <row r="353" spans="1:52" ht="14.25" customHeight="1" x14ac:dyDescent="0.25">
      <c r="A353" s="329" t="s">
        <v>79</v>
      </c>
      <c r="B353" s="329"/>
      <c r="C353" s="329"/>
      <c r="D353" s="329"/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  <c r="R353" s="329"/>
      <c r="S353" s="329"/>
      <c r="T353" s="329"/>
      <c r="U353" s="329"/>
      <c r="V353" s="329"/>
      <c r="W353" s="329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13">
        <v>4607091389685</v>
      </c>
      <c r="E354" s="313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5"/>
      <c r="O354" s="315"/>
      <c r="P354" s="315"/>
      <c r="Q354" s="31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13">
        <v>4607091389654</v>
      </c>
      <c r="E355" s="313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5"/>
      <c r="O355" s="315"/>
      <c r="P355" s="315"/>
      <c r="Q355" s="31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13">
        <v>4607091384352</v>
      </c>
      <c r="E356" s="313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5"/>
      <c r="O356" s="315"/>
      <c r="P356" s="315"/>
      <c r="Q356" s="31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13">
        <v>4607091389661</v>
      </c>
      <c r="E357" s="313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5"/>
      <c r="O357" s="315"/>
      <c r="P357" s="315"/>
      <c r="Q357" s="31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1"/>
      <c r="M358" s="317" t="s">
        <v>43</v>
      </c>
      <c r="N358" s="318"/>
      <c r="O358" s="318"/>
      <c r="P358" s="318"/>
      <c r="Q358" s="318"/>
      <c r="R358" s="318"/>
      <c r="S358" s="319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1"/>
      <c r="M359" s="317" t="s">
        <v>43</v>
      </c>
      <c r="N359" s="318"/>
      <c r="O359" s="318"/>
      <c r="P359" s="318"/>
      <c r="Q359" s="318"/>
      <c r="R359" s="318"/>
      <c r="S359" s="319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29" t="s">
        <v>208</v>
      </c>
      <c r="B360" s="329"/>
      <c r="C360" s="329"/>
      <c r="D360" s="329"/>
      <c r="E360" s="329"/>
      <c r="F360" s="329"/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13">
        <v>4680115881648</v>
      </c>
      <c r="E361" s="313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5"/>
      <c r="O361" s="315"/>
      <c r="P361" s="315"/>
      <c r="Q361" s="31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1"/>
      <c r="M362" s="317" t="s">
        <v>43</v>
      </c>
      <c r="N362" s="318"/>
      <c r="O362" s="318"/>
      <c r="P362" s="318"/>
      <c r="Q362" s="318"/>
      <c r="R362" s="318"/>
      <c r="S362" s="319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1"/>
      <c r="M363" s="317" t="s">
        <v>43</v>
      </c>
      <c r="N363" s="318"/>
      <c r="O363" s="318"/>
      <c r="P363" s="318"/>
      <c r="Q363" s="318"/>
      <c r="R363" s="318"/>
      <c r="S363" s="319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29" t="s">
        <v>92</v>
      </c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29"/>
      <c r="N364" s="329"/>
      <c r="O364" s="329"/>
      <c r="P364" s="329"/>
      <c r="Q364" s="329"/>
      <c r="R364" s="329"/>
      <c r="S364" s="329"/>
      <c r="T364" s="329"/>
      <c r="U364" s="329"/>
      <c r="V364" s="329"/>
      <c r="W364" s="329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13">
        <v>4680115883017</v>
      </c>
      <c r="E365" s="313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36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5"/>
      <c r="O365" s="315"/>
      <c r="P365" s="315"/>
      <c r="Q365" s="31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13">
        <v>4680115883031</v>
      </c>
      <c r="E366" s="313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5"/>
      <c r="O366" s="315"/>
      <c r="P366" s="315"/>
      <c r="Q366" s="31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13">
        <v>4680115883024</v>
      </c>
      <c r="E367" s="31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5"/>
      <c r="O367" s="315"/>
      <c r="P367" s="315"/>
      <c r="Q367" s="31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17" t="s">
        <v>43</v>
      </c>
      <c r="N368" s="318"/>
      <c r="O368" s="318"/>
      <c r="P368" s="318"/>
      <c r="Q368" s="318"/>
      <c r="R368" s="318"/>
      <c r="S368" s="319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1"/>
      <c r="M369" s="317" t="s">
        <v>43</v>
      </c>
      <c r="N369" s="318"/>
      <c r="O369" s="318"/>
      <c r="P369" s="318"/>
      <c r="Q369" s="318"/>
      <c r="R369" s="318"/>
      <c r="S369" s="319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29" t="s">
        <v>515</v>
      </c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29"/>
      <c r="N370" s="329"/>
      <c r="O370" s="329"/>
      <c r="P370" s="329"/>
      <c r="Q370" s="329"/>
      <c r="R370" s="329"/>
      <c r="S370" s="329"/>
      <c r="T370" s="329"/>
      <c r="U370" s="329"/>
      <c r="V370" s="329"/>
      <c r="W370" s="329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13">
        <v>4680115882997</v>
      </c>
      <c r="E371" s="313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366" t="s">
        <v>518</v>
      </c>
      <c r="N371" s="315"/>
      <c r="O371" s="315"/>
      <c r="P371" s="315"/>
      <c r="Q371" s="31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17" t="s">
        <v>43</v>
      </c>
      <c r="N372" s="318"/>
      <c r="O372" s="318"/>
      <c r="P372" s="318"/>
      <c r="Q372" s="318"/>
      <c r="R372" s="318"/>
      <c r="S372" s="319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1"/>
      <c r="M373" s="317" t="s">
        <v>43</v>
      </c>
      <c r="N373" s="318"/>
      <c r="O373" s="318"/>
      <c r="P373" s="318"/>
      <c r="Q373" s="318"/>
      <c r="R373" s="318"/>
      <c r="S373" s="319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28" t="s">
        <v>519</v>
      </c>
      <c r="B374" s="328"/>
      <c r="C374" s="328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66"/>
      <c r="Y374" s="66"/>
    </row>
    <row r="375" spans="1:52" ht="14.25" customHeight="1" x14ac:dyDescent="0.25">
      <c r="A375" s="329" t="s">
        <v>106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13">
        <v>4607091389388</v>
      </c>
      <c r="E376" s="313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5"/>
      <c r="O376" s="315"/>
      <c r="P376" s="315"/>
      <c r="Q376" s="31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13">
        <v>4607091389364</v>
      </c>
      <c r="E377" s="313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5"/>
      <c r="O377" s="315"/>
      <c r="P377" s="315"/>
      <c r="Q377" s="316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17" t="s">
        <v>43</v>
      </c>
      <c r="N378" s="318"/>
      <c r="O378" s="318"/>
      <c r="P378" s="318"/>
      <c r="Q378" s="318"/>
      <c r="R378" s="318"/>
      <c r="S378" s="319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1"/>
      <c r="M379" s="317" t="s">
        <v>43</v>
      </c>
      <c r="N379" s="318"/>
      <c r="O379" s="318"/>
      <c r="P379" s="318"/>
      <c r="Q379" s="318"/>
      <c r="R379" s="318"/>
      <c r="S379" s="319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29" t="s">
        <v>75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13">
        <v>4607091389739</v>
      </c>
      <c r="E381" s="3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5"/>
      <c r="O381" s="315"/>
      <c r="P381" s="315"/>
      <c r="Q381" s="316"/>
      <c r="R381" s="40" t="s">
        <v>48</v>
      </c>
      <c r="S381" s="40" t="s">
        <v>48</v>
      </c>
      <c r="T381" s="41" t="s">
        <v>0</v>
      </c>
      <c r="U381" s="59">
        <v>250</v>
      </c>
      <c r="V381" s="56">
        <f t="shared" ref="V381:V387" si="17">IFERROR(IF(U381="",0,CEILING((U381/$H381),1)*$H381),"")</f>
        <v>252</v>
      </c>
      <c r="W381" s="42">
        <f>IFERROR(IF(V381=0,"",ROUNDUP(V381/H381,0)*0.00753),"")</f>
        <v>0.45180000000000003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13">
        <v>4680115883048</v>
      </c>
      <c r="E382" s="313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5"/>
      <c r="O382" s="315"/>
      <c r="P382" s="315"/>
      <c r="Q382" s="316"/>
      <c r="R382" s="40" t="s">
        <v>48</v>
      </c>
      <c r="S382" s="40" t="s">
        <v>48</v>
      </c>
      <c r="T382" s="41" t="s">
        <v>0</v>
      </c>
      <c r="U382" s="59">
        <v>40</v>
      </c>
      <c r="V382" s="56">
        <f t="shared" si="17"/>
        <v>40</v>
      </c>
      <c r="W382" s="42">
        <f>IFERROR(IF(V382=0,"",ROUNDUP(V382/H382,0)*0.00937),"")</f>
        <v>9.3700000000000006E-2</v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13">
        <v>4607091389425</v>
      </c>
      <c r="E383" s="31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5"/>
      <c r="O383" s="315"/>
      <c r="P383" s="315"/>
      <c r="Q383" s="31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13">
        <v>4680115882911</v>
      </c>
      <c r="E384" s="313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359" t="s">
        <v>532</v>
      </c>
      <c r="N384" s="315"/>
      <c r="O384" s="315"/>
      <c r="P384" s="315"/>
      <c r="Q384" s="31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13">
        <v>4680115880771</v>
      </c>
      <c r="E385" s="3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5"/>
      <c r="O385" s="315"/>
      <c r="P385" s="315"/>
      <c r="Q385" s="31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13">
        <v>4607091389500</v>
      </c>
      <c r="E386" s="3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5"/>
      <c r="O386" s="315"/>
      <c r="P386" s="315"/>
      <c r="Q386" s="31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13">
        <v>4680115881983</v>
      </c>
      <c r="E387" s="313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5"/>
      <c r="O387" s="315"/>
      <c r="P387" s="315"/>
      <c r="Q387" s="31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17" t="s">
        <v>43</v>
      </c>
      <c r="N388" s="318"/>
      <c r="O388" s="318"/>
      <c r="P388" s="318"/>
      <c r="Q388" s="318"/>
      <c r="R388" s="318"/>
      <c r="S388" s="319"/>
      <c r="T388" s="43" t="s">
        <v>42</v>
      </c>
      <c r="U388" s="44">
        <f>IFERROR(U381/H381,"0")+IFERROR(U382/H382,"0")+IFERROR(U383/H383,"0")+IFERROR(U384/H384,"0")+IFERROR(U385/H385,"0")+IFERROR(U386/H386,"0")+IFERROR(U387/H387,"0")</f>
        <v>69.523809523809518</v>
      </c>
      <c r="V388" s="44">
        <f>IFERROR(V381/H381,"0")+IFERROR(V382/H382,"0")+IFERROR(V383/H383,"0")+IFERROR(V384/H384,"0")+IFERROR(V385/H385,"0")+IFERROR(V386/H386,"0")+IFERROR(V387/H387,"0")</f>
        <v>70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0.5455000000000001</v>
      </c>
      <c r="X388" s="68"/>
      <c r="Y388" s="68"/>
    </row>
    <row r="389" spans="1:52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1"/>
      <c r="M389" s="317" t="s">
        <v>43</v>
      </c>
      <c r="N389" s="318"/>
      <c r="O389" s="318"/>
      <c r="P389" s="318"/>
      <c r="Q389" s="318"/>
      <c r="R389" s="318"/>
      <c r="S389" s="319"/>
      <c r="T389" s="43" t="s">
        <v>0</v>
      </c>
      <c r="U389" s="44">
        <f>IFERROR(SUM(U381:U387),"0")</f>
        <v>290</v>
      </c>
      <c r="V389" s="44">
        <f>IFERROR(SUM(V381:V387),"0")</f>
        <v>292</v>
      </c>
      <c r="W389" s="43"/>
      <c r="X389" s="68"/>
      <c r="Y389" s="68"/>
    </row>
    <row r="390" spans="1:52" ht="14.25" customHeight="1" x14ac:dyDescent="0.25">
      <c r="A390" s="329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13">
        <v>4680115883000</v>
      </c>
      <c r="E391" s="313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35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5"/>
      <c r="O391" s="315"/>
      <c r="P391" s="315"/>
      <c r="Q391" s="316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1"/>
      <c r="M392" s="317" t="s">
        <v>43</v>
      </c>
      <c r="N392" s="318"/>
      <c r="O392" s="318"/>
      <c r="P392" s="318"/>
      <c r="Q392" s="318"/>
      <c r="R392" s="318"/>
      <c r="S392" s="319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1"/>
      <c r="M393" s="317" t="s">
        <v>43</v>
      </c>
      <c r="N393" s="318"/>
      <c r="O393" s="318"/>
      <c r="P393" s="318"/>
      <c r="Q393" s="318"/>
      <c r="R393" s="318"/>
      <c r="S393" s="319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29" t="s">
        <v>515</v>
      </c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13">
        <v>4680115882980</v>
      </c>
      <c r="E395" s="313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5"/>
      <c r="O395" s="315"/>
      <c r="P395" s="315"/>
      <c r="Q395" s="316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1"/>
      <c r="M396" s="317" t="s">
        <v>43</v>
      </c>
      <c r="N396" s="318"/>
      <c r="O396" s="318"/>
      <c r="P396" s="318"/>
      <c r="Q396" s="318"/>
      <c r="R396" s="318"/>
      <c r="S396" s="319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17" t="s">
        <v>43</v>
      </c>
      <c r="N397" s="318"/>
      <c r="O397" s="318"/>
      <c r="P397" s="318"/>
      <c r="Q397" s="318"/>
      <c r="R397" s="318"/>
      <c r="S397" s="319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34" t="s">
        <v>543</v>
      </c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34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55"/>
      <c r="Y398" s="55"/>
    </row>
    <row r="399" spans="1:52" ht="16.5" customHeight="1" x14ac:dyDescent="0.25">
      <c r="A399" s="328" t="s">
        <v>543</v>
      </c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66"/>
      <c r="Y399" s="66"/>
    </row>
    <row r="400" spans="1:52" ht="14.25" customHeight="1" x14ac:dyDescent="0.25">
      <c r="A400" s="329" t="s">
        <v>113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13">
        <v>4607091389067</v>
      </c>
      <c r="E401" s="31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3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5"/>
      <c r="O401" s="315"/>
      <c r="P401" s="315"/>
      <c r="Q401" s="316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13">
        <v>4607091383522</v>
      </c>
      <c r="E402" s="31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35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5"/>
      <c r="O402" s="315"/>
      <c r="P402" s="315"/>
      <c r="Q402" s="316"/>
      <c r="R402" s="40" t="s">
        <v>48</v>
      </c>
      <c r="S402" s="40" t="s">
        <v>48</v>
      </c>
      <c r="T402" s="41" t="s">
        <v>0</v>
      </c>
      <c r="U402" s="59">
        <v>1500</v>
      </c>
      <c r="V402" s="56">
        <f t="shared" si="18"/>
        <v>1504.8000000000002</v>
      </c>
      <c r="W402" s="42">
        <f>IFERROR(IF(V402=0,"",ROUNDUP(V402/H402,0)*0.01196),"")</f>
        <v>3.4085999999999999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13">
        <v>4607091384437</v>
      </c>
      <c r="E403" s="31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35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5"/>
      <c r="O403" s="315"/>
      <c r="P403" s="315"/>
      <c r="Q403" s="31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13">
        <v>4607091389104</v>
      </c>
      <c r="E404" s="31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5"/>
      <c r="O404" s="315"/>
      <c r="P404" s="315"/>
      <c r="Q404" s="31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13">
        <v>4680115880603</v>
      </c>
      <c r="E405" s="31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5"/>
      <c r="O405" s="315"/>
      <c r="P405" s="315"/>
      <c r="Q405" s="31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13">
        <v>4607091389999</v>
      </c>
      <c r="E406" s="31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5"/>
      <c r="O406" s="315"/>
      <c r="P406" s="315"/>
      <c r="Q406" s="31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13">
        <v>4680115882782</v>
      </c>
      <c r="E407" s="31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3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5"/>
      <c r="O407" s="315"/>
      <c r="P407" s="315"/>
      <c r="Q407" s="31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13">
        <v>4607091389098</v>
      </c>
      <c r="E408" s="313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5"/>
      <c r="O408" s="315"/>
      <c r="P408" s="315"/>
      <c r="Q408" s="31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13">
        <v>4607091389982</v>
      </c>
      <c r="E409" s="31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5"/>
      <c r="O409" s="315"/>
      <c r="P409" s="315"/>
      <c r="Q409" s="31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1"/>
      <c r="M410" s="317" t="s">
        <v>43</v>
      </c>
      <c r="N410" s="318"/>
      <c r="O410" s="318"/>
      <c r="P410" s="318"/>
      <c r="Q410" s="318"/>
      <c r="R410" s="318"/>
      <c r="S410" s="319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284.09090909090907</v>
      </c>
      <c r="V410" s="44">
        <f>IFERROR(V401/H401,"0")+IFERROR(V402/H402,"0")+IFERROR(V403/H403,"0")+IFERROR(V404/H404,"0")+IFERROR(V405/H405,"0")+IFERROR(V406/H406,"0")+IFERROR(V407/H407,"0")+IFERROR(V408/H408,"0")+IFERROR(V409/H409,"0")</f>
        <v>285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3.4085999999999999</v>
      </c>
      <c r="X410" s="68"/>
      <c r="Y410" s="68"/>
    </row>
    <row r="411" spans="1:52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1"/>
      <c r="M411" s="317" t="s">
        <v>43</v>
      </c>
      <c r="N411" s="318"/>
      <c r="O411" s="318"/>
      <c r="P411" s="318"/>
      <c r="Q411" s="318"/>
      <c r="R411" s="318"/>
      <c r="S411" s="319"/>
      <c r="T411" s="43" t="s">
        <v>0</v>
      </c>
      <c r="U411" s="44">
        <f>IFERROR(SUM(U401:U409),"0")</f>
        <v>1500</v>
      </c>
      <c r="V411" s="44">
        <f>IFERROR(SUM(V401:V409),"0")</f>
        <v>1504.8000000000002</v>
      </c>
      <c r="W411" s="43"/>
      <c r="X411" s="68"/>
      <c r="Y411" s="68"/>
    </row>
    <row r="412" spans="1:52" ht="14.25" customHeight="1" x14ac:dyDescent="0.25">
      <c r="A412" s="329" t="s">
        <v>106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13">
        <v>4607091388930</v>
      </c>
      <c r="E413" s="31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5"/>
      <c r="O413" s="315"/>
      <c r="P413" s="315"/>
      <c r="Q413" s="316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13">
        <v>4680115880054</v>
      </c>
      <c r="E414" s="31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5"/>
      <c r="O414" s="315"/>
      <c r="P414" s="315"/>
      <c r="Q414" s="316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1"/>
      <c r="M415" s="317" t="s">
        <v>43</v>
      </c>
      <c r="N415" s="318"/>
      <c r="O415" s="318"/>
      <c r="P415" s="318"/>
      <c r="Q415" s="318"/>
      <c r="R415" s="318"/>
      <c r="S415" s="319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1"/>
      <c r="M416" s="317" t="s">
        <v>43</v>
      </c>
      <c r="N416" s="318"/>
      <c r="O416" s="318"/>
      <c r="P416" s="318"/>
      <c r="Q416" s="318"/>
      <c r="R416" s="318"/>
      <c r="S416" s="319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29" t="s">
        <v>75</v>
      </c>
      <c r="B417" s="329"/>
      <c r="C417" s="329"/>
      <c r="D417" s="329"/>
      <c r="E417" s="329"/>
      <c r="F417" s="329"/>
      <c r="G417" s="329"/>
      <c r="H417" s="329"/>
      <c r="I417" s="329"/>
      <c r="J417" s="329"/>
      <c r="K417" s="329"/>
      <c r="L417" s="329"/>
      <c r="M417" s="329"/>
      <c r="N417" s="329"/>
      <c r="O417" s="329"/>
      <c r="P417" s="329"/>
      <c r="Q417" s="329"/>
      <c r="R417" s="329"/>
      <c r="S417" s="329"/>
      <c r="T417" s="329"/>
      <c r="U417" s="329"/>
      <c r="V417" s="329"/>
      <c r="W417" s="329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13">
        <v>4680115883116</v>
      </c>
      <c r="E418" s="31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3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5"/>
      <c r="O418" s="315"/>
      <c r="P418" s="315"/>
      <c r="Q418" s="316"/>
      <c r="R418" s="40" t="s">
        <v>48</v>
      </c>
      <c r="S418" s="40" t="s">
        <v>48</v>
      </c>
      <c r="T418" s="41" t="s">
        <v>0</v>
      </c>
      <c r="U418" s="59">
        <v>300</v>
      </c>
      <c r="V418" s="56">
        <f t="shared" ref="V418:V423" si="19">IFERROR(IF(U418="",0,CEILING((U418/$H418),1)*$H418),"")</f>
        <v>300.96000000000004</v>
      </c>
      <c r="W418" s="42">
        <f>IFERROR(IF(V418=0,"",ROUNDUP(V418/H418,0)*0.01196),"")</f>
        <v>0.68171999999999999</v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13">
        <v>4680115883093</v>
      </c>
      <c r="E419" s="313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3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5"/>
      <c r="O419" s="315"/>
      <c r="P419" s="315"/>
      <c r="Q419" s="316"/>
      <c r="R419" s="40" t="s">
        <v>48</v>
      </c>
      <c r="S419" s="40" t="s">
        <v>48</v>
      </c>
      <c r="T419" s="41" t="s">
        <v>0</v>
      </c>
      <c r="U419" s="59">
        <v>200</v>
      </c>
      <c r="V419" s="56">
        <f t="shared" si="19"/>
        <v>200.64000000000001</v>
      </c>
      <c r="W419" s="42">
        <f>IFERROR(IF(V419=0,"",ROUNDUP(V419/H419,0)*0.01196),"")</f>
        <v>0.45448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13">
        <v>4680115883109</v>
      </c>
      <c r="E420" s="31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5"/>
      <c r="O420" s="315"/>
      <c r="P420" s="315"/>
      <c r="Q420" s="31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13">
        <v>4680115882072</v>
      </c>
      <c r="E421" s="313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343" t="s">
        <v>574</v>
      </c>
      <c r="N421" s="315"/>
      <c r="O421" s="315"/>
      <c r="P421" s="315"/>
      <c r="Q421" s="31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13">
        <v>4680115882102</v>
      </c>
      <c r="E422" s="313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344" t="s">
        <v>577</v>
      </c>
      <c r="N422" s="315"/>
      <c r="O422" s="315"/>
      <c r="P422" s="315"/>
      <c r="Q422" s="31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13">
        <v>4680115882096</v>
      </c>
      <c r="E423" s="313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37" t="s">
        <v>580</v>
      </c>
      <c r="N423" s="315"/>
      <c r="O423" s="315"/>
      <c r="P423" s="315"/>
      <c r="Q423" s="31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17" t="s">
        <v>43</v>
      </c>
      <c r="N424" s="318"/>
      <c r="O424" s="318"/>
      <c r="P424" s="318"/>
      <c r="Q424" s="318"/>
      <c r="R424" s="318"/>
      <c r="S424" s="319"/>
      <c r="T424" s="43" t="s">
        <v>42</v>
      </c>
      <c r="U424" s="44">
        <f>IFERROR(U418/H418,"0")+IFERROR(U419/H419,"0")+IFERROR(U420/H420,"0")+IFERROR(U421/H421,"0")+IFERROR(U422/H422,"0")+IFERROR(U423/H423,"0")</f>
        <v>94.696969696969688</v>
      </c>
      <c r="V424" s="44">
        <f>IFERROR(V418/H418,"0")+IFERROR(V419/H419,"0")+IFERROR(V420/H420,"0")+IFERROR(V421/H421,"0")+IFERROR(V422/H422,"0")+IFERROR(V423/H423,"0")</f>
        <v>95</v>
      </c>
      <c r="W424" s="44">
        <f>IFERROR(IF(W418="",0,W418),"0")+IFERROR(IF(W419="",0,W419),"0")+IFERROR(IF(W420="",0,W420),"0")+IFERROR(IF(W421="",0,W421),"0")+IFERROR(IF(W422="",0,W422),"0")+IFERROR(IF(W423="",0,W423),"0")</f>
        <v>1.1362000000000001</v>
      </c>
      <c r="X424" s="68"/>
      <c r="Y424" s="68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17" t="s">
        <v>43</v>
      </c>
      <c r="N425" s="318"/>
      <c r="O425" s="318"/>
      <c r="P425" s="318"/>
      <c r="Q425" s="318"/>
      <c r="R425" s="318"/>
      <c r="S425" s="319"/>
      <c r="T425" s="43" t="s">
        <v>0</v>
      </c>
      <c r="U425" s="44">
        <f>IFERROR(SUM(U418:U423),"0")</f>
        <v>500</v>
      </c>
      <c r="V425" s="44">
        <f>IFERROR(SUM(V418:V423),"0")</f>
        <v>501.6</v>
      </c>
      <c r="W425" s="43"/>
      <c r="X425" s="68"/>
      <c r="Y425" s="68"/>
    </row>
    <row r="426" spans="1:52" ht="14.25" customHeight="1" x14ac:dyDescent="0.25">
      <c r="A426" s="329" t="s">
        <v>79</v>
      </c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13">
        <v>4607091383409</v>
      </c>
      <c r="E427" s="313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5"/>
      <c r="O427" s="315"/>
      <c r="P427" s="315"/>
      <c r="Q427" s="31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13">
        <v>4607091383416</v>
      </c>
      <c r="E428" s="313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5"/>
      <c r="O428" s="315"/>
      <c r="P428" s="315"/>
      <c r="Q428" s="31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1"/>
      <c r="M429" s="317" t="s">
        <v>43</v>
      </c>
      <c r="N429" s="318"/>
      <c r="O429" s="318"/>
      <c r="P429" s="318"/>
      <c r="Q429" s="318"/>
      <c r="R429" s="318"/>
      <c r="S429" s="319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1"/>
      <c r="M430" s="317" t="s">
        <v>43</v>
      </c>
      <c r="N430" s="318"/>
      <c r="O430" s="318"/>
      <c r="P430" s="318"/>
      <c r="Q430" s="318"/>
      <c r="R430" s="318"/>
      <c r="S430" s="319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34" t="s">
        <v>585</v>
      </c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34"/>
      <c r="N431" s="334"/>
      <c r="O431" s="334"/>
      <c r="P431" s="334"/>
      <c r="Q431" s="334"/>
      <c r="R431" s="334"/>
      <c r="S431" s="334"/>
      <c r="T431" s="334"/>
      <c r="U431" s="334"/>
      <c r="V431" s="334"/>
      <c r="W431" s="334"/>
      <c r="X431" s="55"/>
      <c r="Y431" s="55"/>
    </row>
    <row r="432" spans="1:52" ht="16.5" customHeight="1" x14ac:dyDescent="0.25">
      <c r="A432" s="328" t="s">
        <v>586</v>
      </c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66"/>
      <c r="Y432" s="66"/>
    </row>
    <row r="433" spans="1:52" ht="14.25" customHeight="1" x14ac:dyDescent="0.25">
      <c r="A433" s="329" t="s">
        <v>113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13">
        <v>4680115881099</v>
      </c>
      <c r="E434" s="313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33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5"/>
      <c r="O434" s="315"/>
      <c r="P434" s="315"/>
      <c r="Q434" s="316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13">
        <v>4680115881150</v>
      </c>
      <c r="E435" s="313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5"/>
      <c r="O435" s="315"/>
      <c r="P435" s="315"/>
      <c r="Q435" s="316"/>
      <c r="R435" s="40" t="s">
        <v>48</v>
      </c>
      <c r="S435" s="40" t="s">
        <v>48</v>
      </c>
      <c r="T435" s="41" t="s">
        <v>0</v>
      </c>
      <c r="U435" s="59">
        <v>300</v>
      </c>
      <c r="V435" s="56">
        <f>IFERROR(IF(U435="",0,CEILING((U435/$H435),1)*$H435),"")</f>
        <v>300</v>
      </c>
      <c r="W435" s="42">
        <f>IFERROR(IF(V435=0,"",ROUNDUP(V435/H435,0)*0.02175),"")</f>
        <v>0.54374999999999996</v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1"/>
      <c r="M436" s="317" t="s">
        <v>43</v>
      </c>
      <c r="N436" s="318"/>
      <c r="O436" s="318"/>
      <c r="P436" s="318"/>
      <c r="Q436" s="318"/>
      <c r="R436" s="318"/>
      <c r="S436" s="319"/>
      <c r="T436" s="43" t="s">
        <v>42</v>
      </c>
      <c r="U436" s="44">
        <f>IFERROR(U434/H434,"0")+IFERROR(U435/H435,"0")</f>
        <v>25</v>
      </c>
      <c r="V436" s="44">
        <f>IFERROR(V434/H434,"0")+IFERROR(V435/H435,"0")</f>
        <v>25</v>
      </c>
      <c r="W436" s="44">
        <f>IFERROR(IF(W434="",0,W434),"0")+IFERROR(IF(W435="",0,W435),"0")</f>
        <v>0.54374999999999996</v>
      </c>
      <c r="X436" s="68"/>
      <c r="Y436" s="68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1"/>
      <c r="M437" s="317" t="s">
        <v>43</v>
      </c>
      <c r="N437" s="318"/>
      <c r="O437" s="318"/>
      <c r="P437" s="318"/>
      <c r="Q437" s="318"/>
      <c r="R437" s="318"/>
      <c r="S437" s="319"/>
      <c r="T437" s="43" t="s">
        <v>0</v>
      </c>
      <c r="U437" s="44">
        <f>IFERROR(SUM(U434:U435),"0")</f>
        <v>300</v>
      </c>
      <c r="V437" s="44">
        <f>IFERROR(SUM(V434:V435),"0")</f>
        <v>300</v>
      </c>
      <c r="W437" s="43"/>
      <c r="X437" s="68"/>
      <c r="Y437" s="68"/>
    </row>
    <row r="438" spans="1:52" ht="14.25" customHeight="1" x14ac:dyDescent="0.25">
      <c r="A438" s="329" t="s">
        <v>106</v>
      </c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29"/>
      <c r="N438" s="329"/>
      <c r="O438" s="329"/>
      <c r="P438" s="329"/>
      <c r="Q438" s="329"/>
      <c r="R438" s="329"/>
      <c r="S438" s="329"/>
      <c r="T438" s="329"/>
      <c r="U438" s="329"/>
      <c r="V438" s="329"/>
      <c r="W438" s="329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13">
        <v>4680115881129</v>
      </c>
      <c r="E439" s="313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33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5"/>
      <c r="O439" s="315"/>
      <c r="P439" s="315"/>
      <c r="Q439" s="31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13">
        <v>4680115881112</v>
      </c>
      <c r="E440" s="313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5"/>
      <c r="O440" s="315"/>
      <c r="P440" s="315"/>
      <c r="Q440" s="31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1"/>
      <c r="M441" s="317" t="s">
        <v>43</v>
      </c>
      <c r="N441" s="318"/>
      <c r="O441" s="318"/>
      <c r="P441" s="318"/>
      <c r="Q441" s="318"/>
      <c r="R441" s="318"/>
      <c r="S441" s="31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43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29" t="s">
        <v>75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13">
        <v>4680115881167</v>
      </c>
      <c r="E444" s="313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33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5"/>
      <c r="O444" s="315"/>
      <c r="P444" s="315"/>
      <c r="Q444" s="31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13">
        <v>4680115881136</v>
      </c>
      <c r="E445" s="313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5"/>
      <c r="O445" s="315"/>
      <c r="P445" s="315"/>
      <c r="Q445" s="316"/>
      <c r="R445" s="40" t="s">
        <v>48</v>
      </c>
      <c r="S445" s="40" t="s">
        <v>48</v>
      </c>
      <c r="T445" s="41" t="s">
        <v>0</v>
      </c>
      <c r="U445" s="59">
        <v>500</v>
      </c>
      <c r="V445" s="56">
        <f>IFERROR(IF(U445="",0,CEILING((U445/$H445),1)*$H445),"")</f>
        <v>503.7</v>
      </c>
      <c r="W445" s="42">
        <f>IFERROR(IF(V445=0,"",ROUNDUP(V445/H445,0)*0.00753),"")</f>
        <v>0.86595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43</v>
      </c>
      <c r="N446" s="318"/>
      <c r="O446" s="318"/>
      <c r="P446" s="318"/>
      <c r="Q446" s="318"/>
      <c r="R446" s="318"/>
      <c r="S446" s="319"/>
      <c r="T446" s="43" t="s">
        <v>42</v>
      </c>
      <c r="U446" s="44">
        <f>IFERROR(U444/H444,"0")+IFERROR(U445/H445,"0")</f>
        <v>114.15525114155251</v>
      </c>
      <c r="V446" s="44">
        <f>IFERROR(V444/H444,"0")+IFERROR(V445/H445,"0")</f>
        <v>115</v>
      </c>
      <c r="W446" s="44">
        <f>IFERROR(IF(W444="",0,W444),"0")+IFERROR(IF(W445="",0,W445),"0")</f>
        <v>0.86595</v>
      </c>
      <c r="X446" s="68"/>
      <c r="Y446" s="68"/>
    </row>
    <row r="447" spans="1:52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43</v>
      </c>
      <c r="N447" s="318"/>
      <c r="O447" s="318"/>
      <c r="P447" s="318"/>
      <c r="Q447" s="318"/>
      <c r="R447" s="318"/>
      <c r="S447" s="319"/>
      <c r="T447" s="43" t="s">
        <v>0</v>
      </c>
      <c r="U447" s="44">
        <f>IFERROR(SUM(U444:U445),"0")</f>
        <v>500</v>
      </c>
      <c r="V447" s="44">
        <f>IFERROR(SUM(V444:V445),"0")</f>
        <v>503.7</v>
      </c>
      <c r="W447" s="43"/>
      <c r="X447" s="68"/>
      <c r="Y447" s="68"/>
    </row>
    <row r="448" spans="1:52" ht="14.25" customHeight="1" x14ac:dyDescent="0.25">
      <c r="A448" s="329" t="s">
        <v>79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13">
        <v>4680115881068</v>
      </c>
      <c r="E449" s="313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5"/>
      <c r="O449" s="315"/>
      <c r="P449" s="315"/>
      <c r="Q449" s="31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13">
        <v>4680115881075</v>
      </c>
      <c r="E450" s="313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5"/>
      <c r="O450" s="315"/>
      <c r="P450" s="315"/>
      <c r="Q450" s="31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17" t="s">
        <v>43</v>
      </c>
      <c r="N451" s="318"/>
      <c r="O451" s="318"/>
      <c r="P451" s="318"/>
      <c r="Q451" s="318"/>
      <c r="R451" s="318"/>
      <c r="S451" s="31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17" t="s">
        <v>43</v>
      </c>
      <c r="N452" s="318"/>
      <c r="O452" s="318"/>
      <c r="P452" s="318"/>
      <c r="Q452" s="318"/>
      <c r="R452" s="318"/>
      <c r="S452" s="31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8" t="s">
        <v>603</v>
      </c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66"/>
      <c r="Y453" s="66"/>
    </row>
    <row r="454" spans="1:52" ht="14.25" customHeight="1" x14ac:dyDescent="0.25">
      <c r="A454" s="329" t="s">
        <v>79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13">
        <v>4680115880870</v>
      </c>
      <c r="E455" s="313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3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5"/>
      <c r="O455" s="315"/>
      <c r="P455" s="315"/>
      <c r="Q455" s="316"/>
      <c r="R455" s="40" t="s">
        <v>48</v>
      </c>
      <c r="S455" s="40" t="s">
        <v>48</v>
      </c>
      <c r="T455" s="41" t="s">
        <v>0</v>
      </c>
      <c r="U455" s="59">
        <v>1000</v>
      </c>
      <c r="V455" s="56">
        <f>IFERROR(IF(U455="",0,CEILING((U455/$H455),1)*$H455),"")</f>
        <v>1006.1999999999999</v>
      </c>
      <c r="W455" s="42">
        <f>IFERROR(IF(V455=0,"",ROUNDUP(V455/H455,0)*0.02175),"")</f>
        <v>2.8057499999999997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1"/>
      <c r="M456" s="317" t="s">
        <v>43</v>
      </c>
      <c r="N456" s="318"/>
      <c r="O456" s="318"/>
      <c r="P456" s="318"/>
      <c r="Q456" s="318"/>
      <c r="R456" s="318"/>
      <c r="S456" s="319"/>
      <c r="T456" s="43" t="s">
        <v>42</v>
      </c>
      <c r="U456" s="44">
        <f>IFERROR(U455/H455,"0")</f>
        <v>128.2051282051282</v>
      </c>
      <c r="V456" s="44">
        <f>IFERROR(V455/H455,"0")</f>
        <v>129</v>
      </c>
      <c r="W456" s="44">
        <f>IFERROR(IF(W455="",0,W455),"0")</f>
        <v>2.8057499999999997</v>
      </c>
      <c r="X456" s="68"/>
      <c r="Y456" s="68"/>
    </row>
    <row r="457" spans="1:52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17" t="s">
        <v>43</v>
      </c>
      <c r="N457" s="318"/>
      <c r="O457" s="318"/>
      <c r="P457" s="318"/>
      <c r="Q457" s="318"/>
      <c r="R457" s="318"/>
      <c r="S457" s="319"/>
      <c r="T457" s="43" t="s">
        <v>0</v>
      </c>
      <c r="U457" s="44">
        <f>IFERROR(SUM(U455:U455),"0")</f>
        <v>1000</v>
      </c>
      <c r="V457" s="44">
        <f>IFERROR(SUM(V455:V455),"0")</f>
        <v>1006.1999999999999</v>
      </c>
      <c r="W457" s="43"/>
      <c r="X457" s="68"/>
      <c r="Y457" s="68"/>
    </row>
    <row r="458" spans="1:52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5"/>
      <c r="M458" s="322" t="s">
        <v>36</v>
      </c>
      <c r="N458" s="323"/>
      <c r="O458" s="323"/>
      <c r="P458" s="323"/>
      <c r="Q458" s="323"/>
      <c r="R458" s="323"/>
      <c r="S458" s="324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18030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18100.5</v>
      </c>
      <c r="W458" s="43"/>
      <c r="X458" s="68"/>
      <c r="Y458" s="68"/>
    </row>
    <row r="459" spans="1:52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5"/>
      <c r="M459" s="322" t="s">
        <v>37</v>
      </c>
      <c r="N459" s="323"/>
      <c r="O459" s="323"/>
      <c r="P459" s="323"/>
      <c r="Q459" s="323"/>
      <c r="R459" s="323"/>
      <c r="S459" s="324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19149.663977454624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19224.325999999994</v>
      </c>
      <c r="W459" s="43"/>
      <c r="X459" s="68"/>
      <c r="Y459" s="68"/>
    </row>
    <row r="460" spans="1:52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5"/>
      <c r="M460" s="322" t="s">
        <v>38</v>
      </c>
      <c r="N460" s="323"/>
      <c r="O460" s="323"/>
      <c r="P460" s="323"/>
      <c r="Q460" s="323"/>
      <c r="R460" s="323"/>
      <c r="S460" s="324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36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36</v>
      </c>
      <c r="W460" s="43"/>
      <c r="X460" s="68"/>
      <c r="Y460" s="68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5"/>
      <c r="M461" s="322" t="s">
        <v>39</v>
      </c>
      <c r="N461" s="323"/>
      <c r="O461" s="323"/>
      <c r="P461" s="323"/>
      <c r="Q461" s="323"/>
      <c r="R461" s="323"/>
      <c r="S461" s="324"/>
      <c r="T461" s="43" t="s">
        <v>0</v>
      </c>
      <c r="U461" s="44">
        <f>GrossWeightTotal+PalletQtyTotal*25</f>
        <v>20049.663977454624</v>
      </c>
      <c r="V461" s="44">
        <f>GrossWeightTotalR+PalletQtyTotalR*25</f>
        <v>20124.325999999994</v>
      </c>
      <c r="W461" s="43"/>
      <c r="X461" s="68"/>
      <c r="Y461" s="68"/>
    </row>
    <row r="462" spans="1:52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5"/>
      <c r="M462" s="322" t="s">
        <v>40</v>
      </c>
      <c r="N462" s="323"/>
      <c r="O462" s="323"/>
      <c r="P462" s="323"/>
      <c r="Q462" s="323"/>
      <c r="R462" s="323"/>
      <c r="S462" s="324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2855.8006298044756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2866</v>
      </c>
      <c r="W462" s="43"/>
      <c r="X462" s="68"/>
      <c r="Y462" s="68"/>
    </row>
    <row r="463" spans="1:52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5"/>
      <c r="M463" s="322" t="s">
        <v>41</v>
      </c>
      <c r="N463" s="323"/>
      <c r="O463" s="323"/>
      <c r="P463" s="323"/>
      <c r="Q463" s="323"/>
      <c r="R463" s="323"/>
      <c r="S463" s="324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42.357979999999998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310" t="s">
        <v>104</v>
      </c>
      <c r="D465" s="310" t="s">
        <v>104</v>
      </c>
      <c r="E465" s="310" t="s">
        <v>104</v>
      </c>
      <c r="F465" s="310" t="s">
        <v>104</v>
      </c>
      <c r="G465" s="310" t="s">
        <v>230</v>
      </c>
      <c r="H465" s="310" t="s">
        <v>230</v>
      </c>
      <c r="I465" s="310" t="s">
        <v>230</v>
      </c>
      <c r="J465" s="310" t="s">
        <v>230</v>
      </c>
      <c r="K465" s="310" t="s">
        <v>230</v>
      </c>
      <c r="L465" s="310" t="s">
        <v>230</v>
      </c>
      <c r="M465" s="310" t="s">
        <v>418</v>
      </c>
      <c r="N465" s="310" t="s">
        <v>418</v>
      </c>
      <c r="O465" s="310" t="s">
        <v>465</v>
      </c>
      <c r="P465" s="310" t="s">
        <v>465</v>
      </c>
      <c r="Q465" s="72" t="s">
        <v>543</v>
      </c>
      <c r="R465" s="310" t="s">
        <v>585</v>
      </c>
      <c r="S465" s="310" t="s">
        <v>585</v>
      </c>
      <c r="T465" s="1"/>
      <c r="Y465" s="61"/>
      <c r="AB465" s="1"/>
    </row>
    <row r="466" spans="1:28" ht="14.25" customHeight="1" thickTop="1" x14ac:dyDescent="0.2">
      <c r="A466" s="311" t="s">
        <v>10</v>
      </c>
      <c r="B466" s="310" t="s">
        <v>74</v>
      </c>
      <c r="C466" s="310" t="s">
        <v>105</v>
      </c>
      <c r="D466" s="310" t="s">
        <v>112</v>
      </c>
      <c r="E466" s="310" t="s">
        <v>104</v>
      </c>
      <c r="F466" s="310" t="s">
        <v>221</v>
      </c>
      <c r="G466" s="310" t="s">
        <v>231</v>
      </c>
      <c r="H466" s="310" t="s">
        <v>238</v>
      </c>
      <c r="I466" s="310" t="s">
        <v>255</v>
      </c>
      <c r="J466" s="310" t="s">
        <v>311</v>
      </c>
      <c r="K466" s="310" t="s">
        <v>387</v>
      </c>
      <c r="L466" s="310" t="s">
        <v>405</v>
      </c>
      <c r="M466" s="310" t="s">
        <v>419</v>
      </c>
      <c r="N466" s="310" t="s">
        <v>442</v>
      </c>
      <c r="O466" s="310" t="s">
        <v>466</v>
      </c>
      <c r="P466" s="310" t="s">
        <v>519</v>
      </c>
      <c r="Q466" s="310" t="s">
        <v>543</v>
      </c>
      <c r="R466" s="310" t="s">
        <v>586</v>
      </c>
      <c r="S466" s="310" t="s">
        <v>603</v>
      </c>
      <c r="T466" s="1"/>
      <c r="Y466" s="61"/>
      <c r="AB466" s="1"/>
    </row>
    <row r="467" spans="1:28" ht="13.5" thickBot="1" x14ac:dyDescent="0.25">
      <c r="A467" s="312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2160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1361.3</v>
      </c>
      <c r="F468" s="53">
        <f>IFERROR(V118*1,"0")+IFERROR(V119*1,"0")+IFERROR(V120*1,"0")+IFERROR(V121*1,"0")</f>
        <v>634.5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8047.1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1082.6999999999998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253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453.6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292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2006.4000000000003</v>
      </c>
      <c r="R468" s="53">
        <f>IFERROR(V434*1,"0")+IFERROR(V435*1,"0")+IFERROR(V439*1,"0")+IFERROR(V440*1,"0")+IFERROR(V444*1,"0")+IFERROR(V445*1,"0")+IFERROR(V449*1,"0")+IFERROR(V450*1,"0")</f>
        <v>803.7</v>
      </c>
      <c r="S468" s="53">
        <f>IFERROR(V455*1,"0")</f>
        <v>1006.1999999999999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2023-10-10T07:43:11Z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