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0,10,23 Пушкарный\"/>
    </mc:Choice>
  </mc:AlternateContent>
  <xr:revisionPtr revIDLastSave="0" documentId="13_ncr:1_{48CAA883-B87C-494A-90D7-7090A29192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U457" i="1"/>
  <c r="V456" i="1"/>
  <c r="W456" i="1" s="1"/>
  <c r="M456" i="1"/>
  <c r="V455" i="1"/>
  <c r="W455" i="1" s="1"/>
  <c r="W457" i="1" s="1"/>
  <c r="M455" i="1"/>
  <c r="U453" i="1"/>
  <c r="U452" i="1"/>
  <c r="V451" i="1"/>
  <c r="W451" i="1" s="1"/>
  <c r="M451" i="1"/>
  <c r="V450" i="1"/>
  <c r="W450" i="1" s="1"/>
  <c r="V449" i="1"/>
  <c r="M449" i="1"/>
  <c r="U447" i="1"/>
  <c r="U446" i="1"/>
  <c r="V445" i="1"/>
  <c r="W445" i="1" s="1"/>
  <c r="M445" i="1"/>
  <c r="V444" i="1"/>
  <c r="W444" i="1" s="1"/>
  <c r="M444" i="1"/>
  <c r="V443" i="1"/>
  <c r="U441" i="1"/>
  <c r="U440" i="1"/>
  <c r="V439" i="1"/>
  <c r="W439" i="1" s="1"/>
  <c r="M439" i="1"/>
  <c r="V438" i="1"/>
  <c r="V440" i="1" s="1"/>
  <c r="M438" i="1"/>
  <c r="U434" i="1"/>
  <c r="U433" i="1"/>
  <c r="V432" i="1"/>
  <c r="W432" i="1" s="1"/>
  <c r="M432" i="1"/>
  <c r="V431" i="1"/>
  <c r="W431" i="1" s="1"/>
  <c r="W433" i="1" s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W423" i="1" s="1"/>
  <c r="M423" i="1"/>
  <c r="V422" i="1"/>
  <c r="W422" i="1" s="1"/>
  <c r="M422" i="1"/>
  <c r="U420" i="1"/>
  <c r="U419" i="1"/>
  <c r="V418" i="1"/>
  <c r="W418" i="1" s="1"/>
  <c r="M418" i="1"/>
  <c r="V417" i="1"/>
  <c r="V419" i="1" s="1"/>
  <c r="M417" i="1"/>
  <c r="U415" i="1"/>
  <c r="U414" i="1"/>
  <c r="V413" i="1"/>
  <c r="W413" i="1" s="1"/>
  <c r="M413" i="1"/>
  <c r="W412" i="1"/>
  <c r="V412" i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W385" i="1" s="1"/>
  <c r="M385" i="1"/>
  <c r="U383" i="1"/>
  <c r="U382" i="1"/>
  <c r="V381" i="1"/>
  <c r="W381" i="1" s="1"/>
  <c r="M381" i="1"/>
  <c r="V380" i="1"/>
  <c r="V382" i="1" s="1"/>
  <c r="M380" i="1"/>
  <c r="U377" i="1"/>
  <c r="U376" i="1"/>
  <c r="V375" i="1"/>
  <c r="U373" i="1"/>
  <c r="U372" i="1"/>
  <c r="V371" i="1"/>
  <c r="W371" i="1" s="1"/>
  <c r="M371" i="1"/>
  <c r="V370" i="1"/>
  <c r="W370" i="1" s="1"/>
  <c r="M370" i="1"/>
  <c r="V369" i="1"/>
  <c r="W369" i="1" s="1"/>
  <c r="M369" i="1"/>
  <c r="U367" i="1"/>
  <c r="U366" i="1"/>
  <c r="V365" i="1"/>
  <c r="V367" i="1" s="1"/>
  <c r="M365" i="1"/>
  <c r="U363" i="1"/>
  <c r="U362" i="1"/>
  <c r="V361" i="1"/>
  <c r="W361" i="1" s="1"/>
  <c r="M361" i="1"/>
  <c r="V360" i="1"/>
  <c r="W360" i="1" s="1"/>
  <c r="M360" i="1"/>
  <c r="V359" i="1"/>
  <c r="W359" i="1" s="1"/>
  <c r="M359" i="1"/>
  <c r="V358" i="1"/>
  <c r="M358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U340" i="1"/>
  <c r="U339" i="1"/>
  <c r="V338" i="1"/>
  <c r="W338" i="1" s="1"/>
  <c r="M338" i="1"/>
  <c r="V337" i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M326" i="1"/>
  <c r="V325" i="1"/>
  <c r="W325" i="1" s="1"/>
  <c r="M325" i="1"/>
  <c r="W324" i="1"/>
  <c r="V324" i="1"/>
  <c r="M324" i="1"/>
  <c r="U322" i="1"/>
  <c r="V321" i="1"/>
  <c r="U321" i="1"/>
  <c r="W320" i="1"/>
  <c r="V320" i="1"/>
  <c r="M320" i="1"/>
  <c r="V319" i="1"/>
  <c r="M319" i="1"/>
  <c r="U317" i="1"/>
  <c r="U316" i="1"/>
  <c r="V315" i="1"/>
  <c r="W315" i="1" s="1"/>
  <c r="M315" i="1"/>
  <c r="V314" i="1"/>
  <c r="W314" i="1" s="1"/>
  <c r="M314" i="1"/>
  <c r="V313" i="1"/>
  <c r="W313" i="1" s="1"/>
  <c r="M313" i="1"/>
  <c r="V312" i="1"/>
  <c r="W312" i="1" s="1"/>
  <c r="M312" i="1"/>
  <c r="U309" i="1"/>
  <c r="U308" i="1"/>
  <c r="V307" i="1"/>
  <c r="V309" i="1" s="1"/>
  <c r="M307" i="1"/>
  <c r="U305" i="1"/>
  <c r="U304" i="1"/>
  <c r="V303" i="1"/>
  <c r="V305" i="1" s="1"/>
  <c r="M303" i="1"/>
  <c r="U301" i="1"/>
  <c r="U300" i="1"/>
  <c r="V299" i="1"/>
  <c r="W299" i="1" s="1"/>
  <c r="M299" i="1"/>
  <c r="V298" i="1"/>
  <c r="V300" i="1" s="1"/>
  <c r="M298" i="1"/>
  <c r="U296" i="1"/>
  <c r="U295" i="1"/>
  <c r="V294" i="1"/>
  <c r="W294" i="1" s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V289" i="1"/>
  <c r="W289" i="1" s="1"/>
  <c r="M289" i="1"/>
  <c r="V288" i="1"/>
  <c r="W288" i="1" s="1"/>
  <c r="M288" i="1"/>
  <c r="V287" i="1"/>
  <c r="M287" i="1"/>
  <c r="U283" i="1"/>
  <c r="U282" i="1"/>
  <c r="V281" i="1"/>
  <c r="M281" i="1"/>
  <c r="U279" i="1"/>
  <c r="U278" i="1"/>
  <c r="V277" i="1"/>
  <c r="M277" i="1"/>
  <c r="U275" i="1"/>
  <c r="U274" i="1"/>
  <c r="V273" i="1"/>
  <c r="W273" i="1" s="1"/>
  <c r="M273" i="1"/>
  <c r="V272" i="1"/>
  <c r="W272" i="1" s="1"/>
  <c r="M272" i="1"/>
  <c r="V271" i="1"/>
  <c r="M271" i="1"/>
  <c r="U269" i="1"/>
  <c r="U268" i="1"/>
  <c r="V267" i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V233" i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W215" i="1" s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V187" i="1"/>
  <c r="W187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M168" i="1"/>
  <c r="U166" i="1"/>
  <c r="U165" i="1"/>
  <c r="V164" i="1"/>
  <c r="W164" i="1" s="1"/>
  <c r="M164" i="1"/>
  <c r="V163" i="1"/>
  <c r="W163" i="1" s="1"/>
  <c r="M163" i="1"/>
  <c r="V162" i="1"/>
  <c r="M162" i="1"/>
  <c r="V161" i="1"/>
  <c r="W161" i="1" s="1"/>
  <c r="M161" i="1"/>
  <c r="U159" i="1"/>
  <c r="U158" i="1"/>
  <c r="V157" i="1"/>
  <c r="W157" i="1" s="1"/>
  <c r="M157" i="1"/>
  <c r="V156" i="1"/>
  <c r="V158" i="1" s="1"/>
  <c r="U154" i="1"/>
  <c r="U153" i="1"/>
  <c r="V152" i="1"/>
  <c r="W152" i="1" s="1"/>
  <c r="M152" i="1"/>
  <c r="V151" i="1"/>
  <c r="M151" i="1"/>
  <c r="U148" i="1"/>
  <c r="U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M140" i="1"/>
  <c r="V139" i="1"/>
  <c r="W139" i="1" s="1"/>
  <c r="M139" i="1"/>
  <c r="U136" i="1"/>
  <c r="U135" i="1"/>
  <c r="V134" i="1"/>
  <c r="W134" i="1" s="1"/>
  <c r="M134" i="1"/>
  <c r="V133" i="1"/>
  <c r="M133" i="1"/>
  <c r="V132" i="1"/>
  <c r="W132" i="1" s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V123" i="1"/>
  <c r="F474" i="1" s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M114" i="1"/>
  <c r="U112" i="1"/>
  <c r="U111" i="1"/>
  <c r="V110" i="1"/>
  <c r="W110" i="1" s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M104" i="1"/>
  <c r="V103" i="1"/>
  <c r="W103" i="1" s="1"/>
  <c r="V102" i="1"/>
  <c r="W102" i="1" s="1"/>
  <c r="U100" i="1"/>
  <c r="U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M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M56" i="1"/>
  <c r="V55" i="1"/>
  <c r="W55" i="1" s="1"/>
  <c r="U52" i="1"/>
  <c r="U51" i="1"/>
  <c r="V50" i="1"/>
  <c r="M50" i="1"/>
  <c r="V49" i="1"/>
  <c r="W49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A10" i="1" s="1"/>
  <c r="D7" i="1"/>
  <c r="N6" i="1"/>
  <c r="M2" i="1"/>
  <c r="V339" i="1" l="1"/>
  <c r="V100" i="1"/>
  <c r="W189" i="1"/>
  <c r="V112" i="1"/>
  <c r="V120" i="1"/>
  <c r="V166" i="1"/>
  <c r="V32" i="1"/>
  <c r="W35" i="1"/>
  <c r="W36" i="1" s="1"/>
  <c r="V36" i="1"/>
  <c r="W39" i="1"/>
  <c r="W40" i="1" s="1"/>
  <c r="V40" i="1"/>
  <c r="W43" i="1"/>
  <c r="W44" i="1" s="1"/>
  <c r="V44" i="1"/>
  <c r="V52" i="1"/>
  <c r="V59" i="1"/>
  <c r="E474" i="1"/>
  <c r="V87" i="1"/>
  <c r="W211" i="1"/>
  <c r="W212" i="1" s="1"/>
  <c r="V212" i="1"/>
  <c r="W235" i="1"/>
  <c r="W303" i="1"/>
  <c r="W304" i="1" s="1"/>
  <c r="V304" i="1"/>
  <c r="W307" i="1"/>
  <c r="W308" i="1" s="1"/>
  <c r="V308" i="1"/>
  <c r="W372" i="1"/>
  <c r="W219" i="1"/>
  <c r="I474" i="1"/>
  <c r="W316" i="1"/>
  <c r="W328" i="1"/>
  <c r="W355" i="1"/>
  <c r="W392" i="1"/>
  <c r="U468" i="1"/>
  <c r="W81" i="1"/>
  <c r="V88" i="1"/>
  <c r="V111" i="1"/>
  <c r="V135" i="1"/>
  <c r="V148" i="1"/>
  <c r="V165" i="1"/>
  <c r="V185" i="1"/>
  <c r="V189" i="1"/>
  <c r="V241" i="1"/>
  <c r="W261" i="1"/>
  <c r="W263" i="1" s="1"/>
  <c r="W365" i="1"/>
  <c r="W366" i="1" s="1"/>
  <c r="V366" i="1"/>
  <c r="V429" i="1"/>
  <c r="V428" i="1"/>
  <c r="F9" i="1"/>
  <c r="J9" i="1"/>
  <c r="F10" i="1"/>
  <c r="W22" i="1"/>
  <c r="W23" i="1" s="1"/>
  <c r="U464" i="1"/>
  <c r="W26" i="1"/>
  <c r="W32" i="1" s="1"/>
  <c r="V33" i="1"/>
  <c r="C474" i="1"/>
  <c r="W50" i="1"/>
  <c r="W51" i="1" s="1"/>
  <c r="V51" i="1"/>
  <c r="D474" i="1"/>
  <c r="W56" i="1"/>
  <c r="W59" i="1" s="1"/>
  <c r="V60" i="1"/>
  <c r="W63" i="1"/>
  <c r="W78" i="1" s="1"/>
  <c r="V78" i="1"/>
  <c r="W82" i="1"/>
  <c r="W90" i="1"/>
  <c r="W99" i="1" s="1"/>
  <c r="V99" i="1"/>
  <c r="W104" i="1"/>
  <c r="W111" i="1" s="1"/>
  <c r="W114" i="1"/>
  <c r="W119" i="1" s="1"/>
  <c r="V119" i="1"/>
  <c r="W123" i="1"/>
  <c r="W127" i="1" s="1"/>
  <c r="V128" i="1"/>
  <c r="G474" i="1"/>
  <c r="W133" i="1"/>
  <c r="W135" i="1" s="1"/>
  <c r="V136" i="1"/>
  <c r="H474" i="1"/>
  <c r="W140" i="1"/>
  <c r="W147" i="1" s="1"/>
  <c r="V147" i="1"/>
  <c r="W151" i="1"/>
  <c r="W153" i="1" s="1"/>
  <c r="V154" i="1"/>
  <c r="W156" i="1"/>
  <c r="W158" i="1" s="1"/>
  <c r="V159" i="1"/>
  <c r="W162" i="1"/>
  <c r="W165" i="1" s="1"/>
  <c r="W168" i="1"/>
  <c r="W184" i="1" s="1"/>
  <c r="V184" i="1"/>
  <c r="V190" i="1"/>
  <c r="J474" i="1"/>
  <c r="V209" i="1"/>
  <c r="V208" i="1"/>
  <c r="V228" i="1"/>
  <c r="V248" i="1"/>
  <c r="K474" i="1"/>
  <c r="V259" i="1"/>
  <c r="W251" i="1"/>
  <c r="W258" i="1" s="1"/>
  <c r="V275" i="1"/>
  <c r="V278" i="1"/>
  <c r="W277" i="1"/>
  <c r="W278" i="1" s="1"/>
  <c r="V279" i="1"/>
  <c r="V282" i="1"/>
  <c r="W281" i="1"/>
  <c r="W282" i="1" s="1"/>
  <c r="V283" i="1"/>
  <c r="M474" i="1"/>
  <c r="V296" i="1"/>
  <c r="V295" i="1"/>
  <c r="W287" i="1"/>
  <c r="W295" i="1" s="1"/>
  <c r="H9" i="1"/>
  <c r="B474" i="1"/>
  <c r="V466" i="1"/>
  <c r="V465" i="1"/>
  <c r="V24" i="1"/>
  <c r="V79" i="1"/>
  <c r="V127" i="1"/>
  <c r="V153" i="1"/>
  <c r="W193" i="1"/>
  <c r="W208" i="1" s="1"/>
  <c r="V219" i="1"/>
  <c r="V220" i="1"/>
  <c r="V229" i="1"/>
  <c r="W222" i="1"/>
  <c r="W228" i="1" s="1"/>
  <c r="V235" i="1"/>
  <c r="V236" i="1"/>
  <c r="V242" i="1"/>
  <c r="V247" i="1"/>
  <c r="W244" i="1"/>
  <c r="W247" i="1" s="1"/>
  <c r="V258" i="1"/>
  <c r="V264" i="1"/>
  <c r="L474" i="1"/>
  <c r="V268" i="1"/>
  <c r="W267" i="1"/>
  <c r="W268" i="1" s="1"/>
  <c r="V269" i="1"/>
  <c r="V274" i="1"/>
  <c r="W271" i="1"/>
  <c r="W274" i="1" s="1"/>
  <c r="W298" i="1"/>
  <c r="W300" i="1" s="1"/>
  <c r="V301" i="1"/>
  <c r="V316" i="1"/>
  <c r="V317" i="1"/>
  <c r="V322" i="1"/>
  <c r="W319" i="1"/>
  <c r="W321" i="1" s="1"/>
  <c r="V328" i="1"/>
  <c r="V329" i="1"/>
  <c r="V332" i="1"/>
  <c r="W331" i="1"/>
  <c r="W332" i="1" s="1"/>
  <c r="V333" i="1"/>
  <c r="O474" i="1"/>
  <c r="V340" i="1"/>
  <c r="W337" i="1"/>
  <c r="W339" i="1" s="1"/>
  <c r="V355" i="1"/>
  <c r="V373" i="1"/>
  <c r="V372" i="1"/>
  <c r="V376" i="1"/>
  <c r="W375" i="1"/>
  <c r="W376" i="1" s="1"/>
  <c r="V377" i="1"/>
  <c r="V383" i="1"/>
  <c r="W380" i="1"/>
  <c r="W382" i="1" s="1"/>
  <c r="V392" i="1"/>
  <c r="W428" i="1"/>
  <c r="V433" i="1"/>
  <c r="V446" i="1"/>
  <c r="W443" i="1"/>
  <c r="W446" i="1" s="1"/>
  <c r="V457" i="1"/>
  <c r="P474" i="1"/>
  <c r="V356" i="1"/>
  <c r="V363" i="1"/>
  <c r="W358" i="1"/>
  <c r="W362" i="1" s="1"/>
  <c r="V362" i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34" i="1"/>
  <c r="V441" i="1"/>
  <c r="W438" i="1"/>
  <c r="W440" i="1" s="1"/>
  <c r="V447" i="1"/>
  <c r="V453" i="1"/>
  <c r="W449" i="1"/>
  <c r="W452" i="1" s="1"/>
  <c r="V452" i="1"/>
  <c r="V458" i="1"/>
  <c r="S474" i="1"/>
  <c r="V462" i="1"/>
  <c r="W461" i="1"/>
  <c r="W462" i="1" s="1"/>
  <c r="V463" i="1"/>
  <c r="N474" i="1"/>
  <c r="R474" i="1"/>
  <c r="W87" i="1" l="1"/>
  <c r="W469" i="1" s="1"/>
  <c r="V468" i="1"/>
  <c r="V467" i="1"/>
  <c r="V464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<sst xmlns="http://schemas.openxmlformats.org/spreadsheetml/2006/main" count="1676" uniqueCount="630">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</sst>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4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30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0" customWidth="1"/>
    <col min="16" max="16" width="6.140625" style="300" customWidth="1"/>
    <col min="17" max="17" width="10.85546875" style="304" customWidth="1"/>
    <col min="18" max="18" width="10.42578125" style="304" customWidth="1"/>
    <col min="19" max="19" width="9.42578125" style="304" customWidth="1"/>
    <col min="20" max="20" width="8.42578125" style="304" customWidth="1"/>
    <col min="21" max="21" width="10" style="300" customWidth="1"/>
    <col min="22" max="22" width="11" style="300" customWidth="1"/>
    <col min="23" max="23" width="10" style="300" customWidth="1"/>
    <col min="24" max="24" width="11.5703125" style="300" customWidth="1"/>
    <col min="25" max="25" width="10.42578125" style="300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0" customWidth="1"/>
    <col min="30" max="31" width="9.140625" style="300" customWidth="1"/>
    <col min="32" max="16384" width="9.140625" style="300"/>
  </cols>
  <sheetData>
    <row r="1" spans="1:28" s="302" customFormat="1" ht="45" customHeight="1" x14ac:dyDescent="0.2">
      <c r="A1" s="40"/>
      <c r="B1" s="40"/>
      <c r="C1" s="40"/>
      <c r="D1" s="310" t="s">
        <v>0</v>
      </c>
      <c r="E1" s="311"/>
      <c r="F1" s="311"/>
      <c r="G1" s="11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5"/>
      <c r="V2" s="15"/>
      <c r="W2" s="15"/>
      <c r="X2" s="15"/>
      <c r="Y2" s="50"/>
      <c r="Z2" s="50"/>
      <c r="AA2" s="50"/>
    </row>
    <row r="3" spans="1:28" s="30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4"/>
      <c r="N3" s="314"/>
      <c r="O3" s="314"/>
      <c r="P3" s="314"/>
      <c r="Q3" s="314"/>
      <c r="R3" s="314"/>
      <c r="S3" s="314"/>
      <c r="T3" s="314"/>
      <c r="U3" s="15"/>
      <c r="V3" s="15"/>
      <c r="W3" s="15"/>
      <c r="X3" s="15"/>
      <c r="Y3" s="50"/>
      <c r="Z3" s="50"/>
      <c r="AA3" s="50"/>
    </row>
    <row r="4" spans="1:28" s="30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2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3" t="s">
        <v>10</v>
      </c>
      <c r="N5" s="322">
        <v>45208</v>
      </c>
      <c r="O5" s="323"/>
      <c r="Q5" s="324" t="s">
        <v>11</v>
      </c>
      <c r="R5" s="325"/>
      <c r="S5" s="326" t="s">
        <v>12</v>
      </c>
      <c r="T5" s="323"/>
      <c r="Y5" s="50"/>
      <c r="Z5" s="50"/>
      <c r="AA5" s="50"/>
    </row>
    <row r="6" spans="1:28" s="302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3" t="s">
        <v>15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30"/>
      <c r="Q6" s="331" t="s">
        <v>16</v>
      </c>
      <c r="R6" s="325"/>
      <c r="S6" s="332" t="s">
        <v>17</v>
      </c>
      <c r="T6" s="333"/>
      <c r="Y6" s="50"/>
      <c r="Z6" s="50"/>
      <c r="AA6" s="50"/>
    </row>
    <row r="7" spans="1:28" s="302" customFormat="1" ht="21.75" hidden="1" customHeight="1" x14ac:dyDescent="0.2">
      <c r="A7" s="54"/>
      <c r="B7" s="54"/>
      <c r="C7" s="54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3"/>
      <c r="N7" s="41"/>
      <c r="O7" s="41"/>
      <c r="Q7" s="314"/>
      <c r="R7" s="325"/>
      <c r="S7" s="334"/>
      <c r="T7" s="335"/>
      <c r="Y7" s="50"/>
      <c r="Z7" s="50"/>
      <c r="AA7" s="50"/>
    </row>
    <row r="8" spans="1:28" s="302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3" t="s">
        <v>19</v>
      </c>
      <c r="N8" s="347">
        <v>0.33333333333333331</v>
      </c>
      <c r="O8" s="323"/>
      <c r="Q8" s="314"/>
      <c r="R8" s="325"/>
      <c r="S8" s="334"/>
      <c r="T8" s="335"/>
      <c r="Y8" s="50"/>
      <c r="Z8" s="50"/>
      <c r="AA8" s="50"/>
    </row>
    <row r="9" spans="1:28" s="302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5" t="s">
        <v>20</v>
      </c>
      <c r="N9" s="322"/>
      <c r="O9" s="323"/>
      <c r="Q9" s="314"/>
      <c r="R9" s="325"/>
      <c r="S9" s="336"/>
      <c r="T9" s="337"/>
      <c r="U9" s="42"/>
      <c r="V9" s="42"/>
      <c r="W9" s="42"/>
      <c r="X9" s="42"/>
      <c r="Y9" s="50"/>
      <c r="Z9" s="50"/>
      <c r="AA9" s="50"/>
    </row>
    <row r="10" spans="1:28" s="302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5" t="s">
        <v>21</v>
      </c>
      <c r="N10" s="347"/>
      <c r="O10" s="323"/>
      <c r="R10" s="23" t="s">
        <v>22</v>
      </c>
      <c r="S10" s="353" t="s">
        <v>23</v>
      </c>
      <c r="T10" s="333"/>
      <c r="U10" s="43"/>
      <c r="V10" s="43"/>
      <c r="W10" s="43"/>
      <c r="X10" s="43"/>
      <c r="Y10" s="50"/>
      <c r="Z10" s="50"/>
      <c r="AA10" s="50"/>
    </row>
    <row r="11" spans="1:28" s="30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7"/>
      <c r="O11" s="323"/>
      <c r="R11" s="23" t="s">
        <v>26</v>
      </c>
      <c r="S11" s="354" t="s">
        <v>27</v>
      </c>
      <c r="T11" s="355"/>
      <c r="U11" s="44"/>
      <c r="V11" s="44"/>
      <c r="W11" s="44"/>
      <c r="X11" s="44"/>
      <c r="Y11" s="50"/>
      <c r="Z11" s="50"/>
      <c r="AA11" s="50"/>
    </row>
    <row r="12" spans="1:28" s="302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3" t="s">
        <v>29</v>
      </c>
      <c r="N12" s="357"/>
      <c r="O12" s="340"/>
      <c r="P12" s="22"/>
      <c r="R12" s="23"/>
      <c r="S12" s="311"/>
      <c r="T12" s="314"/>
      <c r="Y12" s="50"/>
      <c r="Z12" s="50"/>
      <c r="AA12" s="50"/>
    </row>
    <row r="13" spans="1:28" s="302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5"/>
      <c r="M13" s="25" t="s">
        <v>31</v>
      </c>
      <c r="N13" s="354"/>
      <c r="O13" s="355"/>
      <c r="P13" s="22"/>
      <c r="U13" s="48"/>
      <c r="V13" s="48"/>
      <c r="W13" s="48"/>
      <c r="X13" s="48"/>
      <c r="Y13" s="50"/>
      <c r="Z13" s="50"/>
      <c r="AA13" s="50"/>
    </row>
    <row r="14" spans="1:28" s="302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49"/>
      <c r="V14" s="49"/>
      <c r="W14" s="49"/>
      <c r="X14" s="49"/>
      <c r="Y14" s="50"/>
      <c r="Z14" s="50"/>
      <c r="AA14" s="50"/>
    </row>
    <row r="15" spans="1:28" s="302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60"/>
      <c r="N16" s="360"/>
      <c r="O16" s="360"/>
      <c r="P16" s="360"/>
      <c r="Q16" s="360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7"/>
      <c r="Y19" s="47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299"/>
      <c r="Y20" s="299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6">
        <v>4607091389258</v>
      </c>
      <c r="E22" s="330"/>
      <c r="F22" s="305">
        <v>0.3</v>
      </c>
      <c r="G22" s="31">
        <v>6</v>
      </c>
      <c r="H22" s="305">
        <v>1.8</v>
      </c>
      <c r="I22" s="305">
        <v>2</v>
      </c>
      <c r="J22" s="31">
        <v>156</v>
      </c>
      <c r="K22" s="32" t="s">
        <v>62</v>
      </c>
      <c r="L22" s="31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3"/>
      <c r="S22" s="33"/>
      <c r="T22" s="34" t="s">
        <v>63</v>
      </c>
      <c r="U22" s="306">
        <v>0</v>
      </c>
      <c r="V22" s="307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6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6" t="s">
        <v>63</v>
      </c>
      <c r="U24" s="308">
        <f>IFERROR(SUM(U22:U22),"0")</f>
        <v>0</v>
      </c>
      <c r="V24" s="308">
        <f>IFERROR(SUM(V22:V22),"0")</f>
        <v>0</v>
      </c>
      <c r="W24" s="36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6">
        <v>4607091383881</v>
      </c>
      <c r="E26" s="330"/>
      <c r="F26" s="305">
        <v>0.33</v>
      </c>
      <c r="G26" s="31">
        <v>6</v>
      </c>
      <c r="H26" s="305">
        <v>1.98</v>
      </c>
      <c r="I26" s="305">
        <v>2.246</v>
      </c>
      <c r="J26" s="31">
        <v>156</v>
      </c>
      <c r="K26" s="32" t="s">
        <v>62</v>
      </c>
      <c r="L26" s="31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3"/>
      <c r="S26" s="33"/>
      <c r="T26" s="34" t="s">
        <v>63</v>
      </c>
      <c r="U26" s="306">
        <v>0</v>
      </c>
      <c r="V26" s="307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6">
        <v>4607091388237</v>
      </c>
      <c r="E27" s="330"/>
      <c r="F27" s="305">
        <v>0.42</v>
      </c>
      <c r="G27" s="31">
        <v>6</v>
      </c>
      <c r="H27" s="305">
        <v>2.52</v>
      </c>
      <c r="I27" s="305">
        <v>2.786</v>
      </c>
      <c r="J27" s="31">
        <v>156</v>
      </c>
      <c r="K27" s="32" t="s">
        <v>62</v>
      </c>
      <c r="L27" s="31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3"/>
      <c r="S27" s="33"/>
      <c r="T27" s="34" t="s">
        <v>63</v>
      </c>
      <c r="U27" s="306">
        <v>0</v>
      </c>
      <c r="V27" s="307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6">
        <v>4607091383935</v>
      </c>
      <c r="E28" s="330"/>
      <c r="F28" s="305">
        <v>0.33</v>
      </c>
      <c r="G28" s="31">
        <v>6</v>
      </c>
      <c r="H28" s="305">
        <v>1.98</v>
      </c>
      <c r="I28" s="305">
        <v>2.246</v>
      </c>
      <c r="J28" s="31">
        <v>156</v>
      </c>
      <c r="K28" s="32" t="s">
        <v>62</v>
      </c>
      <c r="L28" s="31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3"/>
      <c r="S28" s="33"/>
      <c r="T28" s="34" t="s">
        <v>63</v>
      </c>
      <c r="U28" s="306">
        <v>0</v>
      </c>
      <c r="V28" s="307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6">
        <v>4680115881853</v>
      </c>
      <c r="E29" s="330"/>
      <c r="F29" s="305">
        <v>0.33</v>
      </c>
      <c r="G29" s="31">
        <v>6</v>
      </c>
      <c r="H29" s="305">
        <v>1.98</v>
      </c>
      <c r="I29" s="305">
        <v>2.246</v>
      </c>
      <c r="J29" s="31">
        <v>156</v>
      </c>
      <c r="K29" s="32" t="s">
        <v>62</v>
      </c>
      <c r="L29" s="31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3"/>
      <c r="S29" s="33"/>
      <c r="T29" s="34" t="s">
        <v>63</v>
      </c>
      <c r="U29" s="306">
        <v>0</v>
      </c>
      <c r="V29" s="307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6">
        <v>4607091383911</v>
      </c>
      <c r="E30" s="330"/>
      <c r="F30" s="305">
        <v>0.33</v>
      </c>
      <c r="G30" s="31">
        <v>6</v>
      </c>
      <c r="H30" s="305">
        <v>1.98</v>
      </c>
      <c r="I30" s="305">
        <v>2.246</v>
      </c>
      <c r="J30" s="31">
        <v>156</v>
      </c>
      <c r="K30" s="32" t="s">
        <v>62</v>
      </c>
      <c r="L30" s="31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3"/>
      <c r="S30" s="33"/>
      <c r="T30" s="34" t="s">
        <v>63</v>
      </c>
      <c r="U30" s="306">
        <v>0</v>
      </c>
      <c r="V30" s="307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6">
        <v>4607091388244</v>
      </c>
      <c r="E31" s="330"/>
      <c r="F31" s="305">
        <v>0.42</v>
      </c>
      <c r="G31" s="31">
        <v>6</v>
      </c>
      <c r="H31" s="305">
        <v>2.52</v>
      </c>
      <c r="I31" s="305">
        <v>2.786</v>
      </c>
      <c r="J31" s="31">
        <v>156</v>
      </c>
      <c r="K31" s="32" t="s">
        <v>62</v>
      </c>
      <c r="L31" s="31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3"/>
      <c r="S31" s="33"/>
      <c r="T31" s="34" t="s">
        <v>63</v>
      </c>
      <c r="U31" s="306">
        <v>0</v>
      </c>
      <c r="V31" s="307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6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6" t="s">
        <v>63</v>
      </c>
      <c r="U33" s="308">
        <f>IFERROR(SUM(U26:U31),"0")</f>
        <v>0</v>
      </c>
      <c r="V33" s="308">
        <f>IFERROR(SUM(V26:V31),"0")</f>
        <v>0</v>
      </c>
      <c r="W33" s="36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6">
        <v>4607091388503</v>
      </c>
      <c r="E35" s="330"/>
      <c r="F35" s="305">
        <v>0.05</v>
      </c>
      <c r="G35" s="31">
        <v>12</v>
      </c>
      <c r="H35" s="305">
        <v>0.6</v>
      </c>
      <c r="I35" s="305">
        <v>0.84199999999999997</v>
      </c>
      <c r="J35" s="31">
        <v>156</v>
      </c>
      <c r="K35" s="32" t="s">
        <v>82</v>
      </c>
      <c r="L35" s="31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3"/>
      <c r="S35" s="33"/>
      <c r="T35" s="34" t="s">
        <v>63</v>
      </c>
      <c r="U35" s="306">
        <v>0</v>
      </c>
      <c r="V35" s="307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x14ac:dyDescent="0.2">
      <c r="A36" s="390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91"/>
      <c r="M36" s="389" t="s">
        <v>64</v>
      </c>
      <c r="N36" s="342"/>
      <c r="O36" s="342"/>
      <c r="P36" s="342"/>
      <c r="Q36" s="342"/>
      <c r="R36" s="342"/>
      <c r="S36" s="343"/>
      <c r="T36" s="36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6" t="s">
        <v>63</v>
      </c>
      <c r="U37" s="308">
        <f>IFERROR(SUM(U35:U35),"0")</f>
        <v>0</v>
      </c>
      <c r="V37" s="308">
        <f>IFERROR(SUM(V35:V35),"0")</f>
        <v>0</v>
      </c>
      <c r="W37" s="36"/>
      <c r="X37" s="309"/>
      <c r="Y37" s="309"/>
    </row>
    <row r="38" spans="1:52" ht="14.25" customHeight="1" x14ac:dyDescent="0.25">
      <c r="A38" s="385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1"/>
      <c r="Y38" s="301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86">
        <v>4607091388282</v>
      </c>
      <c r="E39" s="330"/>
      <c r="F39" s="305">
        <v>0.3</v>
      </c>
      <c r="G39" s="31">
        <v>6</v>
      </c>
      <c r="H39" s="305">
        <v>1.8</v>
      </c>
      <c r="I39" s="305">
        <v>2.0840000000000001</v>
      </c>
      <c r="J39" s="31">
        <v>156</v>
      </c>
      <c r="K39" s="32" t="s">
        <v>82</v>
      </c>
      <c r="L39" s="31">
        <v>30</v>
      </c>
      <c r="M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8"/>
      <c r="O39" s="388"/>
      <c r="P39" s="388"/>
      <c r="Q39" s="330"/>
      <c r="R39" s="33"/>
      <c r="S39" s="33"/>
      <c r="T39" s="34" t="s">
        <v>63</v>
      </c>
      <c r="U39" s="306">
        <v>0</v>
      </c>
      <c r="V39" s="307">
        <f>IFERROR(IF(U39="",0,CEILING((U39/$H39),1)*$H39),"")</f>
        <v>0</v>
      </c>
      <c r="W39" s="35" t="str">
        <f>IFERROR(IF(V39=0,"",ROUNDUP(V39/H39,0)*0.00753),"")</f>
        <v/>
      </c>
      <c r="X39" s="55" t="s">
        <v>87</v>
      </c>
      <c r="Y39" s="56"/>
      <c r="AC39" s="57"/>
      <c r="AZ39" s="66" t="s">
        <v>1</v>
      </c>
    </row>
    <row r="40" spans="1:52" x14ac:dyDescent="0.2">
      <c r="A40" s="390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91"/>
      <c r="M40" s="389" t="s">
        <v>64</v>
      </c>
      <c r="N40" s="342"/>
      <c r="O40" s="342"/>
      <c r="P40" s="342"/>
      <c r="Q40" s="342"/>
      <c r="R40" s="342"/>
      <c r="S40" s="343"/>
      <c r="T40" s="36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6" t="s">
        <v>63</v>
      </c>
      <c r="U41" s="308">
        <f>IFERROR(SUM(U39:U39),"0")</f>
        <v>0</v>
      </c>
      <c r="V41" s="308">
        <f>IFERROR(SUM(V39:V39),"0")</f>
        <v>0</v>
      </c>
      <c r="W41" s="36"/>
      <c r="X41" s="309"/>
      <c r="Y41" s="309"/>
    </row>
    <row r="42" spans="1:52" ht="14.25" customHeight="1" x14ac:dyDescent="0.25">
      <c r="A42" s="385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1"/>
      <c r="Y42" s="301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86">
        <v>4607091389111</v>
      </c>
      <c r="E43" s="330"/>
      <c r="F43" s="305">
        <v>2.5000000000000001E-2</v>
      </c>
      <c r="G43" s="31">
        <v>10</v>
      </c>
      <c r="H43" s="305">
        <v>0.25</v>
      </c>
      <c r="I43" s="305">
        <v>0.49199999999999999</v>
      </c>
      <c r="J43" s="31">
        <v>156</v>
      </c>
      <c r="K43" s="32" t="s">
        <v>82</v>
      </c>
      <c r="L43" s="31">
        <v>120</v>
      </c>
      <c r="M43" s="40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8"/>
      <c r="O43" s="388"/>
      <c r="P43" s="388"/>
      <c r="Q43" s="330"/>
      <c r="R43" s="33"/>
      <c r="S43" s="33"/>
      <c r="T43" s="34" t="s">
        <v>63</v>
      </c>
      <c r="U43" s="306">
        <v>0</v>
      </c>
      <c r="V43" s="307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90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91"/>
      <c r="M44" s="389" t="s">
        <v>64</v>
      </c>
      <c r="N44" s="342"/>
      <c r="O44" s="342"/>
      <c r="P44" s="342"/>
      <c r="Q44" s="342"/>
      <c r="R44" s="342"/>
      <c r="S44" s="343"/>
      <c r="T44" s="36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6" t="s">
        <v>63</v>
      </c>
      <c r="U45" s="308">
        <f>IFERROR(SUM(U43:U43),"0")</f>
        <v>0</v>
      </c>
      <c r="V45" s="308">
        <f>IFERROR(SUM(V43:V43),"0")</f>
        <v>0</v>
      </c>
      <c r="W45" s="36"/>
      <c r="X45" s="309"/>
      <c r="Y45" s="309"/>
    </row>
    <row r="46" spans="1:52" ht="27.75" customHeight="1" x14ac:dyDescent="0.2">
      <c r="A46" s="382" t="s">
        <v>91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47"/>
      <c r="Y46" s="47"/>
    </row>
    <row r="47" spans="1:52" ht="16.5" customHeight="1" x14ac:dyDescent="0.25">
      <c r="A47" s="384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299"/>
      <c r="Y47" s="299"/>
    </row>
    <row r="48" spans="1:52" ht="14.25" customHeight="1" x14ac:dyDescent="0.25">
      <c r="A48" s="385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1"/>
      <c r="Y48" s="301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86">
        <v>4680115881440</v>
      </c>
      <c r="E49" s="330"/>
      <c r="F49" s="305">
        <v>1.35</v>
      </c>
      <c r="G49" s="31">
        <v>8</v>
      </c>
      <c r="H49" s="305">
        <v>10.8</v>
      </c>
      <c r="I49" s="305">
        <v>11.28</v>
      </c>
      <c r="J49" s="31">
        <v>56</v>
      </c>
      <c r="K49" s="32" t="s">
        <v>96</v>
      </c>
      <c r="L49" s="31">
        <v>50</v>
      </c>
      <c r="M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8"/>
      <c r="O49" s="388"/>
      <c r="P49" s="388"/>
      <c r="Q49" s="330"/>
      <c r="R49" s="33"/>
      <c r="S49" s="33"/>
      <c r="T49" s="34" t="s">
        <v>63</v>
      </c>
      <c r="U49" s="306">
        <v>30</v>
      </c>
      <c r="V49" s="307">
        <f>IFERROR(IF(U49="",0,CEILING((U49/$H49),1)*$H49),"")</f>
        <v>32.400000000000006</v>
      </c>
      <c r="W49" s="35">
        <f>IFERROR(IF(V49=0,"",ROUNDUP(V49/H49,0)*0.02175),"")</f>
        <v>6.5250000000000002E-2</v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86">
        <v>4680115881433</v>
      </c>
      <c r="E50" s="330"/>
      <c r="F50" s="305">
        <v>0.45</v>
      </c>
      <c r="G50" s="31">
        <v>6</v>
      </c>
      <c r="H50" s="305">
        <v>2.7</v>
      </c>
      <c r="I50" s="305">
        <v>2.9</v>
      </c>
      <c r="J50" s="31">
        <v>156</v>
      </c>
      <c r="K50" s="32" t="s">
        <v>96</v>
      </c>
      <c r="L50" s="31">
        <v>50</v>
      </c>
      <c r="M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8"/>
      <c r="O50" s="388"/>
      <c r="P50" s="388"/>
      <c r="Q50" s="330"/>
      <c r="R50" s="33"/>
      <c r="S50" s="33"/>
      <c r="T50" s="34" t="s">
        <v>63</v>
      </c>
      <c r="U50" s="306">
        <v>0</v>
      </c>
      <c r="V50" s="307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90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91"/>
      <c r="M51" s="389" t="s">
        <v>64</v>
      </c>
      <c r="N51" s="342"/>
      <c r="O51" s="342"/>
      <c r="P51" s="342"/>
      <c r="Q51" s="342"/>
      <c r="R51" s="342"/>
      <c r="S51" s="343"/>
      <c r="T51" s="36" t="s">
        <v>65</v>
      </c>
      <c r="U51" s="308">
        <f>IFERROR(U49/H49,"0")+IFERROR(U50/H50,"0")</f>
        <v>2.7777777777777777</v>
      </c>
      <c r="V51" s="308">
        <f>IFERROR(V49/H49,"0")+IFERROR(V50/H50,"0")</f>
        <v>3.0000000000000004</v>
      </c>
      <c r="W51" s="308">
        <f>IFERROR(IF(W49="",0,W49),"0")+IFERROR(IF(W50="",0,W50),"0")</f>
        <v>6.5250000000000002E-2</v>
      </c>
      <c r="X51" s="309"/>
      <c r="Y51" s="309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6" t="s">
        <v>63</v>
      </c>
      <c r="U52" s="308">
        <f>IFERROR(SUM(U49:U50),"0")</f>
        <v>30</v>
      </c>
      <c r="V52" s="308">
        <f>IFERROR(SUM(V49:V50),"0")</f>
        <v>32.400000000000006</v>
      </c>
      <c r="W52" s="36"/>
      <c r="X52" s="309"/>
      <c r="Y52" s="309"/>
    </row>
    <row r="53" spans="1:52" ht="16.5" customHeight="1" x14ac:dyDescent="0.25">
      <c r="A53" s="384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299"/>
      <c r="Y53" s="299"/>
    </row>
    <row r="54" spans="1:52" ht="14.25" customHeight="1" x14ac:dyDescent="0.25">
      <c r="A54" s="385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1"/>
      <c r="Y54" s="301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86">
        <v>4680115881426</v>
      </c>
      <c r="E55" s="330"/>
      <c r="F55" s="305">
        <v>1.35</v>
      </c>
      <c r="G55" s="31">
        <v>8</v>
      </c>
      <c r="H55" s="305">
        <v>10.8</v>
      </c>
      <c r="I55" s="305">
        <v>11.28</v>
      </c>
      <c r="J55" s="31">
        <v>48</v>
      </c>
      <c r="K55" s="32" t="s">
        <v>103</v>
      </c>
      <c r="L55" s="31">
        <v>55</v>
      </c>
      <c r="M55" s="403" t="s">
        <v>104</v>
      </c>
      <c r="N55" s="388"/>
      <c r="O55" s="388"/>
      <c r="P55" s="388"/>
      <c r="Q55" s="330"/>
      <c r="R55" s="33"/>
      <c r="S55" s="33"/>
      <c r="T55" s="34" t="s">
        <v>63</v>
      </c>
      <c r="U55" s="306">
        <v>0</v>
      </c>
      <c r="V55" s="307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86">
        <v>4680115881426</v>
      </c>
      <c r="E56" s="330"/>
      <c r="F56" s="305">
        <v>1.35</v>
      </c>
      <c r="G56" s="31">
        <v>8</v>
      </c>
      <c r="H56" s="305">
        <v>10.8</v>
      </c>
      <c r="I56" s="305">
        <v>11.28</v>
      </c>
      <c r="J56" s="31">
        <v>56</v>
      </c>
      <c r="K56" s="32" t="s">
        <v>96</v>
      </c>
      <c r="L56" s="31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3"/>
      <c r="S56" s="33"/>
      <c r="T56" s="34" t="s">
        <v>63</v>
      </c>
      <c r="U56" s="306">
        <v>0</v>
      </c>
      <c r="V56" s="307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86">
        <v>4680115881419</v>
      </c>
      <c r="E57" s="330"/>
      <c r="F57" s="305">
        <v>0.45</v>
      </c>
      <c r="G57" s="31">
        <v>10</v>
      </c>
      <c r="H57" s="305">
        <v>4.5</v>
      </c>
      <c r="I57" s="305">
        <v>4.74</v>
      </c>
      <c r="J57" s="31">
        <v>120</v>
      </c>
      <c r="K57" s="32" t="s">
        <v>96</v>
      </c>
      <c r="L57" s="31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3"/>
      <c r="S57" s="33"/>
      <c r="T57" s="34" t="s">
        <v>63</v>
      </c>
      <c r="U57" s="306">
        <v>22</v>
      </c>
      <c r="V57" s="307">
        <f>IFERROR(IF(U57="",0,CEILING((U57/$H57),1)*$H57),"")</f>
        <v>22.5</v>
      </c>
      <c r="W57" s="35">
        <f>IFERROR(IF(V57=0,"",ROUNDUP(V57/H57,0)*0.00937),"")</f>
        <v>4.6850000000000003E-2</v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86">
        <v>4680115881525</v>
      </c>
      <c r="E58" s="330"/>
      <c r="F58" s="305">
        <v>0.4</v>
      </c>
      <c r="G58" s="31">
        <v>10</v>
      </c>
      <c r="H58" s="305">
        <v>4</v>
      </c>
      <c r="I58" s="305">
        <v>4.24</v>
      </c>
      <c r="J58" s="31">
        <v>120</v>
      </c>
      <c r="K58" s="32" t="s">
        <v>96</v>
      </c>
      <c r="L58" s="31">
        <v>50</v>
      </c>
      <c r="M58" s="406" t="s">
        <v>110</v>
      </c>
      <c r="N58" s="388"/>
      <c r="O58" s="388"/>
      <c r="P58" s="388"/>
      <c r="Q58" s="330"/>
      <c r="R58" s="33"/>
      <c r="S58" s="33"/>
      <c r="T58" s="34" t="s">
        <v>63</v>
      </c>
      <c r="U58" s="306">
        <v>0</v>
      </c>
      <c r="V58" s="307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6" t="s">
        <v>65</v>
      </c>
      <c r="U59" s="308">
        <f>IFERROR(U55/H55,"0")+IFERROR(U56/H56,"0")+IFERROR(U57/H57,"0")+IFERROR(U58/H58,"0")</f>
        <v>4.8888888888888893</v>
      </c>
      <c r="V59" s="308">
        <f>IFERROR(V55/H55,"0")+IFERROR(V56/H56,"0")+IFERROR(V57/H57,"0")+IFERROR(V58/H58,"0")</f>
        <v>5</v>
      </c>
      <c r="W59" s="308">
        <f>IFERROR(IF(W55="",0,W55),"0")+IFERROR(IF(W56="",0,W56),"0")+IFERROR(IF(W57="",0,W57),"0")+IFERROR(IF(W58="",0,W58),"0")</f>
        <v>4.6850000000000003E-2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6" t="s">
        <v>63</v>
      </c>
      <c r="U60" s="308">
        <f>IFERROR(SUM(U55:U58),"0")</f>
        <v>22</v>
      </c>
      <c r="V60" s="308">
        <f>IFERROR(SUM(V55:V58),"0")</f>
        <v>22.5</v>
      </c>
      <c r="W60" s="36"/>
      <c r="X60" s="309"/>
      <c r="Y60" s="309"/>
    </row>
    <row r="61" spans="1:52" ht="16.5" customHeight="1" x14ac:dyDescent="0.25">
      <c r="A61" s="384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299"/>
      <c r="Y61" s="299"/>
    </row>
    <row r="62" spans="1:52" ht="14.25" customHeight="1" x14ac:dyDescent="0.25">
      <c r="A62" s="385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86">
        <v>4607091382945</v>
      </c>
      <c r="E63" s="330"/>
      <c r="F63" s="305">
        <v>1.4</v>
      </c>
      <c r="G63" s="31">
        <v>8</v>
      </c>
      <c r="H63" s="305">
        <v>11.2</v>
      </c>
      <c r="I63" s="305">
        <v>11.68</v>
      </c>
      <c r="J63" s="31">
        <v>56</v>
      </c>
      <c r="K63" s="32" t="s">
        <v>96</v>
      </c>
      <c r="L63" s="31">
        <v>50</v>
      </c>
      <c r="M63" s="407" t="s">
        <v>113</v>
      </c>
      <c r="N63" s="388"/>
      <c r="O63" s="388"/>
      <c r="P63" s="388"/>
      <c r="Q63" s="330"/>
      <c r="R63" s="33"/>
      <c r="S63" s="33"/>
      <c r="T63" s="34" t="s">
        <v>63</v>
      </c>
      <c r="U63" s="306">
        <v>30</v>
      </c>
      <c r="V63" s="307">
        <f t="shared" ref="V63:V77" si="2">IFERROR(IF(U63="",0,CEILING((U63/$H63),1)*$H63),"")</f>
        <v>33.599999999999994</v>
      </c>
      <c r="W63" s="35">
        <f>IFERROR(IF(V63=0,"",ROUNDUP(V63/H63,0)*0.02175),"")</f>
        <v>6.5250000000000002E-2</v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86">
        <v>4607091385670</v>
      </c>
      <c r="E64" s="330"/>
      <c r="F64" s="305">
        <v>1.35</v>
      </c>
      <c r="G64" s="31">
        <v>8</v>
      </c>
      <c r="H64" s="305">
        <v>10.8</v>
      </c>
      <c r="I64" s="305">
        <v>11.28</v>
      </c>
      <c r="J64" s="31">
        <v>56</v>
      </c>
      <c r="K64" s="32" t="s">
        <v>96</v>
      </c>
      <c r="L64" s="31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3"/>
      <c r="S64" s="33"/>
      <c r="T64" s="34" t="s">
        <v>63</v>
      </c>
      <c r="U64" s="306">
        <v>0</v>
      </c>
      <c r="V64" s="307">
        <f t="shared" si="2"/>
        <v>0</v>
      </c>
      <c r="W64" s="35" t="str">
        <f>IFERROR(IF(V64=0,"",ROUNDUP(V64/H64,0)*0.02175),"")</f>
        <v/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86">
        <v>4680115881327</v>
      </c>
      <c r="E65" s="330"/>
      <c r="F65" s="305">
        <v>1.35</v>
      </c>
      <c r="G65" s="31">
        <v>8</v>
      </c>
      <c r="H65" s="305">
        <v>10.8</v>
      </c>
      <c r="I65" s="305">
        <v>11.28</v>
      </c>
      <c r="J65" s="31">
        <v>56</v>
      </c>
      <c r="K65" s="32" t="s">
        <v>118</v>
      </c>
      <c r="L65" s="31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3"/>
      <c r="S65" s="33"/>
      <c r="T65" s="34" t="s">
        <v>63</v>
      </c>
      <c r="U65" s="306">
        <v>30</v>
      </c>
      <c r="V65" s="307">
        <f t="shared" si="2"/>
        <v>32.400000000000006</v>
      </c>
      <c r="W65" s="35">
        <f>IFERROR(IF(V65=0,"",ROUNDUP(V65/H65,0)*0.02175),"")</f>
        <v>6.5250000000000002E-2</v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86">
        <v>4680115882133</v>
      </c>
      <c r="E66" s="330"/>
      <c r="F66" s="305">
        <v>1.35</v>
      </c>
      <c r="G66" s="31">
        <v>8</v>
      </c>
      <c r="H66" s="305">
        <v>10.8</v>
      </c>
      <c r="I66" s="305">
        <v>11.28</v>
      </c>
      <c r="J66" s="31">
        <v>56</v>
      </c>
      <c r="K66" s="32" t="s">
        <v>96</v>
      </c>
      <c r="L66" s="31">
        <v>50</v>
      </c>
      <c r="M66" s="4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8"/>
      <c r="O66" s="388"/>
      <c r="P66" s="388"/>
      <c r="Q66" s="330"/>
      <c r="R66" s="33"/>
      <c r="S66" s="33"/>
      <c r="T66" s="34" t="s">
        <v>63</v>
      </c>
      <c r="U66" s="306">
        <v>0</v>
      </c>
      <c r="V66" s="307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86">
        <v>4607091382952</v>
      </c>
      <c r="E67" s="330"/>
      <c r="F67" s="305">
        <v>0.5</v>
      </c>
      <c r="G67" s="31">
        <v>6</v>
      </c>
      <c r="H67" s="305">
        <v>3</v>
      </c>
      <c r="I67" s="305">
        <v>3.2</v>
      </c>
      <c r="J67" s="31">
        <v>156</v>
      </c>
      <c r="K67" s="32" t="s">
        <v>96</v>
      </c>
      <c r="L67" s="31">
        <v>50</v>
      </c>
      <c r="M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8"/>
      <c r="O67" s="388"/>
      <c r="P67" s="388"/>
      <c r="Q67" s="330"/>
      <c r="R67" s="33"/>
      <c r="S67" s="33"/>
      <c r="T67" s="34" t="s">
        <v>63</v>
      </c>
      <c r="U67" s="306">
        <v>0</v>
      </c>
      <c r="V67" s="307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86">
        <v>4680115882539</v>
      </c>
      <c r="E68" s="330"/>
      <c r="F68" s="305">
        <v>0.37</v>
      </c>
      <c r="G68" s="31">
        <v>10</v>
      </c>
      <c r="H68" s="305">
        <v>3.7</v>
      </c>
      <c r="I68" s="305">
        <v>3.94</v>
      </c>
      <c r="J68" s="31">
        <v>120</v>
      </c>
      <c r="K68" s="32" t="s">
        <v>125</v>
      </c>
      <c r="L68" s="31">
        <v>50</v>
      </c>
      <c r="M68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8"/>
      <c r="O68" s="388"/>
      <c r="P68" s="388"/>
      <c r="Q68" s="330"/>
      <c r="R68" s="33"/>
      <c r="S68" s="33"/>
      <c r="T68" s="34" t="s">
        <v>63</v>
      </c>
      <c r="U68" s="306">
        <v>0</v>
      </c>
      <c r="V68" s="307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86">
        <v>4607091385687</v>
      </c>
      <c r="E69" s="330"/>
      <c r="F69" s="305">
        <v>0.4</v>
      </c>
      <c r="G69" s="31">
        <v>10</v>
      </c>
      <c r="H69" s="305">
        <v>4</v>
      </c>
      <c r="I69" s="305">
        <v>4.24</v>
      </c>
      <c r="J69" s="31">
        <v>120</v>
      </c>
      <c r="K69" s="32" t="s">
        <v>125</v>
      </c>
      <c r="L69" s="31">
        <v>50</v>
      </c>
      <c r="M69" s="4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8"/>
      <c r="O69" s="388"/>
      <c r="P69" s="388"/>
      <c r="Q69" s="330"/>
      <c r="R69" s="33"/>
      <c r="S69" s="33"/>
      <c r="T69" s="34" t="s">
        <v>63</v>
      </c>
      <c r="U69" s="306">
        <v>4</v>
      </c>
      <c r="V69" s="307">
        <f t="shared" si="2"/>
        <v>4</v>
      </c>
      <c r="W69" s="35">
        <f t="shared" si="3"/>
        <v>9.3699999999999999E-3</v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86">
        <v>4607091384604</v>
      </c>
      <c r="E70" s="330"/>
      <c r="F70" s="305">
        <v>0.4</v>
      </c>
      <c r="G70" s="31">
        <v>10</v>
      </c>
      <c r="H70" s="305">
        <v>4</v>
      </c>
      <c r="I70" s="305">
        <v>4.24</v>
      </c>
      <c r="J70" s="31">
        <v>120</v>
      </c>
      <c r="K70" s="32" t="s">
        <v>96</v>
      </c>
      <c r="L70" s="31">
        <v>50</v>
      </c>
      <c r="M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8"/>
      <c r="O70" s="388"/>
      <c r="P70" s="388"/>
      <c r="Q70" s="330"/>
      <c r="R70" s="33"/>
      <c r="S70" s="33"/>
      <c r="T70" s="34" t="s">
        <v>63</v>
      </c>
      <c r="U70" s="306">
        <v>0</v>
      </c>
      <c r="V70" s="307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86">
        <v>4680115880283</v>
      </c>
      <c r="E71" s="330"/>
      <c r="F71" s="305">
        <v>0.6</v>
      </c>
      <c r="G71" s="31">
        <v>8</v>
      </c>
      <c r="H71" s="305">
        <v>4.8</v>
      </c>
      <c r="I71" s="305">
        <v>5.04</v>
      </c>
      <c r="J71" s="31">
        <v>120</v>
      </c>
      <c r="K71" s="32" t="s">
        <v>96</v>
      </c>
      <c r="L71" s="31">
        <v>45</v>
      </c>
      <c r="M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8"/>
      <c r="O71" s="388"/>
      <c r="P71" s="388"/>
      <c r="Q71" s="330"/>
      <c r="R71" s="33"/>
      <c r="S71" s="33"/>
      <c r="T71" s="34" t="s">
        <v>63</v>
      </c>
      <c r="U71" s="306">
        <v>0</v>
      </c>
      <c r="V71" s="307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86">
        <v>4680115881518</v>
      </c>
      <c r="E72" s="330"/>
      <c r="F72" s="305">
        <v>0.4</v>
      </c>
      <c r="G72" s="31">
        <v>10</v>
      </c>
      <c r="H72" s="305">
        <v>4</v>
      </c>
      <c r="I72" s="305">
        <v>4.24</v>
      </c>
      <c r="J72" s="31">
        <v>120</v>
      </c>
      <c r="K72" s="32" t="s">
        <v>125</v>
      </c>
      <c r="L72" s="31">
        <v>50</v>
      </c>
      <c r="M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8"/>
      <c r="O72" s="388"/>
      <c r="P72" s="388"/>
      <c r="Q72" s="330"/>
      <c r="R72" s="33"/>
      <c r="S72" s="33"/>
      <c r="T72" s="34" t="s">
        <v>63</v>
      </c>
      <c r="U72" s="306">
        <v>0</v>
      </c>
      <c r="V72" s="307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86">
        <v>4680115881303</v>
      </c>
      <c r="E73" s="330"/>
      <c r="F73" s="305">
        <v>0.45</v>
      </c>
      <c r="G73" s="31">
        <v>10</v>
      </c>
      <c r="H73" s="305">
        <v>4.5</v>
      </c>
      <c r="I73" s="305">
        <v>4.71</v>
      </c>
      <c r="J73" s="31">
        <v>120</v>
      </c>
      <c r="K73" s="32" t="s">
        <v>118</v>
      </c>
      <c r="L73" s="31">
        <v>50</v>
      </c>
      <c r="M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8"/>
      <c r="O73" s="388"/>
      <c r="P73" s="388"/>
      <c r="Q73" s="330"/>
      <c r="R73" s="33"/>
      <c r="S73" s="33"/>
      <c r="T73" s="34" t="s">
        <v>63</v>
      </c>
      <c r="U73" s="306">
        <v>0</v>
      </c>
      <c r="V73" s="307">
        <f t="shared" si="2"/>
        <v>0</v>
      </c>
      <c r="W73" s="35" t="str">
        <f t="shared" si="3"/>
        <v/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86">
        <v>4607091388466</v>
      </c>
      <c r="E74" s="330"/>
      <c r="F74" s="305">
        <v>0.45</v>
      </c>
      <c r="G74" s="31">
        <v>6</v>
      </c>
      <c r="H74" s="305">
        <v>2.7</v>
      </c>
      <c r="I74" s="305">
        <v>2.9</v>
      </c>
      <c r="J74" s="31">
        <v>156</v>
      </c>
      <c r="K74" s="32" t="s">
        <v>125</v>
      </c>
      <c r="L74" s="31">
        <v>45</v>
      </c>
      <c r="M74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88"/>
      <c r="O74" s="388"/>
      <c r="P74" s="388"/>
      <c r="Q74" s="330"/>
      <c r="R74" s="33"/>
      <c r="S74" s="33"/>
      <c r="T74" s="34" t="s">
        <v>63</v>
      </c>
      <c r="U74" s="306">
        <v>0</v>
      </c>
      <c r="V74" s="307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86">
        <v>4680115880269</v>
      </c>
      <c r="E75" s="330"/>
      <c r="F75" s="305">
        <v>0.375</v>
      </c>
      <c r="G75" s="31">
        <v>10</v>
      </c>
      <c r="H75" s="305">
        <v>3.75</v>
      </c>
      <c r="I75" s="305">
        <v>3.99</v>
      </c>
      <c r="J75" s="31">
        <v>120</v>
      </c>
      <c r="K75" s="32" t="s">
        <v>125</v>
      </c>
      <c r="L75" s="31">
        <v>50</v>
      </c>
      <c r="M75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88"/>
      <c r="O75" s="388"/>
      <c r="P75" s="388"/>
      <c r="Q75" s="330"/>
      <c r="R75" s="33"/>
      <c r="S75" s="33"/>
      <c r="T75" s="34" t="s">
        <v>63</v>
      </c>
      <c r="U75" s="306">
        <v>0</v>
      </c>
      <c r="V75" s="307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86">
        <v>4680115880429</v>
      </c>
      <c r="E76" s="330"/>
      <c r="F76" s="305">
        <v>0.45</v>
      </c>
      <c r="G76" s="31">
        <v>10</v>
      </c>
      <c r="H76" s="305">
        <v>4.5</v>
      </c>
      <c r="I76" s="305">
        <v>4.74</v>
      </c>
      <c r="J76" s="31">
        <v>120</v>
      </c>
      <c r="K76" s="32" t="s">
        <v>125</v>
      </c>
      <c r="L76" s="31">
        <v>50</v>
      </c>
      <c r="M76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88"/>
      <c r="O76" s="388"/>
      <c r="P76" s="388"/>
      <c r="Q76" s="330"/>
      <c r="R76" s="33"/>
      <c r="S76" s="33"/>
      <c r="T76" s="34" t="s">
        <v>63</v>
      </c>
      <c r="U76" s="306">
        <v>0</v>
      </c>
      <c r="V76" s="307">
        <f t="shared" si="2"/>
        <v>0</v>
      </c>
      <c r="W76" s="35" t="str">
        <f>IFERROR(IF(V76=0,"",ROUNDUP(V76/H76,0)*0.00937),"")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86">
        <v>4680115881457</v>
      </c>
      <c r="E77" s="330"/>
      <c r="F77" s="305">
        <v>0.75</v>
      </c>
      <c r="G77" s="31">
        <v>6</v>
      </c>
      <c r="H77" s="305">
        <v>4.5</v>
      </c>
      <c r="I77" s="305">
        <v>4.74</v>
      </c>
      <c r="J77" s="31">
        <v>120</v>
      </c>
      <c r="K77" s="32" t="s">
        <v>125</v>
      </c>
      <c r="L77" s="31">
        <v>50</v>
      </c>
      <c r="M77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88"/>
      <c r="O77" s="388"/>
      <c r="P77" s="388"/>
      <c r="Q77" s="330"/>
      <c r="R77" s="33"/>
      <c r="S77" s="33"/>
      <c r="T77" s="34" t="s">
        <v>63</v>
      </c>
      <c r="U77" s="306">
        <v>0</v>
      </c>
      <c r="V77" s="307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90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91"/>
      <c r="M78" s="389" t="s">
        <v>64</v>
      </c>
      <c r="N78" s="342"/>
      <c r="O78" s="342"/>
      <c r="P78" s="342"/>
      <c r="Q78" s="342"/>
      <c r="R78" s="342"/>
      <c r="S78" s="343"/>
      <c r="T78" s="36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6.4563492063492065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7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0.13986999999999999</v>
      </c>
      <c r="X78" s="309"/>
      <c r="Y78" s="309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91"/>
      <c r="M79" s="389" t="s">
        <v>64</v>
      </c>
      <c r="N79" s="342"/>
      <c r="O79" s="342"/>
      <c r="P79" s="342"/>
      <c r="Q79" s="342"/>
      <c r="R79" s="342"/>
      <c r="S79" s="343"/>
      <c r="T79" s="36" t="s">
        <v>63</v>
      </c>
      <c r="U79" s="308">
        <f>IFERROR(SUM(U63:U77),"0")</f>
        <v>64</v>
      </c>
      <c r="V79" s="308">
        <f>IFERROR(SUM(V63:V77),"0")</f>
        <v>70</v>
      </c>
      <c r="W79" s="36"/>
      <c r="X79" s="309"/>
      <c r="Y79" s="309"/>
    </row>
    <row r="80" spans="1:52" ht="14.25" customHeight="1" x14ac:dyDescent="0.25">
      <c r="A80" s="385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1"/>
      <c r="Y80" s="301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86">
        <v>4607091384789</v>
      </c>
      <c r="E81" s="330"/>
      <c r="F81" s="305">
        <v>1</v>
      </c>
      <c r="G81" s="31">
        <v>6</v>
      </c>
      <c r="H81" s="305">
        <v>6</v>
      </c>
      <c r="I81" s="305">
        <v>6.36</v>
      </c>
      <c r="J81" s="31">
        <v>104</v>
      </c>
      <c r="K81" s="32" t="s">
        <v>96</v>
      </c>
      <c r="L81" s="31">
        <v>45</v>
      </c>
      <c r="M81" s="422" t="s">
        <v>146</v>
      </c>
      <c r="N81" s="388"/>
      <c r="O81" s="388"/>
      <c r="P81" s="388"/>
      <c r="Q81" s="330"/>
      <c r="R81" s="33"/>
      <c r="S81" s="33"/>
      <c r="T81" s="34" t="s">
        <v>63</v>
      </c>
      <c r="U81" s="306">
        <v>0</v>
      </c>
      <c r="V81" s="307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86">
        <v>4680115881488</v>
      </c>
      <c r="E82" s="330"/>
      <c r="F82" s="305">
        <v>1.35</v>
      </c>
      <c r="G82" s="31">
        <v>8</v>
      </c>
      <c r="H82" s="305">
        <v>10.8</v>
      </c>
      <c r="I82" s="305">
        <v>11.28</v>
      </c>
      <c r="J82" s="31">
        <v>48</v>
      </c>
      <c r="K82" s="32" t="s">
        <v>96</v>
      </c>
      <c r="L82" s="31">
        <v>50</v>
      </c>
      <c r="M82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88"/>
      <c r="O82" s="388"/>
      <c r="P82" s="388"/>
      <c r="Q82" s="330"/>
      <c r="R82" s="33"/>
      <c r="S82" s="33"/>
      <c r="T82" s="34" t="s">
        <v>63</v>
      </c>
      <c r="U82" s="306">
        <v>0</v>
      </c>
      <c r="V82" s="307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86">
        <v>4607091384765</v>
      </c>
      <c r="E83" s="330"/>
      <c r="F83" s="305">
        <v>0.42</v>
      </c>
      <c r="G83" s="31">
        <v>6</v>
      </c>
      <c r="H83" s="305">
        <v>2.52</v>
      </c>
      <c r="I83" s="305">
        <v>2.72</v>
      </c>
      <c r="J83" s="31">
        <v>156</v>
      </c>
      <c r="K83" s="32" t="s">
        <v>96</v>
      </c>
      <c r="L83" s="31">
        <v>45</v>
      </c>
      <c r="M83" s="424" t="s">
        <v>151</v>
      </c>
      <c r="N83" s="388"/>
      <c r="O83" s="388"/>
      <c r="P83" s="388"/>
      <c r="Q83" s="330"/>
      <c r="R83" s="33"/>
      <c r="S83" s="33"/>
      <c r="T83" s="34" t="s">
        <v>63</v>
      </c>
      <c r="U83" s="306">
        <v>0</v>
      </c>
      <c r="V83" s="307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86">
        <v>4680115882775</v>
      </c>
      <c r="E84" s="330"/>
      <c r="F84" s="305">
        <v>0.3</v>
      </c>
      <c r="G84" s="31">
        <v>8</v>
      </c>
      <c r="H84" s="305">
        <v>2.4</v>
      </c>
      <c r="I84" s="305">
        <v>2.5</v>
      </c>
      <c r="J84" s="31">
        <v>234</v>
      </c>
      <c r="K84" s="32" t="s">
        <v>125</v>
      </c>
      <c r="L84" s="31">
        <v>50</v>
      </c>
      <c r="M84" s="425" t="s">
        <v>154</v>
      </c>
      <c r="N84" s="388"/>
      <c r="O84" s="388"/>
      <c r="P84" s="388"/>
      <c r="Q84" s="330"/>
      <c r="R84" s="33"/>
      <c r="S84" s="33"/>
      <c r="T84" s="34" t="s">
        <v>63</v>
      </c>
      <c r="U84" s="306">
        <v>0</v>
      </c>
      <c r="V84" s="307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86">
        <v>4680115880658</v>
      </c>
      <c r="E85" s="330"/>
      <c r="F85" s="305">
        <v>0.4</v>
      </c>
      <c r="G85" s="31">
        <v>6</v>
      </c>
      <c r="H85" s="305">
        <v>2.4</v>
      </c>
      <c r="I85" s="305">
        <v>2.6</v>
      </c>
      <c r="J85" s="31">
        <v>156</v>
      </c>
      <c r="K85" s="32" t="s">
        <v>96</v>
      </c>
      <c r="L85" s="31">
        <v>50</v>
      </c>
      <c r="M85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88"/>
      <c r="O85" s="388"/>
      <c r="P85" s="388"/>
      <c r="Q85" s="330"/>
      <c r="R85" s="33"/>
      <c r="S85" s="33"/>
      <c r="T85" s="34" t="s">
        <v>63</v>
      </c>
      <c r="U85" s="306">
        <v>0</v>
      </c>
      <c r="V85" s="307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86">
        <v>4607091381962</v>
      </c>
      <c r="E86" s="330"/>
      <c r="F86" s="305">
        <v>0.5</v>
      </c>
      <c r="G86" s="31">
        <v>6</v>
      </c>
      <c r="H86" s="305">
        <v>3</v>
      </c>
      <c r="I86" s="305">
        <v>3.2</v>
      </c>
      <c r="J86" s="31">
        <v>156</v>
      </c>
      <c r="K86" s="32" t="s">
        <v>96</v>
      </c>
      <c r="L86" s="31">
        <v>50</v>
      </c>
      <c r="M86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88"/>
      <c r="O86" s="388"/>
      <c r="P86" s="388"/>
      <c r="Q86" s="330"/>
      <c r="R86" s="33"/>
      <c r="S86" s="33"/>
      <c r="T86" s="34" t="s">
        <v>63</v>
      </c>
      <c r="U86" s="306">
        <v>0</v>
      </c>
      <c r="V86" s="307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90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91"/>
      <c r="M87" s="389" t="s">
        <v>64</v>
      </c>
      <c r="N87" s="342"/>
      <c r="O87" s="342"/>
      <c r="P87" s="342"/>
      <c r="Q87" s="342"/>
      <c r="R87" s="342"/>
      <c r="S87" s="343"/>
      <c r="T87" s="36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91"/>
      <c r="M88" s="389" t="s">
        <v>64</v>
      </c>
      <c r="N88" s="342"/>
      <c r="O88" s="342"/>
      <c r="P88" s="342"/>
      <c r="Q88" s="342"/>
      <c r="R88" s="342"/>
      <c r="S88" s="343"/>
      <c r="T88" s="36" t="s">
        <v>63</v>
      </c>
      <c r="U88" s="308">
        <f>IFERROR(SUM(U81:U86),"0")</f>
        <v>0</v>
      </c>
      <c r="V88" s="308">
        <f>IFERROR(SUM(V81:V86),"0")</f>
        <v>0</v>
      </c>
      <c r="W88" s="36"/>
      <c r="X88" s="309"/>
      <c r="Y88" s="309"/>
    </row>
    <row r="89" spans="1:52" ht="14.25" customHeight="1" x14ac:dyDescent="0.25">
      <c r="A89" s="385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1"/>
      <c r="Y89" s="301"/>
    </row>
    <row r="90" spans="1:52" ht="16.5" customHeight="1" x14ac:dyDescent="0.25">
      <c r="A90" s="53" t="s">
        <v>159</v>
      </c>
      <c r="B90" s="53" t="s">
        <v>160</v>
      </c>
      <c r="C90" s="30">
        <v>4301030895</v>
      </c>
      <c r="D90" s="386">
        <v>4607091387667</v>
      </c>
      <c r="E90" s="330"/>
      <c r="F90" s="305">
        <v>0.9</v>
      </c>
      <c r="G90" s="31">
        <v>10</v>
      </c>
      <c r="H90" s="305">
        <v>9</v>
      </c>
      <c r="I90" s="305">
        <v>9.6300000000000008</v>
      </c>
      <c r="J90" s="31">
        <v>56</v>
      </c>
      <c r="K90" s="32" t="s">
        <v>96</v>
      </c>
      <c r="L90" s="31">
        <v>40</v>
      </c>
      <c r="M90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88"/>
      <c r="O90" s="388"/>
      <c r="P90" s="388"/>
      <c r="Q90" s="330"/>
      <c r="R90" s="33"/>
      <c r="S90" s="33"/>
      <c r="T90" s="34" t="s">
        <v>63</v>
      </c>
      <c r="U90" s="306">
        <v>0</v>
      </c>
      <c r="V90" s="307">
        <f t="shared" ref="V90:V98" si="5">IFERROR(IF(U90="",0,CEILING((U90/$H90),1)*$H90),"")</f>
        <v>0</v>
      </c>
      <c r="W90" s="35" t="str">
        <f>IFERROR(IF(V90=0,"",ROUNDUP(V90/H90,0)*0.02175),"")</f>
        <v/>
      </c>
      <c r="X90" s="55"/>
      <c r="Y90" s="56"/>
      <c r="AC90" s="57"/>
      <c r="AZ90" s="95" t="s">
        <v>1</v>
      </c>
    </row>
    <row r="91" spans="1:52" ht="27" customHeight="1" x14ac:dyDescent="0.25">
      <c r="A91" s="53" t="s">
        <v>161</v>
      </c>
      <c r="B91" s="53" t="s">
        <v>162</v>
      </c>
      <c r="C91" s="30">
        <v>4301030961</v>
      </c>
      <c r="D91" s="386">
        <v>4607091387636</v>
      </c>
      <c r="E91" s="330"/>
      <c r="F91" s="305">
        <v>0.7</v>
      </c>
      <c r="G91" s="31">
        <v>6</v>
      </c>
      <c r="H91" s="305">
        <v>4.2</v>
      </c>
      <c r="I91" s="305">
        <v>4.5</v>
      </c>
      <c r="J91" s="31">
        <v>120</v>
      </c>
      <c r="K91" s="32" t="s">
        <v>62</v>
      </c>
      <c r="L91" s="31">
        <v>40</v>
      </c>
      <c r="M91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88"/>
      <c r="O91" s="388"/>
      <c r="P91" s="388"/>
      <c r="Q91" s="330"/>
      <c r="R91" s="33"/>
      <c r="S91" s="33"/>
      <c r="T91" s="34" t="s">
        <v>63</v>
      </c>
      <c r="U91" s="306">
        <v>0</v>
      </c>
      <c r="V91" s="307">
        <f t="shared" si="5"/>
        <v>0</v>
      </c>
      <c r="W91" s="35" t="str">
        <f>IFERROR(IF(V91=0,"",ROUNDUP(V91/H91,0)*0.00937),"")</f>
        <v/>
      </c>
      <c r="X91" s="55"/>
      <c r="Y91" s="56"/>
      <c r="AC91" s="57"/>
      <c r="AZ91" s="96" t="s">
        <v>1</v>
      </c>
    </row>
    <row r="92" spans="1:52" ht="27" customHeight="1" x14ac:dyDescent="0.25">
      <c r="A92" s="53" t="s">
        <v>163</v>
      </c>
      <c r="B92" s="53" t="s">
        <v>164</v>
      </c>
      <c r="C92" s="30">
        <v>4301031078</v>
      </c>
      <c r="D92" s="386">
        <v>4607091384727</v>
      </c>
      <c r="E92" s="330"/>
      <c r="F92" s="305">
        <v>0.8</v>
      </c>
      <c r="G92" s="31">
        <v>6</v>
      </c>
      <c r="H92" s="305">
        <v>4.8</v>
      </c>
      <c r="I92" s="305">
        <v>5.16</v>
      </c>
      <c r="J92" s="31">
        <v>104</v>
      </c>
      <c r="K92" s="32" t="s">
        <v>62</v>
      </c>
      <c r="L92" s="31">
        <v>45</v>
      </c>
      <c r="M92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88"/>
      <c r="O92" s="388"/>
      <c r="P92" s="388"/>
      <c r="Q92" s="330"/>
      <c r="R92" s="33"/>
      <c r="S92" s="33"/>
      <c r="T92" s="34" t="s">
        <v>63</v>
      </c>
      <c r="U92" s="306">
        <v>0</v>
      </c>
      <c r="V92" s="307">
        <f t="shared" si="5"/>
        <v>0</v>
      </c>
      <c r="W92" s="35" t="str">
        <f>IFERROR(IF(V92=0,"",ROUNDUP(V92/H92,0)*0.01196),"")</f>
        <v/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165</v>
      </c>
      <c r="B93" s="53" t="s">
        <v>166</v>
      </c>
      <c r="C93" s="30">
        <v>4301031080</v>
      </c>
      <c r="D93" s="386">
        <v>4607091386745</v>
      </c>
      <c r="E93" s="330"/>
      <c r="F93" s="305">
        <v>0.8</v>
      </c>
      <c r="G93" s="31">
        <v>6</v>
      </c>
      <c r="H93" s="305">
        <v>4.8</v>
      </c>
      <c r="I93" s="305">
        <v>5.16</v>
      </c>
      <c r="J93" s="31">
        <v>104</v>
      </c>
      <c r="K93" s="32" t="s">
        <v>62</v>
      </c>
      <c r="L93" s="31">
        <v>45</v>
      </c>
      <c r="M93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88"/>
      <c r="O93" s="388"/>
      <c r="P93" s="388"/>
      <c r="Q93" s="330"/>
      <c r="R93" s="33"/>
      <c r="S93" s="33"/>
      <c r="T93" s="34" t="s">
        <v>63</v>
      </c>
      <c r="U93" s="306">
        <v>0</v>
      </c>
      <c r="V93" s="307">
        <f t="shared" si="5"/>
        <v>0</v>
      </c>
      <c r="W93" s="35" t="str">
        <f>IFERROR(IF(V93=0,"",ROUNDUP(V93/H93,0)*0.01196),"")</f>
        <v/>
      </c>
      <c r="X93" s="55"/>
      <c r="Y93" s="56"/>
      <c r="AC93" s="57"/>
      <c r="AZ93" s="98" t="s">
        <v>1</v>
      </c>
    </row>
    <row r="94" spans="1:52" ht="16.5" customHeight="1" x14ac:dyDescent="0.25">
      <c r="A94" s="53" t="s">
        <v>167</v>
      </c>
      <c r="B94" s="53" t="s">
        <v>168</v>
      </c>
      <c r="C94" s="30">
        <v>4301030963</v>
      </c>
      <c r="D94" s="386">
        <v>4607091382426</v>
      </c>
      <c r="E94" s="330"/>
      <c r="F94" s="305">
        <v>0.9</v>
      </c>
      <c r="G94" s="31">
        <v>10</v>
      </c>
      <c r="H94" s="305">
        <v>9</v>
      </c>
      <c r="I94" s="305">
        <v>9.6300000000000008</v>
      </c>
      <c r="J94" s="31">
        <v>56</v>
      </c>
      <c r="K94" s="32" t="s">
        <v>62</v>
      </c>
      <c r="L94" s="31">
        <v>40</v>
      </c>
      <c r="M94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88"/>
      <c r="O94" s="388"/>
      <c r="P94" s="388"/>
      <c r="Q94" s="330"/>
      <c r="R94" s="33"/>
      <c r="S94" s="33"/>
      <c r="T94" s="34" t="s">
        <v>63</v>
      </c>
      <c r="U94" s="306">
        <v>0</v>
      </c>
      <c r="V94" s="307">
        <f t="shared" si="5"/>
        <v>0</v>
      </c>
      <c r="W94" s="35" t="str">
        <f>IFERROR(IF(V94=0,"",ROUNDUP(V94/H94,0)*0.02175),"")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169</v>
      </c>
      <c r="B95" s="53" t="s">
        <v>170</v>
      </c>
      <c r="C95" s="30">
        <v>4301030962</v>
      </c>
      <c r="D95" s="386">
        <v>4607091386547</v>
      </c>
      <c r="E95" s="330"/>
      <c r="F95" s="305">
        <v>0.35</v>
      </c>
      <c r="G95" s="31">
        <v>8</v>
      </c>
      <c r="H95" s="305">
        <v>2.8</v>
      </c>
      <c r="I95" s="305">
        <v>2.94</v>
      </c>
      <c r="J95" s="31">
        <v>234</v>
      </c>
      <c r="K95" s="32" t="s">
        <v>62</v>
      </c>
      <c r="L95" s="31">
        <v>40</v>
      </c>
      <c r="M95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88"/>
      <c r="O95" s="388"/>
      <c r="P95" s="388"/>
      <c r="Q95" s="330"/>
      <c r="R95" s="33"/>
      <c r="S95" s="33"/>
      <c r="T95" s="34" t="s">
        <v>63</v>
      </c>
      <c r="U95" s="306">
        <v>0</v>
      </c>
      <c r="V95" s="307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0" t="s">
        <v>1</v>
      </c>
    </row>
    <row r="96" spans="1:52" ht="27" customHeight="1" x14ac:dyDescent="0.25">
      <c r="A96" s="53" t="s">
        <v>171</v>
      </c>
      <c r="B96" s="53" t="s">
        <v>172</v>
      </c>
      <c r="C96" s="30">
        <v>4301031077</v>
      </c>
      <c r="D96" s="386">
        <v>4607091384703</v>
      </c>
      <c r="E96" s="330"/>
      <c r="F96" s="305">
        <v>0.35</v>
      </c>
      <c r="G96" s="31">
        <v>6</v>
      </c>
      <c r="H96" s="305">
        <v>2.1</v>
      </c>
      <c r="I96" s="305">
        <v>2.2000000000000002</v>
      </c>
      <c r="J96" s="31">
        <v>234</v>
      </c>
      <c r="K96" s="32" t="s">
        <v>62</v>
      </c>
      <c r="L96" s="31">
        <v>45</v>
      </c>
      <c r="M96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88"/>
      <c r="O96" s="388"/>
      <c r="P96" s="388"/>
      <c r="Q96" s="330"/>
      <c r="R96" s="33"/>
      <c r="S96" s="33"/>
      <c r="T96" s="34" t="s">
        <v>63</v>
      </c>
      <c r="U96" s="306">
        <v>0</v>
      </c>
      <c r="V96" s="307">
        <f t="shared" si="5"/>
        <v>0</v>
      </c>
      <c r="W96" s="35" t="str">
        <f>IFERROR(IF(V96=0,"",ROUNDUP(V96/H96,0)*0.00502),"")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173</v>
      </c>
      <c r="B97" s="53" t="s">
        <v>174</v>
      </c>
      <c r="C97" s="30">
        <v>4301031079</v>
      </c>
      <c r="D97" s="386">
        <v>4607091384734</v>
      </c>
      <c r="E97" s="330"/>
      <c r="F97" s="305">
        <v>0.35</v>
      </c>
      <c r="G97" s="31">
        <v>6</v>
      </c>
      <c r="H97" s="305">
        <v>2.1</v>
      </c>
      <c r="I97" s="305">
        <v>2.2000000000000002</v>
      </c>
      <c r="J97" s="31">
        <v>234</v>
      </c>
      <c r="K97" s="32" t="s">
        <v>62</v>
      </c>
      <c r="L97" s="31">
        <v>45</v>
      </c>
      <c r="M97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88"/>
      <c r="O97" s="388"/>
      <c r="P97" s="388"/>
      <c r="Q97" s="330"/>
      <c r="R97" s="33"/>
      <c r="S97" s="33"/>
      <c r="T97" s="34" t="s">
        <v>63</v>
      </c>
      <c r="U97" s="306">
        <v>0</v>
      </c>
      <c r="V97" s="307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175</v>
      </c>
      <c r="B98" s="53" t="s">
        <v>176</v>
      </c>
      <c r="C98" s="30">
        <v>4301030964</v>
      </c>
      <c r="D98" s="386">
        <v>4607091382464</v>
      </c>
      <c r="E98" s="330"/>
      <c r="F98" s="305">
        <v>0.35</v>
      </c>
      <c r="G98" s="31">
        <v>8</v>
      </c>
      <c r="H98" s="305">
        <v>2.8</v>
      </c>
      <c r="I98" s="305">
        <v>2.964</v>
      </c>
      <c r="J98" s="31">
        <v>234</v>
      </c>
      <c r="K98" s="32" t="s">
        <v>62</v>
      </c>
      <c r="L98" s="31">
        <v>40</v>
      </c>
      <c r="M98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88"/>
      <c r="O98" s="388"/>
      <c r="P98" s="388"/>
      <c r="Q98" s="330"/>
      <c r="R98" s="33"/>
      <c r="S98" s="33"/>
      <c r="T98" s="34" t="s">
        <v>63</v>
      </c>
      <c r="U98" s="306">
        <v>0</v>
      </c>
      <c r="V98" s="307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x14ac:dyDescent="0.2">
      <c r="A99" s="390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91"/>
      <c r="M99" s="389" t="s">
        <v>64</v>
      </c>
      <c r="N99" s="342"/>
      <c r="O99" s="342"/>
      <c r="P99" s="342"/>
      <c r="Q99" s="342"/>
      <c r="R99" s="342"/>
      <c r="S99" s="343"/>
      <c r="T99" s="36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4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91"/>
      <c r="M100" s="389" t="s">
        <v>64</v>
      </c>
      <c r="N100" s="342"/>
      <c r="O100" s="342"/>
      <c r="P100" s="342"/>
      <c r="Q100" s="342"/>
      <c r="R100" s="342"/>
      <c r="S100" s="343"/>
      <c r="T100" s="36" t="s">
        <v>63</v>
      </c>
      <c r="U100" s="308">
        <f>IFERROR(SUM(U90:U98),"0")</f>
        <v>0</v>
      </c>
      <c r="V100" s="308">
        <f>IFERROR(SUM(V90:V98),"0")</f>
        <v>0</v>
      </c>
      <c r="W100" s="36"/>
      <c r="X100" s="309"/>
      <c r="Y100" s="309"/>
    </row>
    <row r="101" spans="1:52" ht="14.25" customHeight="1" x14ac:dyDescent="0.25">
      <c r="A101" s="385" t="s">
        <v>66</v>
      </c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01"/>
      <c r="Y101" s="301"/>
    </row>
    <row r="102" spans="1:52" ht="27" customHeight="1" x14ac:dyDescent="0.25">
      <c r="A102" s="53" t="s">
        <v>177</v>
      </c>
      <c r="B102" s="53" t="s">
        <v>178</v>
      </c>
      <c r="C102" s="30">
        <v>4301051437</v>
      </c>
      <c r="D102" s="386">
        <v>4607091386967</v>
      </c>
      <c r="E102" s="330"/>
      <c r="F102" s="305">
        <v>1.35</v>
      </c>
      <c r="G102" s="31">
        <v>6</v>
      </c>
      <c r="H102" s="305">
        <v>8.1</v>
      </c>
      <c r="I102" s="305">
        <v>8.6639999999999997</v>
      </c>
      <c r="J102" s="31">
        <v>56</v>
      </c>
      <c r="K102" s="32" t="s">
        <v>125</v>
      </c>
      <c r="L102" s="31">
        <v>45</v>
      </c>
      <c r="M102" s="437" t="s">
        <v>179</v>
      </c>
      <c r="N102" s="388"/>
      <c r="O102" s="388"/>
      <c r="P102" s="388"/>
      <c r="Q102" s="330"/>
      <c r="R102" s="33"/>
      <c r="S102" s="33"/>
      <c r="T102" s="34" t="s">
        <v>63</v>
      </c>
      <c r="U102" s="306">
        <v>0</v>
      </c>
      <c r="V102" s="307">
        <f t="shared" ref="V102:V110" si="6">IFERROR(IF(U102="",0,CEILING((U102/$H102),1)*$H102),"")</f>
        <v>0</v>
      </c>
      <c r="W102" s="35" t="str">
        <f>IFERROR(IF(V102=0,"",ROUNDUP(V102/H102,0)*0.02175),"")</f>
        <v/>
      </c>
      <c r="X102" s="55"/>
      <c r="Y102" s="56"/>
      <c r="AC102" s="57"/>
      <c r="AZ102" s="104" t="s">
        <v>1</v>
      </c>
    </row>
    <row r="103" spans="1:52" ht="27" customHeight="1" x14ac:dyDescent="0.25">
      <c r="A103" s="53" t="s">
        <v>177</v>
      </c>
      <c r="B103" s="53" t="s">
        <v>180</v>
      </c>
      <c r="C103" s="30">
        <v>4301051543</v>
      </c>
      <c r="D103" s="386">
        <v>4607091386967</v>
      </c>
      <c r="E103" s="330"/>
      <c r="F103" s="305">
        <v>1.4</v>
      </c>
      <c r="G103" s="31">
        <v>6</v>
      </c>
      <c r="H103" s="305">
        <v>8.4</v>
      </c>
      <c r="I103" s="305">
        <v>8.9640000000000004</v>
      </c>
      <c r="J103" s="31">
        <v>56</v>
      </c>
      <c r="K103" s="32" t="s">
        <v>62</v>
      </c>
      <c r="L103" s="31">
        <v>45</v>
      </c>
      <c r="M103" s="438" t="s">
        <v>181</v>
      </c>
      <c r="N103" s="388"/>
      <c r="O103" s="388"/>
      <c r="P103" s="388"/>
      <c r="Q103" s="330"/>
      <c r="R103" s="33"/>
      <c r="S103" s="33"/>
      <c r="T103" s="34" t="s">
        <v>63</v>
      </c>
      <c r="U103" s="306">
        <v>0</v>
      </c>
      <c r="V103" s="307">
        <f t="shared" si="6"/>
        <v>0</v>
      </c>
      <c r="W103" s="35" t="str">
        <f>IFERROR(IF(V103=0,"",ROUNDUP(V103/H103,0)*0.02175),"")</f>
        <v/>
      </c>
      <c r="X103" s="55"/>
      <c r="Y103" s="56"/>
      <c r="AC103" s="57"/>
      <c r="AZ103" s="105" t="s">
        <v>1</v>
      </c>
    </row>
    <row r="104" spans="1:52" ht="16.5" customHeight="1" x14ac:dyDescent="0.25">
      <c r="A104" s="53" t="s">
        <v>182</v>
      </c>
      <c r="B104" s="53" t="s">
        <v>183</v>
      </c>
      <c r="C104" s="30">
        <v>4301051311</v>
      </c>
      <c r="D104" s="386">
        <v>4607091385304</v>
      </c>
      <c r="E104" s="330"/>
      <c r="F104" s="305">
        <v>1.35</v>
      </c>
      <c r="G104" s="31">
        <v>6</v>
      </c>
      <c r="H104" s="305">
        <v>8.1</v>
      </c>
      <c r="I104" s="305">
        <v>8.6639999999999997</v>
      </c>
      <c r="J104" s="31">
        <v>56</v>
      </c>
      <c r="K104" s="32" t="s">
        <v>62</v>
      </c>
      <c r="L104" s="31">
        <v>40</v>
      </c>
      <c r="M104" s="43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88"/>
      <c r="O104" s="388"/>
      <c r="P104" s="388"/>
      <c r="Q104" s="330"/>
      <c r="R104" s="33"/>
      <c r="S104" s="33"/>
      <c r="T104" s="34" t="s">
        <v>63</v>
      </c>
      <c r="U104" s="306">
        <v>150</v>
      </c>
      <c r="V104" s="307">
        <f t="shared" si="6"/>
        <v>153.9</v>
      </c>
      <c r="W104" s="35">
        <f>IFERROR(IF(V104=0,"",ROUNDUP(V104/H104,0)*0.02175),"")</f>
        <v>0.41324999999999995</v>
      </c>
      <c r="X104" s="55"/>
      <c r="Y104" s="56"/>
      <c r="AC104" s="57"/>
      <c r="AZ104" s="106" t="s">
        <v>1</v>
      </c>
    </row>
    <row r="105" spans="1:52" ht="16.5" customHeight="1" x14ac:dyDescent="0.25">
      <c r="A105" s="53" t="s">
        <v>184</v>
      </c>
      <c r="B105" s="53" t="s">
        <v>185</v>
      </c>
      <c r="C105" s="30">
        <v>4301051306</v>
      </c>
      <c r="D105" s="386">
        <v>4607091386264</v>
      </c>
      <c r="E105" s="330"/>
      <c r="F105" s="305">
        <v>0.5</v>
      </c>
      <c r="G105" s="31">
        <v>6</v>
      </c>
      <c r="H105" s="305">
        <v>3</v>
      </c>
      <c r="I105" s="305">
        <v>3.278</v>
      </c>
      <c r="J105" s="31">
        <v>156</v>
      </c>
      <c r="K105" s="32" t="s">
        <v>62</v>
      </c>
      <c r="L105" s="31">
        <v>31</v>
      </c>
      <c r="M105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88"/>
      <c r="O105" s="388"/>
      <c r="P105" s="388"/>
      <c r="Q105" s="330"/>
      <c r="R105" s="33"/>
      <c r="S105" s="33"/>
      <c r="T105" s="34" t="s">
        <v>63</v>
      </c>
      <c r="U105" s="306">
        <v>0</v>
      </c>
      <c r="V105" s="307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07" t="s">
        <v>1</v>
      </c>
    </row>
    <row r="106" spans="1:52" ht="27" customHeight="1" x14ac:dyDescent="0.25">
      <c r="A106" s="53" t="s">
        <v>186</v>
      </c>
      <c r="B106" s="53" t="s">
        <v>187</v>
      </c>
      <c r="C106" s="30">
        <v>4301051436</v>
      </c>
      <c r="D106" s="386">
        <v>4607091385731</v>
      </c>
      <c r="E106" s="330"/>
      <c r="F106" s="305">
        <v>0.45</v>
      </c>
      <c r="G106" s="31">
        <v>6</v>
      </c>
      <c r="H106" s="305">
        <v>2.7</v>
      </c>
      <c r="I106" s="305">
        <v>2.972</v>
      </c>
      <c r="J106" s="31">
        <v>156</v>
      </c>
      <c r="K106" s="32" t="s">
        <v>125</v>
      </c>
      <c r="L106" s="31">
        <v>45</v>
      </c>
      <c r="M106" s="441" t="s">
        <v>188</v>
      </c>
      <c r="N106" s="388"/>
      <c r="O106" s="388"/>
      <c r="P106" s="388"/>
      <c r="Q106" s="330"/>
      <c r="R106" s="33"/>
      <c r="S106" s="33"/>
      <c r="T106" s="34" t="s">
        <v>63</v>
      </c>
      <c r="U106" s="306">
        <v>6</v>
      </c>
      <c r="V106" s="307">
        <f t="shared" si="6"/>
        <v>8.1000000000000014</v>
      </c>
      <c r="W106" s="35">
        <f>IFERROR(IF(V106=0,"",ROUNDUP(V106/H106,0)*0.00753),"")</f>
        <v>2.2589999999999999E-2</v>
      </c>
      <c r="X106" s="55"/>
      <c r="Y106" s="56"/>
      <c r="AC106" s="57"/>
      <c r="AZ106" s="108" t="s">
        <v>1</v>
      </c>
    </row>
    <row r="107" spans="1:52" ht="27" customHeight="1" x14ac:dyDescent="0.25">
      <c r="A107" s="53" t="s">
        <v>189</v>
      </c>
      <c r="B107" s="53" t="s">
        <v>190</v>
      </c>
      <c r="C107" s="30">
        <v>4301051439</v>
      </c>
      <c r="D107" s="386">
        <v>4680115880214</v>
      </c>
      <c r="E107" s="330"/>
      <c r="F107" s="305">
        <v>0.45</v>
      </c>
      <c r="G107" s="31">
        <v>6</v>
      </c>
      <c r="H107" s="305">
        <v>2.7</v>
      </c>
      <c r="I107" s="305">
        <v>2.988</v>
      </c>
      <c r="J107" s="31">
        <v>120</v>
      </c>
      <c r="K107" s="32" t="s">
        <v>125</v>
      </c>
      <c r="L107" s="31">
        <v>45</v>
      </c>
      <c r="M107" s="442" t="s">
        <v>191</v>
      </c>
      <c r="N107" s="388"/>
      <c r="O107" s="388"/>
      <c r="P107" s="388"/>
      <c r="Q107" s="330"/>
      <c r="R107" s="33"/>
      <c r="S107" s="33"/>
      <c r="T107" s="34" t="s">
        <v>63</v>
      </c>
      <c r="U107" s="306">
        <v>0</v>
      </c>
      <c r="V107" s="307">
        <f t="shared" si="6"/>
        <v>0</v>
      </c>
      <c r="W107" s="35" t="str">
        <f>IFERROR(IF(V107=0,"",ROUNDUP(V107/H107,0)*0.00937),"")</f>
        <v/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192</v>
      </c>
      <c r="B108" s="53" t="s">
        <v>193</v>
      </c>
      <c r="C108" s="30">
        <v>4301051438</v>
      </c>
      <c r="D108" s="386">
        <v>4680115880894</v>
      </c>
      <c r="E108" s="330"/>
      <c r="F108" s="305">
        <v>0.33</v>
      </c>
      <c r="G108" s="31">
        <v>6</v>
      </c>
      <c r="H108" s="305">
        <v>1.98</v>
      </c>
      <c r="I108" s="305">
        <v>2.258</v>
      </c>
      <c r="J108" s="31">
        <v>156</v>
      </c>
      <c r="K108" s="32" t="s">
        <v>125</v>
      </c>
      <c r="L108" s="31">
        <v>45</v>
      </c>
      <c r="M108" s="443" t="s">
        <v>194</v>
      </c>
      <c r="N108" s="388"/>
      <c r="O108" s="388"/>
      <c r="P108" s="388"/>
      <c r="Q108" s="330"/>
      <c r="R108" s="33"/>
      <c r="S108" s="33"/>
      <c r="T108" s="34" t="s">
        <v>63</v>
      </c>
      <c r="U108" s="306">
        <v>0</v>
      </c>
      <c r="V108" s="307">
        <f t="shared" si="6"/>
        <v>0</v>
      </c>
      <c r="W108" s="35" t="str">
        <f>IFERROR(IF(V108=0,"",ROUNDUP(V108/H108,0)*0.00753),"")</f>
        <v/>
      </c>
      <c r="X108" s="55"/>
      <c r="Y108" s="56"/>
      <c r="AC108" s="57"/>
      <c r="AZ108" s="110" t="s">
        <v>1</v>
      </c>
    </row>
    <row r="109" spans="1:52" ht="16.5" customHeight="1" x14ac:dyDescent="0.25">
      <c r="A109" s="53" t="s">
        <v>195</v>
      </c>
      <c r="B109" s="53" t="s">
        <v>196</v>
      </c>
      <c r="C109" s="30">
        <v>4301051313</v>
      </c>
      <c r="D109" s="386">
        <v>4607091385427</v>
      </c>
      <c r="E109" s="330"/>
      <c r="F109" s="305">
        <v>0.5</v>
      </c>
      <c r="G109" s="31">
        <v>6</v>
      </c>
      <c r="H109" s="305">
        <v>3</v>
      </c>
      <c r="I109" s="305">
        <v>3.2719999999999998</v>
      </c>
      <c r="J109" s="31">
        <v>156</v>
      </c>
      <c r="K109" s="32" t="s">
        <v>62</v>
      </c>
      <c r="L109" s="31">
        <v>40</v>
      </c>
      <c r="M109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88"/>
      <c r="O109" s="388"/>
      <c r="P109" s="388"/>
      <c r="Q109" s="330"/>
      <c r="R109" s="33"/>
      <c r="S109" s="33"/>
      <c r="T109" s="34" t="s">
        <v>63</v>
      </c>
      <c r="U109" s="306">
        <v>0</v>
      </c>
      <c r="V109" s="307">
        <f t="shared" si="6"/>
        <v>0</v>
      </c>
      <c r="W109" s="35" t="str">
        <f>IFERROR(IF(V109=0,"",ROUNDUP(V109/H109,0)*0.00753),"")</f>
        <v/>
      </c>
      <c r="X109" s="55"/>
      <c r="Y109" s="56"/>
      <c r="AC109" s="57"/>
      <c r="AZ109" s="111" t="s">
        <v>1</v>
      </c>
    </row>
    <row r="110" spans="1:52" ht="16.5" customHeight="1" x14ac:dyDescent="0.25">
      <c r="A110" s="53" t="s">
        <v>197</v>
      </c>
      <c r="B110" s="53" t="s">
        <v>198</v>
      </c>
      <c r="C110" s="30">
        <v>4301051480</v>
      </c>
      <c r="D110" s="386">
        <v>4680115882645</v>
      </c>
      <c r="E110" s="330"/>
      <c r="F110" s="305">
        <v>0.3</v>
      </c>
      <c r="G110" s="31">
        <v>6</v>
      </c>
      <c r="H110" s="305">
        <v>1.8</v>
      </c>
      <c r="I110" s="305">
        <v>2.66</v>
      </c>
      <c r="J110" s="31">
        <v>156</v>
      </c>
      <c r="K110" s="32" t="s">
        <v>62</v>
      </c>
      <c r="L110" s="31">
        <v>40</v>
      </c>
      <c r="M110" s="445" t="s">
        <v>199</v>
      </c>
      <c r="N110" s="388"/>
      <c r="O110" s="388"/>
      <c r="P110" s="388"/>
      <c r="Q110" s="330"/>
      <c r="R110" s="33"/>
      <c r="S110" s="33"/>
      <c r="T110" s="34" t="s">
        <v>63</v>
      </c>
      <c r="U110" s="306">
        <v>0</v>
      </c>
      <c r="V110" s="307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6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20.74074074074074</v>
      </c>
      <c r="V111" s="308">
        <f>IFERROR(V102/H102,"0")+IFERROR(V103/H103,"0")+IFERROR(V104/H104,"0")+IFERROR(V105/H105,"0")+IFERROR(V106/H106,"0")+IFERROR(V107/H107,"0")+IFERROR(V108/H108,"0")+IFERROR(V109/H109,"0")+IFERROR(V110/H110,"0")</f>
        <v>22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0.43583999999999995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6" t="s">
        <v>63</v>
      </c>
      <c r="U112" s="308">
        <f>IFERROR(SUM(U102:U110),"0")</f>
        <v>156</v>
      </c>
      <c r="V112" s="308">
        <f>IFERROR(SUM(V102:V110),"0")</f>
        <v>162</v>
      </c>
      <c r="W112" s="36"/>
      <c r="X112" s="309"/>
      <c r="Y112" s="309"/>
    </row>
    <row r="113" spans="1:52" ht="14.25" customHeight="1" x14ac:dyDescent="0.25">
      <c r="A113" s="385" t="s">
        <v>200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3" t="s">
        <v>201</v>
      </c>
      <c r="B114" s="53" t="s">
        <v>202</v>
      </c>
      <c r="C114" s="30">
        <v>4301060296</v>
      </c>
      <c r="D114" s="386">
        <v>4607091383065</v>
      </c>
      <c r="E114" s="330"/>
      <c r="F114" s="305">
        <v>0.83</v>
      </c>
      <c r="G114" s="31">
        <v>4</v>
      </c>
      <c r="H114" s="305">
        <v>3.32</v>
      </c>
      <c r="I114" s="305">
        <v>3.5819999999999999</v>
      </c>
      <c r="J114" s="31">
        <v>120</v>
      </c>
      <c r="K114" s="32" t="s">
        <v>62</v>
      </c>
      <c r="L114" s="31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3"/>
      <c r="S114" s="33"/>
      <c r="T114" s="34" t="s">
        <v>63</v>
      </c>
      <c r="U114" s="306">
        <v>0</v>
      </c>
      <c r="V114" s="307">
        <f>IFERROR(IF(U114="",0,CEILING((U114/$H114),1)*$H114),"")</f>
        <v>0</v>
      </c>
      <c r="W114" s="35" t="str">
        <f>IFERROR(IF(V114=0,"",ROUNDUP(V114/H114,0)*0.00937),"")</f>
        <v/>
      </c>
      <c r="X114" s="55"/>
      <c r="Y114" s="56"/>
      <c r="AC114" s="57"/>
      <c r="AZ114" s="113" t="s">
        <v>1</v>
      </c>
    </row>
    <row r="115" spans="1:52" ht="27" customHeight="1" x14ac:dyDescent="0.25">
      <c r="A115" s="53" t="s">
        <v>203</v>
      </c>
      <c r="B115" s="53" t="s">
        <v>204</v>
      </c>
      <c r="C115" s="30">
        <v>4301060350</v>
      </c>
      <c r="D115" s="386">
        <v>4680115881532</v>
      </c>
      <c r="E115" s="330"/>
      <c r="F115" s="305">
        <v>1.35</v>
      </c>
      <c r="G115" s="31">
        <v>6</v>
      </c>
      <c r="H115" s="305">
        <v>8.1</v>
      </c>
      <c r="I115" s="305">
        <v>8.58</v>
      </c>
      <c r="J115" s="31">
        <v>56</v>
      </c>
      <c r="K115" s="32" t="s">
        <v>125</v>
      </c>
      <c r="L115" s="31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3"/>
      <c r="S115" s="33"/>
      <c r="T115" s="34" t="s">
        <v>63</v>
      </c>
      <c r="U115" s="306">
        <v>32</v>
      </c>
      <c r="V115" s="307">
        <f>IFERROR(IF(U115="",0,CEILING((U115/$H115),1)*$H115),"")</f>
        <v>32.4</v>
      </c>
      <c r="W115" s="35">
        <f>IFERROR(IF(V115=0,"",ROUNDUP(V115/H115,0)*0.02175),"")</f>
        <v>8.6999999999999994E-2</v>
      </c>
      <c r="X115" s="55"/>
      <c r="Y115" s="56"/>
      <c r="AC115" s="57"/>
      <c r="AZ115" s="114" t="s">
        <v>1</v>
      </c>
    </row>
    <row r="116" spans="1:52" ht="27" customHeight="1" x14ac:dyDescent="0.25">
      <c r="A116" s="53" t="s">
        <v>205</v>
      </c>
      <c r="B116" s="53" t="s">
        <v>206</v>
      </c>
      <c r="C116" s="30">
        <v>4301060356</v>
      </c>
      <c r="D116" s="386">
        <v>4680115882652</v>
      </c>
      <c r="E116" s="330"/>
      <c r="F116" s="305">
        <v>0.33</v>
      </c>
      <c r="G116" s="31">
        <v>6</v>
      </c>
      <c r="H116" s="305">
        <v>1.98</v>
      </c>
      <c r="I116" s="305">
        <v>2.84</v>
      </c>
      <c r="J116" s="31">
        <v>156</v>
      </c>
      <c r="K116" s="32" t="s">
        <v>62</v>
      </c>
      <c r="L116" s="31">
        <v>40</v>
      </c>
      <c r="M116" s="448" t="s">
        <v>207</v>
      </c>
      <c r="N116" s="388"/>
      <c r="O116" s="388"/>
      <c r="P116" s="388"/>
      <c r="Q116" s="330"/>
      <c r="R116" s="33"/>
      <c r="S116" s="33"/>
      <c r="T116" s="34" t="s">
        <v>63</v>
      </c>
      <c r="U116" s="306">
        <v>0</v>
      </c>
      <c r="V116" s="307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  <c r="AC116" s="57"/>
      <c r="AZ116" s="115" t="s">
        <v>1</v>
      </c>
    </row>
    <row r="117" spans="1:52" ht="16.5" customHeight="1" x14ac:dyDescent="0.25">
      <c r="A117" s="53" t="s">
        <v>208</v>
      </c>
      <c r="B117" s="53" t="s">
        <v>209</v>
      </c>
      <c r="C117" s="30">
        <v>4301060309</v>
      </c>
      <c r="D117" s="386">
        <v>4680115880238</v>
      </c>
      <c r="E117" s="330"/>
      <c r="F117" s="305">
        <v>0.33</v>
      </c>
      <c r="G117" s="31">
        <v>6</v>
      </c>
      <c r="H117" s="305">
        <v>1.98</v>
      </c>
      <c r="I117" s="305">
        <v>2.258</v>
      </c>
      <c r="J117" s="31">
        <v>156</v>
      </c>
      <c r="K117" s="32" t="s">
        <v>62</v>
      </c>
      <c r="L117" s="31">
        <v>40</v>
      </c>
      <c r="M117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88"/>
      <c r="O117" s="388"/>
      <c r="P117" s="388"/>
      <c r="Q117" s="330"/>
      <c r="R117" s="33"/>
      <c r="S117" s="33"/>
      <c r="T117" s="34" t="s">
        <v>63</v>
      </c>
      <c r="U117" s="306">
        <v>0</v>
      </c>
      <c r="V117" s="307">
        <f>IFERROR(IF(U117="",0,CEILING((U117/$H117),1)*$H117),"")</f>
        <v>0</v>
      </c>
      <c r="W117" s="35" t="str">
        <f>IFERROR(IF(V117=0,"",ROUNDUP(V117/H117,0)*0.00753),"")</f>
        <v/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4301060351</v>
      </c>
      <c r="D118" s="386">
        <v>4680115881464</v>
      </c>
      <c r="E118" s="330"/>
      <c r="F118" s="305">
        <v>0.4</v>
      </c>
      <c r="G118" s="31">
        <v>6</v>
      </c>
      <c r="H118" s="305">
        <v>2.4</v>
      </c>
      <c r="I118" s="305">
        <v>2.6</v>
      </c>
      <c r="J118" s="31">
        <v>156</v>
      </c>
      <c r="K118" s="32" t="s">
        <v>125</v>
      </c>
      <c r="L118" s="31">
        <v>30</v>
      </c>
      <c r="M118" s="450" t="s">
        <v>212</v>
      </c>
      <c r="N118" s="388"/>
      <c r="O118" s="388"/>
      <c r="P118" s="388"/>
      <c r="Q118" s="330"/>
      <c r="R118" s="33"/>
      <c r="S118" s="33"/>
      <c r="T118" s="34" t="s">
        <v>63</v>
      </c>
      <c r="U118" s="306">
        <v>0</v>
      </c>
      <c r="V118" s="307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x14ac:dyDescent="0.2">
      <c r="A119" s="390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6" t="s">
        <v>65</v>
      </c>
      <c r="U119" s="308">
        <f>IFERROR(U114/H114,"0")+IFERROR(U115/H115,"0")+IFERROR(U116/H116,"0")+IFERROR(U117/H117,"0")+IFERROR(U118/H118,"0")</f>
        <v>3.9506172839506175</v>
      </c>
      <c r="V119" s="308">
        <f>IFERROR(V114/H114,"0")+IFERROR(V115/H115,"0")+IFERROR(V116/H116,"0")+IFERROR(V117/H117,"0")+IFERROR(V118/H118,"0")</f>
        <v>4</v>
      </c>
      <c r="W119" s="308">
        <f>IFERROR(IF(W114="",0,W114),"0")+IFERROR(IF(W115="",0,W115),"0")+IFERROR(IF(W116="",0,W116),"0")+IFERROR(IF(W117="",0,W117),"0")+IFERROR(IF(W118="",0,W118),"0")</f>
        <v>8.6999999999999994E-2</v>
      </c>
      <c r="X119" s="309"/>
      <c r="Y119" s="309"/>
    </row>
    <row r="120" spans="1:52" x14ac:dyDescent="0.2">
      <c r="A120" s="314"/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91"/>
      <c r="M120" s="389" t="s">
        <v>64</v>
      </c>
      <c r="N120" s="342"/>
      <c r="O120" s="342"/>
      <c r="P120" s="342"/>
      <c r="Q120" s="342"/>
      <c r="R120" s="342"/>
      <c r="S120" s="343"/>
      <c r="T120" s="36" t="s">
        <v>63</v>
      </c>
      <c r="U120" s="308">
        <f>IFERROR(SUM(U114:U118),"0")</f>
        <v>32</v>
      </c>
      <c r="V120" s="308">
        <f>IFERROR(SUM(V114:V118),"0")</f>
        <v>32.4</v>
      </c>
      <c r="W120" s="36"/>
      <c r="X120" s="309"/>
      <c r="Y120" s="309"/>
    </row>
    <row r="121" spans="1:52" ht="16.5" customHeight="1" x14ac:dyDescent="0.25">
      <c r="A121" s="384" t="s">
        <v>213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299"/>
      <c r="Y121" s="299"/>
    </row>
    <row r="122" spans="1:52" ht="14.25" customHeight="1" x14ac:dyDescent="0.25">
      <c r="A122" s="385" t="s">
        <v>66</v>
      </c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01"/>
      <c r="Y122" s="301"/>
    </row>
    <row r="123" spans="1:52" ht="27" customHeight="1" x14ac:dyDescent="0.25">
      <c r="A123" s="53" t="s">
        <v>214</v>
      </c>
      <c r="B123" s="53" t="s">
        <v>215</v>
      </c>
      <c r="C123" s="30">
        <v>4301051360</v>
      </c>
      <c r="D123" s="386">
        <v>4607091385168</v>
      </c>
      <c r="E123" s="330"/>
      <c r="F123" s="305">
        <v>1.35</v>
      </c>
      <c r="G123" s="31">
        <v>6</v>
      </c>
      <c r="H123" s="305">
        <v>8.1</v>
      </c>
      <c r="I123" s="305">
        <v>8.6579999999999995</v>
      </c>
      <c r="J123" s="31">
        <v>56</v>
      </c>
      <c r="K123" s="32" t="s">
        <v>125</v>
      </c>
      <c r="L123" s="31">
        <v>45</v>
      </c>
      <c r="M123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88"/>
      <c r="O123" s="388"/>
      <c r="P123" s="388"/>
      <c r="Q123" s="330"/>
      <c r="R123" s="33"/>
      <c r="S123" s="33"/>
      <c r="T123" s="34" t="s">
        <v>63</v>
      </c>
      <c r="U123" s="306">
        <v>0</v>
      </c>
      <c r="V123" s="307">
        <f>IFERROR(IF(U123="",0,CEILING((U123/$H123),1)*$H123),"")</f>
        <v>0</v>
      </c>
      <c r="W123" s="35" t="str">
        <f>IFERROR(IF(V123=0,"",ROUNDUP(V123/H123,0)*0.02175),"")</f>
        <v/>
      </c>
      <c r="X123" s="55"/>
      <c r="Y123" s="56"/>
      <c r="AC123" s="57"/>
      <c r="AZ123" s="118" t="s">
        <v>1</v>
      </c>
    </row>
    <row r="124" spans="1:52" ht="16.5" customHeight="1" x14ac:dyDescent="0.25">
      <c r="A124" s="53" t="s">
        <v>216</v>
      </c>
      <c r="B124" s="53" t="s">
        <v>217</v>
      </c>
      <c r="C124" s="30">
        <v>4301051362</v>
      </c>
      <c r="D124" s="386">
        <v>4607091383256</v>
      </c>
      <c r="E124" s="330"/>
      <c r="F124" s="305">
        <v>0.33</v>
      </c>
      <c r="G124" s="31">
        <v>6</v>
      </c>
      <c r="H124" s="305">
        <v>1.98</v>
      </c>
      <c r="I124" s="305">
        <v>2.246</v>
      </c>
      <c r="J124" s="31">
        <v>156</v>
      </c>
      <c r="K124" s="32" t="s">
        <v>125</v>
      </c>
      <c r="L124" s="31">
        <v>45</v>
      </c>
      <c r="M124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88"/>
      <c r="O124" s="388"/>
      <c r="P124" s="388"/>
      <c r="Q124" s="330"/>
      <c r="R124" s="33"/>
      <c r="S124" s="33"/>
      <c r="T124" s="34" t="s">
        <v>63</v>
      </c>
      <c r="U124" s="306">
        <v>0</v>
      </c>
      <c r="V124" s="307">
        <f>IFERROR(IF(U124="",0,CEILING((U124/$H124),1)*$H124),"")</f>
        <v>0</v>
      </c>
      <c r="W124" s="35" t="str">
        <f>IFERROR(IF(V124=0,"",ROUNDUP(V124/H124,0)*0.00753),"")</f>
        <v/>
      </c>
      <c r="X124" s="55"/>
      <c r="Y124" s="56"/>
      <c r="AC124" s="57"/>
      <c r="AZ124" s="119" t="s">
        <v>1</v>
      </c>
    </row>
    <row r="125" spans="1:52" ht="16.5" customHeight="1" x14ac:dyDescent="0.25">
      <c r="A125" s="53" t="s">
        <v>218</v>
      </c>
      <c r="B125" s="53" t="s">
        <v>219</v>
      </c>
      <c r="C125" s="30">
        <v>4301051358</v>
      </c>
      <c r="D125" s="386">
        <v>4607091385748</v>
      </c>
      <c r="E125" s="330"/>
      <c r="F125" s="305">
        <v>0.45</v>
      </c>
      <c r="G125" s="31">
        <v>6</v>
      </c>
      <c r="H125" s="305">
        <v>2.7</v>
      </c>
      <c r="I125" s="305">
        <v>2.972</v>
      </c>
      <c r="J125" s="31">
        <v>156</v>
      </c>
      <c r="K125" s="32" t="s">
        <v>125</v>
      </c>
      <c r="L125" s="31">
        <v>45</v>
      </c>
      <c r="M12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88"/>
      <c r="O125" s="388"/>
      <c r="P125" s="388"/>
      <c r="Q125" s="330"/>
      <c r="R125" s="33"/>
      <c r="S125" s="33"/>
      <c r="T125" s="34" t="s">
        <v>63</v>
      </c>
      <c r="U125" s="306">
        <v>10</v>
      </c>
      <c r="V125" s="307">
        <f>IFERROR(IF(U125="",0,CEILING((U125/$H125),1)*$H125),"")</f>
        <v>10.8</v>
      </c>
      <c r="W125" s="35">
        <f>IFERROR(IF(V125=0,"",ROUNDUP(V125/H125,0)*0.00753),"")</f>
        <v>3.0120000000000001E-2</v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220</v>
      </c>
      <c r="B126" s="53" t="s">
        <v>221</v>
      </c>
      <c r="C126" s="30">
        <v>4301051364</v>
      </c>
      <c r="D126" s="386">
        <v>4607091384581</v>
      </c>
      <c r="E126" s="330"/>
      <c r="F126" s="305">
        <v>0.67</v>
      </c>
      <c r="G126" s="31">
        <v>4</v>
      </c>
      <c r="H126" s="305">
        <v>2.68</v>
      </c>
      <c r="I126" s="305">
        <v>2.9420000000000002</v>
      </c>
      <c r="J126" s="31">
        <v>120</v>
      </c>
      <c r="K126" s="32" t="s">
        <v>125</v>
      </c>
      <c r="L126" s="31">
        <v>45</v>
      </c>
      <c r="M126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88"/>
      <c r="O126" s="388"/>
      <c r="P126" s="388"/>
      <c r="Q126" s="330"/>
      <c r="R126" s="33"/>
      <c r="S126" s="33"/>
      <c r="T126" s="34" t="s">
        <v>63</v>
      </c>
      <c r="U126" s="306">
        <v>0</v>
      </c>
      <c r="V126" s="307">
        <f>IFERROR(IF(U126="",0,CEILING((U126/$H126),1)*$H126),"")</f>
        <v>0</v>
      </c>
      <c r="W126" s="35" t="str">
        <f>IFERROR(IF(V126=0,"",ROUNDUP(V126/H126,0)*0.00937),"")</f>
        <v/>
      </c>
      <c r="X126" s="55"/>
      <c r="Y126" s="56"/>
      <c r="AC126" s="57"/>
      <c r="AZ126" s="121" t="s">
        <v>1</v>
      </c>
    </row>
    <row r="127" spans="1:52" x14ac:dyDescent="0.2">
      <c r="A127" s="390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6" t="s">
        <v>65</v>
      </c>
      <c r="U127" s="308">
        <f>IFERROR(U123/H123,"0")+IFERROR(U124/H124,"0")+IFERROR(U125/H125,"0")+IFERROR(U126/H126,"0")</f>
        <v>3.7037037037037033</v>
      </c>
      <c r="V127" s="308">
        <f>IFERROR(V123/H123,"0")+IFERROR(V124/H124,"0")+IFERROR(V125/H125,"0")+IFERROR(V126/H126,"0")</f>
        <v>4</v>
      </c>
      <c r="W127" s="308">
        <f>IFERROR(IF(W123="",0,W123),"0")+IFERROR(IF(W124="",0,W124),"0")+IFERROR(IF(W125="",0,W125),"0")+IFERROR(IF(W126="",0,W126),"0")</f>
        <v>3.0120000000000001E-2</v>
      </c>
      <c r="X127" s="309"/>
      <c r="Y127" s="309"/>
    </row>
    <row r="128" spans="1:52" x14ac:dyDescent="0.2">
      <c r="A128" s="314"/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91"/>
      <c r="M128" s="389" t="s">
        <v>64</v>
      </c>
      <c r="N128" s="342"/>
      <c r="O128" s="342"/>
      <c r="P128" s="342"/>
      <c r="Q128" s="342"/>
      <c r="R128" s="342"/>
      <c r="S128" s="343"/>
      <c r="T128" s="36" t="s">
        <v>63</v>
      </c>
      <c r="U128" s="308">
        <f>IFERROR(SUM(U123:U126),"0")</f>
        <v>10</v>
      </c>
      <c r="V128" s="308">
        <f>IFERROR(SUM(V123:V126),"0")</f>
        <v>10.8</v>
      </c>
      <c r="W128" s="36"/>
      <c r="X128" s="309"/>
      <c r="Y128" s="309"/>
    </row>
    <row r="129" spans="1:52" ht="27.75" customHeight="1" x14ac:dyDescent="0.2">
      <c r="A129" s="382" t="s">
        <v>222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47"/>
      <c r="Y129" s="47"/>
    </row>
    <row r="130" spans="1:52" ht="16.5" customHeight="1" x14ac:dyDescent="0.25">
      <c r="A130" s="384" t="s">
        <v>223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299"/>
      <c r="Y130" s="299"/>
    </row>
    <row r="131" spans="1:52" ht="14.25" customHeight="1" x14ac:dyDescent="0.25">
      <c r="A131" s="385" t="s">
        <v>100</v>
      </c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01"/>
      <c r="Y131" s="301"/>
    </row>
    <row r="132" spans="1:52" ht="27" customHeight="1" x14ac:dyDescent="0.25">
      <c r="A132" s="53" t="s">
        <v>224</v>
      </c>
      <c r="B132" s="53" t="s">
        <v>225</v>
      </c>
      <c r="C132" s="30">
        <v>4301011223</v>
      </c>
      <c r="D132" s="386">
        <v>4607091383423</v>
      </c>
      <c r="E132" s="330"/>
      <c r="F132" s="305">
        <v>1.35</v>
      </c>
      <c r="G132" s="31">
        <v>8</v>
      </c>
      <c r="H132" s="305">
        <v>10.8</v>
      </c>
      <c r="I132" s="305">
        <v>11.375999999999999</v>
      </c>
      <c r="J132" s="31">
        <v>56</v>
      </c>
      <c r="K132" s="32" t="s">
        <v>125</v>
      </c>
      <c r="L132" s="31">
        <v>35</v>
      </c>
      <c r="M132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88"/>
      <c r="O132" s="388"/>
      <c r="P132" s="388"/>
      <c r="Q132" s="330"/>
      <c r="R132" s="33"/>
      <c r="S132" s="33"/>
      <c r="T132" s="34" t="s">
        <v>63</v>
      </c>
      <c r="U132" s="306">
        <v>0</v>
      </c>
      <c r="V132" s="307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  <c r="AC132" s="57"/>
      <c r="AZ132" s="122" t="s">
        <v>1</v>
      </c>
    </row>
    <row r="133" spans="1:52" ht="27" customHeight="1" x14ac:dyDescent="0.25">
      <c r="A133" s="53" t="s">
        <v>226</v>
      </c>
      <c r="B133" s="53" t="s">
        <v>227</v>
      </c>
      <c r="C133" s="30">
        <v>4301011338</v>
      </c>
      <c r="D133" s="386">
        <v>4607091381405</v>
      </c>
      <c r="E133" s="330"/>
      <c r="F133" s="305">
        <v>1.35</v>
      </c>
      <c r="G133" s="31">
        <v>8</v>
      </c>
      <c r="H133" s="305">
        <v>10.8</v>
      </c>
      <c r="I133" s="305">
        <v>11.375999999999999</v>
      </c>
      <c r="J133" s="31">
        <v>56</v>
      </c>
      <c r="K133" s="32" t="s">
        <v>62</v>
      </c>
      <c r="L133" s="31">
        <v>35</v>
      </c>
      <c r="M133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88"/>
      <c r="O133" s="388"/>
      <c r="P133" s="388"/>
      <c r="Q133" s="330"/>
      <c r="R133" s="33"/>
      <c r="S133" s="33"/>
      <c r="T133" s="34" t="s">
        <v>63</v>
      </c>
      <c r="U133" s="306">
        <v>0</v>
      </c>
      <c r="V133" s="307">
        <f>IFERROR(IF(U133="",0,CEILING((U133/$H133),1)*$H133),"")</f>
        <v>0</v>
      </c>
      <c r="W133" s="35" t="str">
        <f>IFERROR(IF(V133=0,"",ROUNDUP(V133/H133,0)*0.02175),"")</f>
        <v/>
      </c>
      <c r="X133" s="55"/>
      <c r="Y133" s="56"/>
      <c r="AC133" s="57"/>
      <c r="AZ133" s="123" t="s">
        <v>1</v>
      </c>
    </row>
    <row r="134" spans="1:52" ht="27" customHeight="1" x14ac:dyDescent="0.25">
      <c r="A134" s="53" t="s">
        <v>228</v>
      </c>
      <c r="B134" s="53" t="s">
        <v>229</v>
      </c>
      <c r="C134" s="30">
        <v>4301011333</v>
      </c>
      <c r="D134" s="386">
        <v>4607091386516</v>
      </c>
      <c r="E134" s="330"/>
      <c r="F134" s="305">
        <v>1.4</v>
      </c>
      <c r="G134" s="31">
        <v>8</v>
      </c>
      <c r="H134" s="305">
        <v>11.2</v>
      </c>
      <c r="I134" s="305">
        <v>11.776</v>
      </c>
      <c r="J134" s="31">
        <v>56</v>
      </c>
      <c r="K134" s="32" t="s">
        <v>62</v>
      </c>
      <c r="L134" s="31">
        <v>30</v>
      </c>
      <c r="M134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88"/>
      <c r="O134" s="388"/>
      <c r="P134" s="388"/>
      <c r="Q134" s="330"/>
      <c r="R134" s="33"/>
      <c r="S134" s="33"/>
      <c r="T134" s="34" t="s">
        <v>63</v>
      </c>
      <c r="U134" s="306">
        <v>0</v>
      </c>
      <c r="V134" s="307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x14ac:dyDescent="0.2">
      <c r="A135" s="390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6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4"/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91"/>
      <c r="M136" s="389" t="s">
        <v>64</v>
      </c>
      <c r="N136" s="342"/>
      <c r="O136" s="342"/>
      <c r="P136" s="342"/>
      <c r="Q136" s="342"/>
      <c r="R136" s="342"/>
      <c r="S136" s="343"/>
      <c r="T136" s="36" t="s">
        <v>63</v>
      </c>
      <c r="U136" s="308">
        <f>IFERROR(SUM(U132:U134),"0")</f>
        <v>0</v>
      </c>
      <c r="V136" s="308">
        <f>IFERROR(SUM(V132:V134),"0")</f>
        <v>0</v>
      </c>
      <c r="W136" s="36"/>
      <c r="X136" s="309"/>
      <c r="Y136" s="309"/>
    </row>
    <row r="137" spans="1:52" ht="16.5" customHeight="1" x14ac:dyDescent="0.25">
      <c r="A137" s="384" t="s">
        <v>230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299"/>
      <c r="Y137" s="299"/>
    </row>
    <row r="138" spans="1:52" ht="14.25" customHeight="1" x14ac:dyDescent="0.25">
      <c r="A138" s="385" t="s">
        <v>59</v>
      </c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01"/>
      <c r="Y138" s="301"/>
    </row>
    <row r="139" spans="1:52" ht="27" customHeight="1" x14ac:dyDescent="0.25">
      <c r="A139" s="53" t="s">
        <v>231</v>
      </c>
      <c r="B139" s="53" t="s">
        <v>232</v>
      </c>
      <c r="C139" s="30">
        <v>4301031191</v>
      </c>
      <c r="D139" s="386">
        <v>4680115880993</v>
      </c>
      <c r="E139" s="330"/>
      <c r="F139" s="305">
        <v>0.7</v>
      </c>
      <c r="G139" s="31">
        <v>6</v>
      </c>
      <c r="H139" s="305">
        <v>4.2</v>
      </c>
      <c r="I139" s="305">
        <v>4.46</v>
      </c>
      <c r="J139" s="31">
        <v>156</v>
      </c>
      <c r="K139" s="32" t="s">
        <v>62</v>
      </c>
      <c r="L139" s="31">
        <v>40</v>
      </c>
      <c r="M13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88"/>
      <c r="O139" s="388"/>
      <c r="P139" s="388"/>
      <c r="Q139" s="330"/>
      <c r="R139" s="33"/>
      <c r="S139" s="33"/>
      <c r="T139" s="34" t="s">
        <v>63</v>
      </c>
      <c r="U139" s="306">
        <v>150</v>
      </c>
      <c r="V139" s="307">
        <f t="shared" ref="V139:V146" si="7">IFERROR(IF(U139="",0,CEILING((U139/$H139),1)*$H139),"")</f>
        <v>151.20000000000002</v>
      </c>
      <c r="W139" s="35">
        <f>IFERROR(IF(V139=0,"",ROUNDUP(V139/H139,0)*0.00753),"")</f>
        <v>0.27107999999999999</v>
      </c>
      <c r="X139" s="55"/>
      <c r="Y139" s="56"/>
      <c r="AC139" s="57"/>
      <c r="AZ139" s="125" t="s">
        <v>1</v>
      </c>
    </row>
    <row r="140" spans="1:52" ht="27" customHeight="1" x14ac:dyDescent="0.25">
      <c r="A140" s="53" t="s">
        <v>233</v>
      </c>
      <c r="B140" s="53" t="s">
        <v>234</v>
      </c>
      <c r="C140" s="30">
        <v>4301031204</v>
      </c>
      <c r="D140" s="386">
        <v>4680115881761</v>
      </c>
      <c r="E140" s="330"/>
      <c r="F140" s="305">
        <v>0.7</v>
      </c>
      <c r="G140" s="31">
        <v>6</v>
      </c>
      <c r="H140" s="305">
        <v>4.2</v>
      </c>
      <c r="I140" s="305">
        <v>4.46</v>
      </c>
      <c r="J140" s="31">
        <v>156</v>
      </c>
      <c r="K140" s="32" t="s">
        <v>62</v>
      </c>
      <c r="L140" s="31">
        <v>40</v>
      </c>
      <c r="M140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88"/>
      <c r="O140" s="388"/>
      <c r="P140" s="388"/>
      <c r="Q140" s="330"/>
      <c r="R140" s="33"/>
      <c r="S140" s="33"/>
      <c r="T140" s="34" t="s">
        <v>63</v>
      </c>
      <c r="U140" s="306">
        <v>0</v>
      </c>
      <c r="V140" s="307">
        <f t="shared" si="7"/>
        <v>0</v>
      </c>
      <c r="W140" s="35" t="str">
        <f>IFERROR(IF(V140=0,"",ROUNDUP(V140/H140,0)*0.00753),"")</f>
        <v/>
      </c>
      <c r="X140" s="55"/>
      <c r="Y140" s="56"/>
      <c r="AC140" s="57"/>
      <c r="AZ140" s="126" t="s">
        <v>1</v>
      </c>
    </row>
    <row r="141" spans="1:52" ht="27" customHeight="1" x14ac:dyDescent="0.25">
      <c r="A141" s="53" t="s">
        <v>235</v>
      </c>
      <c r="B141" s="53" t="s">
        <v>236</v>
      </c>
      <c r="C141" s="30">
        <v>4301031201</v>
      </c>
      <c r="D141" s="386">
        <v>4680115881563</v>
      </c>
      <c r="E141" s="330"/>
      <c r="F141" s="305">
        <v>0.7</v>
      </c>
      <c r="G141" s="31">
        <v>6</v>
      </c>
      <c r="H141" s="305">
        <v>4.2</v>
      </c>
      <c r="I141" s="305">
        <v>4.4000000000000004</v>
      </c>
      <c r="J141" s="31">
        <v>156</v>
      </c>
      <c r="K141" s="32" t="s">
        <v>62</v>
      </c>
      <c r="L141" s="31">
        <v>40</v>
      </c>
      <c r="M141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88"/>
      <c r="O141" s="388"/>
      <c r="P141" s="388"/>
      <c r="Q141" s="330"/>
      <c r="R141" s="33"/>
      <c r="S141" s="33"/>
      <c r="T141" s="34" t="s">
        <v>63</v>
      </c>
      <c r="U141" s="306">
        <v>380</v>
      </c>
      <c r="V141" s="307">
        <f t="shared" si="7"/>
        <v>382.2</v>
      </c>
      <c r="W141" s="35">
        <f>IFERROR(IF(V141=0,"",ROUNDUP(V141/H141,0)*0.00753),"")</f>
        <v>0.68523000000000001</v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237</v>
      </c>
      <c r="B142" s="53" t="s">
        <v>238</v>
      </c>
      <c r="C142" s="30">
        <v>4301031199</v>
      </c>
      <c r="D142" s="386">
        <v>4680115880986</v>
      </c>
      <c r="E142" s="330"/>
      <c r="F142" s="305">
        <v>0.35</v>
      </c>
      <c r="G142" s="31">
        <v>6</v>
      </c>
      <c r="H142" s="305">
        <v>2.1</v>
      </c>
      <c r="I142" s="305">
        <v>2.23</v>
      </c>
      <c r="J142" s="31">
        <v>234</v>
      </c>
      <c r="K142" s="32" t="s">
        <v>62</v>
      </c>
      <c r="L142" s="31">
        <v>40</v>
      </c>
      <c r="M142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88"/>
      <c r="O142" s="388"/>
      <c r="P142" s="388"/>
      <c r="Q142" s="330"/>
      <c r="R142" s="33"/>
      <c r="S142" s="33"/>
      <c r="T142" s="34" t="s">
        <v>63</v>
      </c>
      <c r="U142" s="306">
        <v>0</v>
      </c>
      <c r="V142" s="307">
        <f t="shared" si="7"/>
        <v>0</v>
      </c>
      <c r="W142" s="35" t="str">
        <f>IFERROR(IF(V142=0,"",ROUNDUP(V142/H142,0)*0.00502),"")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239</v>
      </c>
      <c r="B143" s="53" t="s">
        <v>240</v>
      </c>
      <c r="C143" s="30">
        <v>4301031190</v>
      </c>
      <c r="D143" s="386">
        <v>4680115880207</v>
      </c>
      <c r="E143" s="330"/>
      <c r="F143" s="305">
        <v>0.4</v>
      </c>
      <c r="G143" s="31">
        <v>6</v>
      </c>
      <c r="H143" s="305">
        <v>2.4</v>
      </c>
      <c r="I143" s="305">
        <v>2.63</v>
      </c>
      <c r="J143" s="31">
        <v>156</v>
      </c>
      <c r="K143" s="32" t="s">
        <v>62</v>
      </c>
      <c r="L143" s="31">
        <v>40</v>
      </c>
      <c r="M143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88"/>
      <c r="O143" s="388"/>
      <c r="P143" s="388"/>
      <c r="Q143" s="330"/>
      <c r="R143" s="33"/>
      <c r="S143" s="33"/>
      <c r="T143" s="34" t="s">
        <v>63</v>
      </c>
      <c r="U143" s="306">
        <v>0</v>
      </c>
      <c r="V143" s="307">
        <f t="shared" si="7"/>
        <v>0</v>
      </c>
      <c r="W143" s="35" t="str">
        <f>IFERROR(IF(V143=0,"",ROUNDUP(V143/H143,0)*0.00753),"")</f>
        <v/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241</v>
      </c>
      <c r="B144" s="53" t="s">
        <v>242</v>
      </c>
      <c r="C144" s="30">
        <v>4301031205</v>
      </c>
      <c r="D144" s="386">
        <v>4680115881785</v>
      </c>
      <c r="E144" s="330"/>
      <c r="F144" s="305">
        <v>0.35</v>
      </c>
      <c r="G144" s="31">
        <v>6</v>
      </c>
      <c r="H144" s="305">
        <v>2.1</v>
      </c>
      <c r="I144" s="305">
        <v>2.23</v>
      </c>
      <c r="J144" s="31">
        <v>234</v>
      </c>
      <c r="K144" s="32" t="s">
        <v>62</v>
      </c>
      <c r="L144" s="31">
        <v>40</v>
      </c>
      <c r="M144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88"/>
      <c r="O144" s="388"/>
      <c r="P144" s="388"/>
      <c r="Q144" s="330"/>
      <c r="R144" s="33"/>
      <c r="S144" s="33"/>
      <c r="T144" s="34" t="s">
        <v>63</v>
      </c>
      <c r="U144" s="306">
        <v>0</v>
      </c>
      <c r="V144" s="307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243</v>
      </c>
      <c r="B145" s="53" t="s">
        <v>244</v>
      </c>
      <c r="C145" s="30">
        <v>4301031202</v>
      </c>
      <c r="D145" s="386">
        <v>4680115881679</v>
      </c>
      <c r="E145" s="330"/>
      <c r="F145" s="305">
        <v>0.35</v>
      </c>
      <c r="G145" s="31">
        <v>6</v>
      </c>
      <c r="H145" s="305">
        <v>2.1</v>
      </c>
      <c r="I145" s="305">
        <v>2.2000000000000002</v>
      </c>
      <c r="J145" s="31">
        <v>234</v>
      </c>
      <c r="K145" s="32" t="s">
        <v>62</v>
      </c>
      <c r="L145" s="31">
        <v>40</v>
      </c>
      <c r="M145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88"/>
      <c r="O145" s="388"/>
      <c r="P145" s="388"/>
      <c r="Q145" s="330"/>
      <c r="R145" s="33"/>
      <c r="S145" s="33"/>
      <c r="T145" s="34" t="s">
        <v>63</v>
      </c>
      <c r="U145" s="306">
        <v>0</v>
      </c>
      <c r="V145" s="307">
        <f t="shared" si="7"/>
        <v>0</v>
      </c>
      <c r="W145" s="35" t="str">
        <f>IFERROR(IF(V145=0,"",ROUNDUP(V145/H145,0)*0.00502),"")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245</v>
      </c>
      <c r="B146" s="53" t="s">
        <v>246</v>
      </c>
      <c r="C146" s="30">
        <v>4301031158</v>
      </c>
      <c r="D146" s="386">
        <v>4680115880191</v>
      </c>
      <c r="E146" s="330"/>
      <c r="F146" s="305">
        <v>0.4</v>
      </c>
      <c r="G146" s="31">
        <v>6</v>
      </c>
      <c r="H146" s="305">
        <v>2.4</v>
      </c>
      <c r="I146" s="305">
        <v>2.6</v>
      </c>
      <c r="J146" s="31">
        <v>156</v>
      </c>
      <c r="K146" s="32" t="s">
        <v>62</v>
      </c>
      <c r="L146" s="31">
        <v>40</v>
      </c>
      <c r="M146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88"/>
      <c r="O146" s="388"/>
      <c r="P146" s="388"/>
      <c r="Q146" s="330"/>
      <c r="R146" s="33"/>
      <c r="S146" s="33"/>
      <c r="T146" s="34" t="s">
        <v>63</v>
      </c>
      <c r="U146" s="306">
        <v>0</v>
      </c>
      <c r="V146" s="307">
        <f t="shared" si="7"/>
        <v>0</v>
      </c>
      <c r="W146" s="35" t="str">
        <f>IFERROR(IF(V146=0,"",ROUNDUP(V146/H146,0)*0.00753),"")</f>
        <v/>
      </c>
      <c r="X146" s="55"/>
      <c r="Y146" s="56"/>
      <c r="AC146" s="57"/>
      <c r="AZ146" s="132" t="s">
        <v>1</v>
      </c>
    </row>
    <row r="147" spans="1:52" x14ac:dyDescent="0.2">
      <c r="A147" s="390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6" t="s">
        <v>65</v>
      </c>
      <c r="U147" s="308">
        <f>IFERROR(U139/H139,"0")+IFERROR(U140/H140,"0")+IFERROR(U141/H141,"0")+IFERROR(U142/H142,"0")+IFERROR(U143/H143,"0")+IFERROR(U144/H144,"0")+IFERROR(U145/H145,"0")+IFERROR(U146/H146,"0")</f>
        <v>126.19047619047618</v>
      </c>
      <c r="V147" s="308">
        <f>IFERROR(V139/H139,"0")+IFERROR(V140/H140,"0")+IFERROR(V141/H141,"0")+IFERROR(V142/H142,"0")+IFERROR(V143/H143,"0")+IFERROR(V144/H144,"0")+IFERROR(V145/H145,"0")+IFERROR(V146/H146,"0")</f>
        <v>127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0.95630999999999999</v>
      </c>
      <c r="X147" s="309"/>
      <c r="Y147" s="309"/>
    </row>
    <row r="148" spans="1:52" x14ac:dyDescent="0.2">
      <c r="A148" s="314"/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91"/>
      <c r="M148" s="389" t="s">
        <v>64</v>
      </c>
      <c r="N148" s="342"/>
      <c r="O148" s="342"/>
      <c r="P148" s="342"/>
      <c r="Q148" s="342"/>
      <c r="R148" s="342"/>
      <c r="S148" s="343"/>
      <c r="T148" s="36" t="s">
        <v>63</v>
      </c>
      <c r="U148" s="308">
        <f>IFERROR(SUM(U139:U146),"0")</f>
        <v>530</v>
      </c>
      <c r="V148" s="308">
        <f>IFERROR(SUM(V139:V146),"0")</f>
        <v>533.4</v>
      </c>
      <c r="W148" s="36"/>
      <c r="X148" s="309"/>
      <c r="Y148" s="309"/>
    </row>
    <row r="149" spans="1:52" ht="16.5" customHeight="1" x14ac:dyDescent="0.25">
      <c r="A149" s="384" t="s">
        <v>247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299"/>
      <c r="Y149" s="299"/>
    </row>
    <row r="150" spans="1:52" ht="14.25" customHeight="1" x14ac:dyDescent="0.25">
      <c r="A150" s="385" t="s">
        <v>100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01"/>
      <c r="Y150" s="301"/>
    </row>
    <row r="151" spans="1:52" ht="16.5" customHeight="1" x14ac:dyDescent="0.25">
      <c r="A151" s="53" t="s">
        <v>248</v>
      </c>
      <c r="B151" s="53" t="s">
        <v>249</v>
      </c>
      <c r="C151" s="30">
        <v>4301011450</v>
      </c>
      <c r="D151" s="386">
        <v>4680115881402</v>
      </c>
      <c r="E151" s="330"/>
      <c r="F151" s="305">
        <v>1.35</v>
      </c>
      <c r="G151" s="31">
        <v>8</v>
      </c>
      <c r="H151" s="305">
        <v>10.8</v>
      </c>
      <c r="I151" s="305">
        <v>11.28</v>
      </c>
      <c r="J151" s="31">
        <v>56</v>
      </c>
      <c r="K151" s="32" t="s">
        <v>96</v>
      </c>
      <c r="L151" s="31">
        <v>55</v>
      </c>
      <c r="M151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88"/>
      <c r="O151" s="388"/>
      <c r="P151" s="388"/>
      <c r="Q151" s="330"/>
      <c r="R151" s="33"/>
      <c r="S151" s="33"/>
      <c r="T151" s="34" t="s">
        <v>63</v>
      </c>
      <c r="U151" s="306">
        <v>0</v>
      </c>
      <c r="V151" s="307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27" customHeight="1" x14ac:dyDescent="0.25">
      <c r="A152" s="53" t="s">
        <v>250</v>
      </c>
      <c r="B152" s="53" t="s">
        <v>251</v>
      </c>
      <c r="C152" s="30">
        <v>4301011454</v>
      </c>
      <c r="D152" s="386">
        <v>4680115881396</v>
      </c>
      <c r="E152" s="330"/>
      <c r="F152" s="305">
        <v>0.45</v>
      </c>
      <c r="G152" s="31">
        <v>6</v>
      </c>
      <c r="H152" s="305">
        <v>2.7</v>
      </c>
      <c r="I152" s="305">
        <v>2.9</v>
      </c>
      <c r="J152" s="31">
        <v>156</v>
      </c>
      <c r="K152" s="32" t="s">
        <v>62</v>
      </c>
      <c r="L152" s="31">
        <v>55</v>
      </c>
      <c r="M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88"/>
      <c r="O152" s="388"/>
      <c r="P152" s="388"/>
      <c r="Q152" s="330"/>
      <c r="R152" s="33"/>
      <c r="S152" s="33"/>
      <c r="T152" s="34" t="s">
        <v>63</v>
      </c>
      <c r="U152" s="306">
        <v>0</v>
      </c>
      <c r="V152" s="307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90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6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4"/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91"/>
      <c r="M154" s="389" t="s">
        <v>64</v>
      </c>
      <c r="N154" s="342"/>
      <c r="O154" s="342"/>
      <c r="P154" s="342"/>
      <c r="Q154" s="342"/>
      <c r="R154" s="342"/>
      <c r="S154" s="343"/>
      <c r="T154" s="36" t="s">
        <v>63</v>
      </c>
      <c r="U154" s="308">
        <f>IFERROR(SUM(U151:U152),"0")</f>
        <v>0</v>
      </c>
      <c r="V154" s="308">
        <f>IFERROR(SUM(V151:V152),"0")</f>
        <v>0</v>
      </c>
      <c r="W154" s="36"/>
      <c r="X154" s="309"/>
      <c r="Y154" s="309"/>
    </row>
    <row r="155" spans="1:52" ht="14.25" customHeight="1" x14ac:dyDescent="0.25">
      <c r="A155" s="385" t="s">
        <v>93</v>
      </c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  <c r="S155" s="314"/>
      <c r="T155" s="314"/>
      <c r="U155" s="314"/>
      <c r="V155" s="314"/>
      <c r="W155" s="314"/>
      <c r="X155" s="301"/>
      <c r="Y155" s="301"/>
    </row>
    <row r="156" spans="1:52" ht="16.5" customHeight="1" x14ac:dyDescent="0.25">
      <c r="A156" s="53" t="s">
        <v>252</v>
      </c>
      <c r="B156" s="53" t="s">
        <v>253</v>
      </c>
      <c r="C156" s="30">
        <v>4301020262</v>
      </c>
      <c r="D156" s="386">
        <v>4680115882935</v>
      </c>
      <c r="E156" s="330"/>
      <c r="F156" s="305">
        <v>1.35</v>
      </c>
      <c r="G156" s="31">
        <v>8</v>
      </c>
      <c r="H156" s="305">
        <v>10.8</v>
      </c>
      <c r="I156" s="305">
        <v>11.28</v>
      </c>
      <c r="J156" s="31">
        <v>56</v>
      </c>
      <c r="K156" s="32" t="s">
        <v>125</v>
      </c>
      <c r="L156" s="31">
        <v>50</v>
      </c>
      <c r="M156" s="468" t="s">
        <v>254</v>
      </c>
      <c r="N156" s="388"/>
      <c r="O156" s="388"/>
      <c r="P156" s="388"/>
      <c r="Q156" s="330"/>
      <c r="R156" s="33"/>
      <c r="S156" s="33"/>
      <c r="T156" s="34" t="s">
        <v>63</v>
      </c>
      <c r="U156" s="306">
        <v>0</v>
      </c>
      <c r="V156" s="307">
        <f>IFERROR(IF(U156="",0,CEILING((U156/$H156),1)*$H156),"")</f>
        <v>0</v>
      </c>
      <c r="W156" s="35" t="str">
        <f>IFERROR(IF(V156=0,"",ROUNDUP(V156/H156,0)*0.02175),"")</f>
        <v/>
      </c>
      <c r="X156" s="55"/>
      <c r="Y156" s="56"/>
      <c r="AC156" s="57"/>
      <c r="AZ156" s="135" t="s">
        <v>1</v>
      </c>
    </row>
    <row r="157" spans="1:52" ht="16.5" customHeight="1" x14ac:dyDescent="0.25">
      <c r="A157" s="53" t="s">
        <v>255</v>
      </c>
      <c r="B157" s="53" t="s">
        <v>256</v>
      </c>
      <c r="C157" s="30">
        <v>4301020220</v>
      </c>
      <c r="D157" s="386">
        <v>4680115880764</v>
      </c>
      <c r="E157" s="330"/>
      <c r="F157" s="305">
        <v>0.35</v>
      </c>
      <c r="G157" s="31">
        <v>6</v>
      </c>
      <c r="H157" s="305">
        <v>2.1</v>
      </c>
      <c r="I157" s="305">
        <v>2.2999999999999998</v>
      </c>
      <c r="J157" s="31">
        <v>156</v>
      </c>
      <c r="K157" s="32" t="s">
        <v>96</v>
      </c>
      <c r="L157" s="31">
        <v>50</v>
      </c>
      <c r="M15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88"/>
      <c r="O157" s="388"/>
      <c r="P157" s="388"/>
      <c r="Q157" s="330"/>
      <c r="R157" s="33"/>
      <c r="S157" s="33"/>
      <c r="T157" s="34" t="s">
        <v>63</v>
      </c>
      <c r="U157" s="306">
        <v>0</v>
      </c>
      <c r="V157" s="307">
        <f>IFERROR(IF(U157="",0,CEILING((U157/$H157),1)*$H157),"")</f>
        <v>0</v>
      </c>
      <c r="W157" s="35" t="str">
        <f>IFERROR(IF(V157=0,"",ROUNDUP(V157/H157,0)*0.00753),"")</f>
        <v/>
      </c>
      <c r="X157" s="55"/>
      <c r="Y157" s="56"/>
      <c r="AC157" s="57"/>
      <c r="AZ157" s="136" t="s">
        <v>1</v>
      </c>
    </row>
    <row r="158" spans="1:52" x14ac:dyDescent="0.2">
      <c r="A158" s="390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6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4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91"/>
      <c r="M159" s="389" t="s">
        <v>64</v>
      </c>
      <c r="N159" s="342"/>
      <c r="O159" s="342"/>
      <c r="P159" s="342"/>
      <c r="Q159" s="342"/>
      <c r="R159" s="342"/>
      <c r="S159" s="343"/>
      <c r="T159" s="36" t="s">
        <v>63</v>
      </c>
      <c r="U159" s="308">
        <f>IFERROR(SUM(U156:U157),"0")</f>
        <v>0</v>
      </c>
      <c r="V159" s="308">
        <f>IFERROR(SUM(V156:V157),"0")</f>
        <v>0</v>
      </c>
      <c r="W159" s="36"/>
      <c r="X159" s="309"/>
      <c r="Y159" s="309"/>
    </row>
    <row r="160" spans="1:52" ht="14.25" customHeight="1" x14ac:dyDescent="0.25">
      <c r="A160" s="385" t="s">
        <v>59</v>
      </c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01"/>
      <c r="Y160" s="301"/>
    </row>
    <row r="161" spans="1:52" ht="27" customHeight="1" x14ac:dyDescent="0.25">
      <c r="A161" s="53" t="s">
        <v>257</v>
      </c>
      <c r="B161" s="53" t="s">
        <v>258</v>
      </c>
      <c r="C161" s="30">
        <v>4301031224</v>
      </c>
      <c r="D161" s="386">
        <v>4680115882683</v>
      </c>
      <c r="E161" s="330"/>
      <c r="F161" s="305">
        <v>0.9</v>
      </c>
      <c r="G161" s="31">
        <v>6</v>
      </c>
      <c r="H161" s="305">
        <v>5.4</v>
      </c>
      <c r="I161" s="305">
        <v>5.61</v>
      </c>
      <c r="J161" s="31">
        <v>120</v>
      </c>
      <c r="K161" s="32" t="s">
        <v>62</v>
      </c>
      <c r="L161" s="31">
        <v>40</v>
      </c>
      <c r="M161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88"/>
      <c r="O161" s="388"/>
      <c r="P161" s="388"/>
      <c r="Q161" s="330"/>
      <c r="R161" s="33"/>
      <c r="S161" s="33"/>
      <c r="T161" s="34" t="s">
        <v>63</v>
      </c>
      <c r="U161" s="306">
        <v>280</v>
      </c>
      <c r="V161" s="307">
        <f>IFERROR(IF(U161="",0,CEILING((U161/$H161),1)*$H161),"")</f>
        <v>280.8</v>
      </c>
      <c r="W161" s="35">
        <f>IFERROR(IF(V161=0,"",ROUNDUP(V161/H161,0)*0.00937),"")</f>
        <v>0.48724000000000001</v>
      </c>
      <c r="X161" s="55"/>
      <c r="Y161" s="56"/>
      <c r="AC161" s="57"/>
      <c r="AZ161" s="137" t="s">
        <v>1</v>
      </c>
    </row>
    <row r="162" spans="1:52" ht="27" customHeight="1" x14ac:dyDescent="0.25">
      <c r="A162" s="53" t="s">
        <v>259</v>
      </c>
      <c r="B162" s="53" t="s">
        <v>260</v>
      </c>
      <c r="C162" s="30">
        <v>4301031230</v>
      </c>
      <c r="D162" s="386">
        <v>4680115882690</v>
      </c>
      <c r="E162" s="330"/>
      <c r="F162" s="305">
        <v>0.9</v>
      </c>
      <c r="G162" s="31">
        <v>6</v>
      </c>
      <c r="H162" s="305">
        <v>5.4</v>
      </c>
      <c r="I162" s="305">
        <v>5.61</v>
      </c>
      <c r="J162" s="31">
        <v>120</v>
      </c>
      <c r="K162" s="32" t="s">
        <v>62</v>
      </c>
      <c r="L162" s="31">
        <v>40</v>
      </c>
      <c r="M162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88"/>
      <c r="O162" s="388"/>
      <c r="P162" s="388"/>
      <c r="Q162" s="330"/>
      <c r="R162" s="33"/>
      <c r="S162" s="33"/>
      <c r="T162" s="34" t="s">
        <v>63</v>
      </c>
      <c r="U162" s="306">
        <v>230</v>
      </c>
      <c r="V162" s="307">
        <f>IFERROR(IF(U162="",0,CEILING((U162/$H162),1)*$H162),"")</f>
        <v>232.20000000000002</v>
      </c>
      <c r="W162" s="35">
        <f>IFERROR(IF(V162=0,"",ROUNDUP(V162/H162,0)*0.00937),"")</f>
        <v>0.40290999999999999</v>
      </c>
      <c r="X162" s="55"/>
      <c r="Y162" s="56"/>
      <c r="AC162" s="57"/>
      <c r="AZ162" s="138" t="s">
        <v>1</v>
      </c>
    </row>
    <row r="163" spans="1:52" ht="27" customHeight="1" x14ac:dyDescent="0.25">
      <c r="A163" s="53" t="s">
        <v>261</v>
      </c>
      <c r="B163" s="53" t="s">
        <v>262</v>
      </c>
      <c r="C163" s="30">
        <v>4301031220</v>
      </c>
      <c r="D163" s="386">
        <v>4680115882669</v>
      </c>
      <c r="E163" s="330"/>
      <c r="F163" s="305">
        <v>0.9</v>
      </c>
      <c r="G163" s="31">
        <v>6</v>
      </c>
      <c r="H163" s="305">
        <v>5.4</v>
      </c>
      <c r="I163" s="305">
        <v>5.61</v>
      </c>
      <c r="J163" s="31">
        <v>120</v>
      </c>
      <c r="K163" s="32" t="s">
        <v>62</v>
      </c>
      <c r="L163" s="31">
        <v>40</v>
      </c>
      <c r="M163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88"/>
      <c r="O163" s="388"/>
      <c r="P163" s="388"/>
      <c r="Q163" s="330"/>
      <c r="R163" s="33"/>
      <c r="S163" s="33"/>
      <c r="T163" s="34" t="s">
        <v>63</v>
      </c>
      <c r="U163" s="306">
        <v>230</v>
      </c>
      <c r="V163" s="307">
        <f>IFERROR(IF(U163="",0,CEILING((U163/$H163),1)*$H163),"")</f>
        <v>232.20000000000002</v>
      </c>
      <c r="W163" s="35">
        <f>IFERROR(IF(V163=0,"",ROUNDUP(V163/H163,0)*0.00937),"")</f>
        <v>0.40290999999999999</v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263</v>
      </c>
      <c r="B164" s="53" t="s">
        <v>264</v>
      </c>
      <c r="C164" s="30">
        <v>4301031221</v>
      </c>
      <c r="D164" s="386">
        <v>4680115882676</v>
      </c>
      <c r="E164" s="330"/>
      <c r="F164" s="305">
        <v>0.9</v>
      </c>
      <c r="G164" s="31">
        <v>6</v>
      </c>
      <c r="H164" s="305">
        <v>5.4</v>
      </c>
      <c r="I164" s="305">
        <v>5.61</v>
      </c>
      <c r="J164" s="31">
        <v>120</v>
      </c>
      <c r="K164" s="32" t="s">
        <v>62</v>
      </c>
      <c r="L164" s="31">
        <v>40</v>
      </c>
      <c r="M164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88"/>
      <c r="O164" s="388"/>
      <c r="P164" s="388"/>
      <c r="Q164" s="330"/>
      <c r="R164" s="33"/>
      <c r="S164" s="33"/>
      <c r="T164" s="34" t="s">
        <v>63</v>
      </c>
      <c r="U164" s="306">
        <v>190</v>
      </c>
      <c r="V164" s="307">
        <f>IFERROR(IF(U164="",0,CEILING((U164/$H164),1)*$H164),"")</f>
        <v>194.4</v>
      </c>
      <c r="W164" s="35">
        <f>IFERROR(IF(V164=0,"",ROUNDUP(V164/H164,0)*0.00937),"")</f>
        <v>0.33732000000000001</v>
      </c>
      <c r="X164" s="55"/>
      <c r="Y164" s="56"/>
      <c r="AC164" s="57"/>
      <c r="AZ164" s="140" t="s">
        <v>1</v>
      </c>
    </row>
    <row r="165" spans="1:52" x14ac:dyDescent="0.2">
      <c r="A165" s="390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6" t="s">
        <v>65</v>
      </c>
      <c r="U165" s="308">
        <f>IFERROR(U161/H161,"0")+IFERROR(U162/H162,"0")+IFERROR(U163/H163,"0")+IFERROR(U164/H164,"0")</f>
        <v>172.2222222222222</v>
      </c>
      <c r="V165" s="308">
        <f>IFERROR(V161/H161,"0")+IFERROR(V162/H162,"0")+IFERROR(V163/H163,"0")+IFERROR(V164/H164,"0")</f>
        <v>174</v>
      </c>
      <c r="W165" s="308">
        <f>IFERROR(IF(W161="",0,W161),"0")+IFERROR(IF(W162="",0,W162),"0")+IFERROR(IF(W163="",0,W163),"0")+IFERROR(IF(W164="",0,W164),"0")</f>
        <v>1.6303800000000002</v>
      </c>
      <c r="X165" s="309"/>
      <c r="Y165" s="309"/>
    </row>
    <row r="166" spans="1:52" x14ac:dyDescent="0.2">
      <c r="A166" s="314"/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91"/>
      <c r="M166" s="389" t="s">
        <v>64</v>
      </c>
      <c r="N166" s="342"/>
      <c r="O166" s="342"/>
      <c r="P166" s="342"/>
      <c r="Q166" s="342"/>
      <c r="R166" s="342"/>
      <c r="S166" s="343"/>
      <c r="T166" s="36" t="s">
        <v>63</v>
      </c>
      <c r="U166" s="308">
        <f>IFERROR(SUM(U161:U164),"0")</f>
        <v>930</v>
      </c>
      <c r="V166" s="308">
        <f>IFERROR(SUM(V161:V164),"0")</f>
        <v>939.6</v>
      </c>
      <c r="W166" s="36"/>
      <c r="X166" s="309"/>
      <c r="Y166" s="309"/>
    </row>
    <row r="167" spans="1:52" ht="14.25" customHeight="1" x14ac:dyDescent="0.25">
      <c r="A167" s="385" t="s">
        <v>66</v>
      </c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01"/>
      <c r="Y167" s="301"/>
    </row>
    <row r="168" spans="1:52" ht="27" customHeight="1" x14ac:dyDescent="0.25">
      <c r="A168" s="53" t="s">
        <v>265</v>
      </c>
      <c r="B168" s="53" t="s">
        <v>266</v>
      </c>
      <c r="C168" s="30">
        <v>4301051409</v>
      </c>
      <c r="D168" s="386">
        <v>4680115881556</v>
      </c>
      <c r="E168" s="330"/>
      <c r="F168" s="305">
        <v>1</v>
      </c>
      <c r="G168" s="31">
        <v>4</v>
      </c>
      <c r="H168" s="305">
        <v>4</v>
      </c>
      <c r="I168" s="305">
        <v>4.4080000000000004</v>
      </c>
      <c r="J168" s="31">
        <v>104</v>
      </c>
      <c r="K168" s="32" t="s">
        <v>125</v>
      </c>
      <c r="L168" s="31">
        <v>45</v>
      </c>
      <c r="M168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88"/>
      <c r="O168" s="388"/>
      <c r="P168" s="388"/>
      <c r="Q168" s="330"/>
      <c r="R168" s="33"/>
      <c r="S168" s="33"/>
      <c r="T168" s="34" t="s">
        <v>63</v>
      </c>
      <c r="U168" s="306">
        <v>0</v>
      </c>
      <c r="V168" s="307">
        <f t="shared" ref="V168:V183" si="8">IFERROR(IF(U168="",0,CEILING((U168/$H168),1)*$H168),"")</f>
        <v>0</v>
      </c>
      <c r="W168" s="35" t="str">
        <f>IFERROR(IF(V168=0,"",ROUNDUP(V168/H168,0)*0.01196),"")</f>
        <v/>
      </c>
      <c r="X168" s="55"/>
      <c r="Y168" s="56"/>
      <c r="AC168" s="57"/>
      <c r="AZ168" s="141" t="s">
        <v>1</v>
      </c>
    </row>
    <row r="169" spans="1:52" ht="16.5" customHeight="1" x14ac:dyDescent="0.25">
      <c r="A169" s="53" t="s">
        <v>267</v>
      </c>
      <c r="B169" s="53" t="s">
        <v>268</v>
      </c>
      <c r="C169" s="30">
        <v>4301051538</v>
      </c>
      <c r="D169" s="386">
        <v>4680115880573</v>
      </c>
      <c r="E169" s="330"/>
      <c r="F169" s="305">
        <v>1.45</v>
      </c>
      <c r="G169" s="31">
        <v>6</v>
      </c>
      <c r="H169" s="305">
        <v>8.6999999999999993</v>
      </c>
      <c r="I169" s="305">
        <v>9.2639999999999993</v>
      </c>
      <c r="J169" s="31">
        <v>56</v>
      </c>
      <c r="K169" s="32" t="s">
        <v>62</v>
      </c>
      <c r="L169" s="31">
        <v>45</v>
      </c>
      <c r="M169" s="475" t="s">
        <v>269</v>
      </c>
      <c r="N169" s="388"/>
      <c r="O169" s="388"/>
      <c r="P169" s="388"/>
      <c r="Q169" s="330"/>
      <c r="R169" s="33"/>
      <c r="S169" s="33"/>
      <c r="T169" s="34" t="s">
        <v>63</v>
      </c>
      <c r="U169" s="306">
        <v>430</v>
      </c>
      <c r="V169" s="307">
        <f t="shared" si="8"/>
        <v>434.99999999999994</v>
      </c>
      <c r="W169" s="35">
        <f>IFERROR(IF(V169=0,"",ROUNDUP(V169/H169,0)*0.02175),"")</f>
        <v>1.0874999999999999</v>
      </c>
      <c r="X169" s="55"/>
      <c r="Y169" s="56"/>
      <c r="AC169" s="57"/>
      <c r="AZ169" s="142" t="s">
        <v>1</v>
      </c>
    </row>
    <row r="170" spans="1:52" ht="27" customHeight="1" x14ac:dyDescent="0.25">
      <c r="A170" s="53" t="s">
        <v>270</v>
      </c>
      <c r="B170" s="53" t="s">
        <v>271</v>
      </c>
      <c r="C170" s="30">
        <v>4301051408</v>
      </c>
      <c r="D170" s="386">
        <v>4680115881594</v>
      </c>
      <c r="E170" s="330"/>
      <c r="F170" s="305">
        <v>1.35</v>
      </c>
      <c r="G170" s="31">
        <v>6</v>
      </c>
      <c r="H170" s="305">
        <v>8.1</v>
      </c>
      <c r="I170" s="305">
        <v>8.6639999999999997</v>
      </c>
      <c r="J170" s="31">
        <v>56</v>
      </c>
      <c r="K170" s="32" t="s">
        <v>125</v>
      </c>
      <c r="L170" s="31">
        <v>40</v>
      </c>
      <c r="M170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88"/>
      <c r="O170" s="388"/>
      <c r="P170" s="388"/>
      <c r="Q170" s="330"/>
      <c r="R170" s="33"/>
      <c r="S170" s="33"/>
      <c r="T170" s="34" t="s">
        <v>63</v>
      </c>
      <c r="U170" s="306">
        <v>0</v>
      </c>
      <c r="V170" s="307">
        <f t="shared" si="8"/>
        <v>0</v>
      </c>
      <c r="W170" s="35" t="str">
        <f>IFERROR(IF(V170=0,"",ROUNDUP(V170/H170,0)*0.02175),"")</f>
        <v/>
      </c>
      <c r="X170" s="55"/>
      <c r="Y170" s="56"/>
      <c r="AC170" s="57"/>
      <c r="AZ170" s="143" t="s">
        <v>1</v>
      </c>
    </row>
    <row r="171" spans="1:52" ht="27" customHeight="1" x14ac:dyDescent="0.25">
      <c r="A171" s="53" t="s">
        <v>272</v>
      </c>
      <c r="B171" s="53" t="s">
        <v>273</v>
      </c>
      <c r="C171" s="30">
        <v>4301051433</v>
      </c>
      <c r="D171" s="386">
        <v>4680115881587</v>
      </c>
      <c r="E171" s="330"/>
      <c r="F171" s="305">
        <v>1</v>
      </c>
      <c r="G171" s="31">
        <v>4</v>
      </c>
      <c r="H171" s="305">
        <v>4</v>
      </c>
      <c r="I171" s="305">
        <v>4.4080000000000004</v>
      </c>
      <c r="J171" s="31">
        <v>104</v>
      </c>
      <c r="K171" s="32" t="s">
        <v>62</v>
      </c>
      <c r="L171" s="31">
        <v>35</v>
      </c>
      <c r="M171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88"/>
      <c r="O171" s="388"/>
      <c r="P171" s="388"/>
      <c r="Q171" s="330"/>
      <c r="R171" s="33"/>
      <c r="S171" s="33"/>
      <c r="T171" s="34" t="s">
        <v>63</v>
      </c>
      <c r="U171" s="306">
        <v>0</v>
      </c>
      <c r="V171" s="307">
        <f t="shared" si="8"/>
        <v>0</v>
      </c>
      <c r="W171" s="35" t="str">
        <f>IFERROR(IF(V171=0,"",ROUNDUP(V171/H171,0)*0.01196),"")</f>
        <v/>
      </c>
      <c r="X171" s="55"/>
      <c r="Y171" s="56"/>
      <c r="AC171" s="57"/>
      <c r="AZ171" s="144" t="s">
        <v>1</v>
      </c>
    </row>
    <row r="172" spans="1:52" ht="16.5" customHeight="1" x14ac:dyDescent="0.25">
      <c r="A172" s="53" t="s">
        <v>274</v>
      </c>
      <c r="B172" s="53" t="s">
        <v>275</v>
      </c>
      <c r="C172" s="30">
        <v>4301051380</v>
      </c>
      <c r="D172" s="386">
        <v>4680115880962</v>
      </c>
      <c r="E172" s="330"/>
      <c r="F172" s="305">
        <v>1.3</v>
      </c>
      <c r="G172" s="31">
        <v>6</v>
      </c>
      <c r="H172" s="305">
        <v>7.8</v>
      </c>
      <c r="I172" s="305">
        <v>8.3640000000000008</v>
      </c>
      <c r="J172" s="31">
        <v>56</v>
      </c>
      <c r="K172" s="32" t="s">
        <v>62</v>
      </c>
      <c r="L172" s="31">
        <v>40</v>
      </c>
      <c r="M172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88"/>
      <c r="O172" s="388"/>
      <c r="P172" s="388"/>
      <c r="Q172" s="330"/>
      <c r="R172" s="33"/>
      <c r="S172" s="33"/>
      <c r="T172" s="34" t="s">
        <v>63</v>
      </c>
      <c r="U172" s="306">
        <v>380</v>
      </c>
      <c r="V172" s="307">
        <f t="shared" si="8"/>
        <v>382.2</v>
      </c>
      <c r="W172" s="35">
        <f>IFERROR(IF(V172=0,"",ROUNDUP(V172/H172,0)*0.02175),"")</f>
        <v>1.06575</v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276</v>
      </c>
      <c r="B173" s="53" t="s">
        <v>277</v>
      </c>
      <c r="C173" s="30">
        <v>4301051411</v>
      </c>
      <c r="D173" s="386">
        <v>4680115881617</v>
      </c>
      <c r="E173" s="330"/>
      <c r="F173" s="305">
        <v>1.35</v>
      </c>
      <c r="G173" s="31">
        <v>6</v>
      </c>
      <c r="H173" s="305">
        <v>8.1</v>
      </c>
      <c r="I173" s="305">
        <v>8.6460000000000008</v>
      </c>
      <c r="J173" s="31">
        <v>56</v>
      </c>
      <c r="K173" s="32" t="s">
        <v>125</v>
      </c>
      <c r="L173" s="31">
        <v>40</v>
      </c>
      <c r="M17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88"/>
      <c r="O173" s="388"/>
      <c r="P173" s="388"/>
      <c r="Q173" s="330"/>
      <c r="R173" s="33"/>
      <c r="S173" s="33"/>
      <c r="T173" s="34" t="s">
        <v>63</v>
      </c>
      <c r="U173" s="306">
        <v>0</v>
      </c>
      <c r="V173" s="307">
        <f t="shared" si="8"/>
        <v>0</v>
      </c>
      <c r="W173" s="35" t="str">
        <f>IFERROR(IF(V173=0,"",ROUNDUP(V173/H173,0)*0.02175),"")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278</v>
      </c>
      <c r="B174" s="53" t="s">
        <v>279</v>
      </c>
      <c r="C174" s="30">
        <v>4301051377</v>
      </c>
      <c r="D174" s="386">
        <v>4680115881228</v>
      </c>
      <c r="E174" s="330"/>
      <c r="F174" s="305">
        <v>0.4</v>
      </c>
      <c r="G174" s="31">
        <v>6</v>
      </c>
      <c r="H174" s="305">
        <v>2.4</v>
      </c>
      <c r="I174" s="305">
        <v>2.6</v>
      </c>
      <c r="J174" s="31">
        <v>156</v>
      </c>
      <c r="K174" s="32" t="s">
        <v>62</v>
      </c>
      <c r="L174" s="31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88"/>
      <c r="O174" s="388"/>
      <c r="P174" s="388"/>
      <c r="Q174" s="330"/>
      <c r="R174" s="33"/>
      <c r="S174" s="33"/>
      <c r="T174" s="34" t="s">
        <v>63</v>
      </c>
      <c r="U174" s="306">
        <v>2</v>
      </c>
      <c r="V174" s="307">
        <f t="shared" si="8"/>
        <v>2.4</v>
      </c>
      <c r="W174" s="35">
        <f>IFERROR(IF(V174=0,"",ROUNDUP(V174/H174,0)*0.00753),"")</f>
        <v>7.5300000000000002E-3</v>
      </c>
      <c r="X174" s="55"/>
      <c r="Y174" s="56"/>
      <c r="AC174" s="57"/>
      <c r="AZ174" s="147" t="s">
        <v>1</v>
      </c>
    </row>
    <row r="175" spans="1:52" ht="27" customHeight="1" x14ac:dyDescent="0.25">
      <c r="A175" s="53" t="s">
        <v>280</v>
      </c>
      <c r="B175" s="53" t="s">
        <v>281</v>
      </c>
      <c r="C175" s="30">
        <v>4301051432</v>
      </c>
      <c r="D175" s="386">
        <v>4680115881037</v>
      </c>
      <c r="E175" s="330"/>
      <c r="F175" s="305">
        <v>0.84</v>
      </c>
      <c r="G175" s="31">
        <v>4</v>
      </c>
      <c r="H175" s="305">
        <v>3.36</v>
      </c>
      <c r="I175" s="305">
        <v>3.6179999999999999</v>
      </c>
      <c r="J175" s="31">
        <v>120</v>
      </c>
      <c r="K175" s="32" t="s">
        <v>62</v>
      </c>
      <c r="L175" s="31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88"/>
      <c r="O175" s="388"/>
      <c r="P175" s="388"/>
      <c r="Q175" s="330"/>
      <c r="R175" s="33"/>
      <c r="S175" s="33"/>
      <c r="T175" s="34" t="s">
        <v>63</v>
      </c>
      <c r="U175" s="306">
        <v>0</v>
      </c>
      <c r="V175" s="307">
        <f t="shared" si="8"/>
        <v>0</v>
      </c>
      <c r="W175" s="35" t="str">
        <f>IFERROR(IF(V175=0,"",ROUNDUP(V175/H175,0)*0.00937),"")</f>
        <v/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282</v>
      </c>
      <c r="B176" s="53" t="s">
        <v>283</v>
      </c>
      <c r="C176" s="30">
        <v>4301051384</v>
      </c>
      <c r="D176" s="386">
        <v>4680115881211</v>
      </c>
      <c r="E176" s="330"/>
      <c r="F176" s="305">
        <v>0.4</v>
      </c>
      <c r="G176" s="31">
        <v>6</v>
      </c>
      <c r="H176" s="305">
        <v>2.4</v>
      </c>
      <c r="I176" s="305">
        <v>2.6</v>
      </c>
      <c r="J176" s="31">
        <v>156</v>
      </c>
      <c r="K176" s="32" t="s">
        <v>62</v>
      </c>
      <c r="L176" s="31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88"/>
      <c r="O176" s="388"/>
      <c r="P176" s="388"/>
      <c r="Q176" s="330"/>
      <c r="R176" s="33"/>
      <c r="S176" s="33"/>
      <c r="T176" s="34" t="s">
        <v>63</v>
      </c>
      <c r="U176" s="306">
        <v>30</v>
      </c>
      <c r="V176" s="307">
        <f t="shared" si="8"/>
        <v>31.2</v>
      </c>
      <c r="W176" s="35">
        <f>IFERROR(IF(V176=0,"",ROUNDUP(V176/H176,0)*0.00753),"")</f>
        <v>9.7890000000000005E-2</v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284</v>
      </c>
      <c r="B177" s="53" t="s">
        <v>285</v>
      </c>
      <c r="C177" s="30">
        <v>4301051378</v>
      </c>
      <c r="D177" s="386">
        <v>4680115881020</v>
      </c>
      <c r="E177" s="330"/>
      <c r="F177" s="305">
        <v>0.84</v>
      </c>
      <c r="G177" s="31">
        <v>4</v>
      </c>
      <c r="H177" s="305">
        <v>3.36</v>
      </c>
      <c r="I177" s="305">
        <v>3.57</v>
      </c>
      <c r="J177" s="31">
        <v>120</v>
      </c>
      <c r="K177" s="32" t="s">
        <v>62</v>
      </c>
      <c r="L177" s="31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88"/>
      <c r="O177" s="388"/>
      <c r="P177" s="388"/>
      <c r="Q177" s="330"/>
      <c r="R177" s="33"/>
      <c r="S177" s="33"/>
      <c r="T177" s="34" t="s">
        <v>63</v>
      </c>
      <c r="U177" s="306">
        <v>0</v>
      </c>
      <c r="V177" s="307">
        <f t="shared" si="8"/>
        <v>0</v>
      </c>
      <c r="W177" s="35" t="str">
        <f>IFERROR(IF(V177=0,"",ROUNDUP(V177/H177,0)*0.00937),"")</f>
        <v/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286</v>
      </c>
      <c r="B178" s="53" t="s">
        <v>287</v>
      </c>
      <c r="C178" s="30">
        <v>4301051407</v>
      </c>
      <c r="D178" s="386">
        <v>4680115882195</v>
      </c>
      <c r="E178" s="330"/>
      <c r="F178" s="305">
        <v>0.4</v>
      </c>
      <c r="G178" s="31">
        <v>6</v>
      </c>
      <c r="H178" s="305">
        <v>2.4</v>
      </c>
      <c r="I178" s="305">
        <v>2.69</v>
      </c>
      <c r="J178" s="31">
        <v>156</v>
      </c>
      <c r="K178" s="32" t="s">
        <v>125</v>
      </c>
      <c r="L178" s="31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88"/>
      <c r="O178" s="388"/>
      <c r="P178" s="388"/>
      <c r="Q178" s="330"/>
      <c r="R178" s="33"/>
      <c r="S178" s="33"/>
      <c r="T178" s="34" t="s">
        <v>63</v>
      </c>
      <c r="U178" s="306">
        <v>0</v>
      </c>
      <c r="V178" s="307">
        <f t="shared" si="8"/>
        <v>0</v>
      </c>
      <c r="W178" s="35" t="str">
        <f t="shared" ref="W178:W183" si="9">IFERROR(IF(V178=0,"",ROUNDUP(V178/H178,0)*0.00753),"")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289</v>
      </c>
      <c r="C179" s="30">
        <v>4301051468</v>
      </c>
      <c r="D179" s="386">
        <v>4680115880092</v>
      </c>
      <c r="E179" s="330"/>
      <c r="F179" s="305">
        <v>0.4</v>
      </c>
      <c r="G179" s="31">
        <v>6</v>
      </c>
      <c r="H179" s="305">
        <v>2.4</v>
      </c>
      <c r="I179" s="305">
        <v>2.6720000000000002</v>
      </c>
      <c r="J179" s="31">
        <v>156</v>
      </c>
      <c r="K179" s="32" t="s">
        <v>125</v>
      </c>
      <c r="L179" s="31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3"/>
      <c r="S179" s="33"/>
      <c r="T179" s="34" t="s">
        <v>63</v>
      </c>
      <c r="U179" s="306">
        <v>2</v>
      </c>
      <c r="V179" s="307">
        <f t="shared" si="8"/>
        <v>2.4</v>
      </c>
      <c r="W179" s="35">
        <f t="shared" si="9"/>
        <v>7.5300000000000002E-3</v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290</v>
      </c>
      <c r="B180" s="53" t="s">
        <v>291</v>
      </c>
      <c r="C180" s="30">
        <v>4301051469</v>
      </c>
      <c r="D180" s="386">
        <v>4680115880221</v>
      </c>
      <c r="E180" s="330"/>
      <c r="F180" s="305">
        <v>0.4</v>
      </c>
      <c r="G180" s="31">
        <v>6</v>
      </c>
      <c r="H180" s="305">
        <v>2.4</v>
      </c>
      <c r="I180" s="305">
        <v>2.6720000000000002</v>
      </c>
      <c r="J180" s="31">
        <v>156</v>
      </c>
      <c r="K180" s="32" t="s">
        <v>125</v>
      </c>
      <c r="L180" s="31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3"/>
      <c r="S180" s="33"/>
      <c r="T180" s="34" t="s">
        <v>63</v>
      </c>
      <c r="U180" s="306">
        <v>0</v>
      </c>
      <c r="V180" s="307">
        <f t="shared" si="8"/>
        <v>0</v>
      </c>
      <c r="W180" s="35" t="str">
        <f t="shared" si="9"/>
        <v/>
      </c>
      <c r="X180" s="55"/>
      <c r="Y180" s="56"/>
      <c r="AC180" s="57"/>
      <c r="AZ180" s="153" t="s">
        <v>1</v>
      </c>
    </row>
    <row r="181" spans="1:52" ht="16.5" customHeight="1" x14ac:dyDescent="0.25">
      <c r="A181" s="53" t="s">
        <v>292</v>
      </c>
      <c r="B181" s="53" t="s">
        <v>293</v>
      </c>
      <c r="C181" s="30">
        <v>4301051523</v>
      </c>
      <c r="D181" s="386">
        <v>4680115882942</v>
      </c>
      <c r="E181" s="330"/>
      <c r="F181" s="305">
        <v>0.3</v>
      </c>
      <c r="G181" s="31">
        <v>6</v>
      </c>
      <c r="H181" s="305">
        <v>1.8</v>
      </c>
      <c r="I181" s="305">
        <v>2.0720000000000001</v>
      </c>
      <c r="J181" s="31">
        <v>156</v>
      </c>
      <c r="K181" s="32" t="s">
        <v>62</v>
      </c>
      <c r="L181" s="31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3"/>
      <c r="S181" s="33"/>
      <c r="T181" s="34" t="s">
        <v>63</v>
      </c>
      <c r="U181" s="306">
        <v>0</v>
      </c>
      <c r="V181" s="307">
        <f t="shared" si="8"/>
        <v>0</v>
      </c>
      <c r="W181" s="35" t="str">
        <f t="shared" si="9"/>
        <v/>
      </c>
      <c r="X181" s="55"/>
      <c r="Y181" s="56"/>
      <c r="AC181" s="57"/>
      <c r="AZ181" s="154" t="s">
        <v>1</v>
      </c>
    </row>
    <row r="182" spans="1:52" ht="16.5" customHeight="1" x14ac:dyDescent="0.25">
      <c r="A182" s="53" t="s">
        <v>294</v>
      </c>
      <c r="B182" s="53" t="s">
        <v>295</v>
      </c>
      <c r="C182" s="30">
        <v>4301051326</v>
      </c>
      <c r="D182" s="386">
        <v>4680115880504</v>
      </c>
      <c r="E182" s="330"/>
      <c r="F182" s="305">
        <v>0.4</v>
      </c>
      <c r="G182" s="31">
        <v>6</v>
      </c>
      <c r="H182" s="305">
        <v>2.4</v>
      </c>
      <c r="I182" s="305">
        <v>2.6720000000000002</v>
      </c>
      <c r="J182" s="31">
        <v>156</v>
      </c>
      <c r="K182" s="32" t="s">
        <v>62</v>
      </c>
      <c r="L182" s="31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3"/>
      <c r="S182" s="33"/>
      <c r="T182" s="34" t="s">
        <v>63</v>
      </c>
      <c r="U182" s="306">
        <v>2</v>
      </c>
      <c r="V182" s="307">
        <f t="shared" si="8"/>
        <v>2.4</v>
      </c>
      <c r="W182" s="35">
        <f t="shared" si="9"/>
        <v>7.5300000000000002E-3</v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296</v>
      </c>
      <c r="B183" s="53" t="s">
        <v>297</v>
      </c>
      <c r="C183" s="30">
        <v>4301051410</v>
      </c>
      <c r="D183" s="386">
        <v>4680115882164</v>
      </c>
      <c r="E183" s="330"/>
      <c r="F183" s="305">
        <v>0.4</v>
      </c>
      <c r="G183" s="31">
        <v>6</v>
      </c>
      <c r="H183" s="305">
        <v>2.4</v>
      </c>
      <c r="I183" s="305">
        <v>2.6779999999999999</v>
      </c>
      <c r="J183" s="31">
        <v>156</v>
      </c>
      <c r="K183" s="32" t="s">
        <v>125</v>
      </c>
      <c r="L183" s="31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3"/>
      <c r="S183" s="33"/>
      <c r="T183" s="34" t="s">
        <v>63</v>
      </c>
      <c r="U183" s="306">
        <v>0</v>
      </c>
      <c r="V183" s="307">
        <f t="shared" si="8"/>
        <v>0</v>
      </c>
      <c r="W183" s="35" t="str">
        <f t="shared" si="9"/>
        <v/>
      </c>
      <c r="X183" s="55"/>
      <c r="Y183" s="56"/>
      <c r="AC183" s="57"/>
      <c r="AZ183" s="156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6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113.14323607427055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115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2.27373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6" t="s">
        <v>63</v>
      </c>
      <c r="U185" s="308">
        <f>IFERROR(SUM(U168:U183),"0")</f>
        <v>846</v>
      </c>
      <c r="V185" s="308">
        <f>IFERROR(SUM(V168:V183),"0")</f>
        <v>855.59999999999991</v>
      </c>
      <c r="W185" s="36"/>
      <c r="X185" s="309"/>
      <c r="Y185" s="309"/>
    </row>
    <row r="186" spans="1:52" ht="14.25" customHeight="1" x14ac:dyDescent="0.25">
      <c r="A186" s="385" t="s">
        <v>200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3" t="s">
        <v>298</v>
      </c>
      <c r="B187" s="53" t="s">
        <v>299</v>
      </c>
      <c r="C187" s="30">
        <v>4301060338</v>
      </c>
      <c r="D187" s="386">
        <v>4680115880801</v>
      </c>
      <c r="E187" s="330"/>
      <c r="F187" s="305">
        <v>0.4</v>
      </c>
      <c r="G187" s="31">
        <v>6</v>
      </c>
      <c r="H187" s="305">
        <v>2.4</v>
      </c>
      <c r="I187" s="305">
        <v>2.6720000000000002</v>
      </c>
      <c r="J187" s="31">
        <v>156</v>
      </c>
      <c r="K187" s="32" t="s">
        <v>62</v>
      </c>
      <c r="L187" s="31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3"/>
      <c r="S187" s="33"/>
      <c r="T187" s="34" t="s">
        <v>63</v>
      </c>
      <c r="U187" s="306">
        <v>0</v>
      </c>
      <c r="V187" s="307">
        <f>IFERROR(IF(U187="",0,CEILING((U187/$H187),1)*$H187),"")</f>
        <v>0</v>
      </c>
      <c r="W187" s="35" t="str">
        <f>IFERROR(IF(V187=0,"",ROUNDUP(V187/H187,0)*0.00753),"")</f>
        <v/>
      </c>
      <c r="X187" s="55"/>
      <c r="Y187" s="56"/>
      <c r="AC187" s="57"/>
      <c r="AZ187" s="157" t="s">
        <v>1</v>
      </c>
    </row>
    <row r="188" spans="1:52" ht="27" customHeight="1" x14ac:dyDescent="0.25">
      <c r="A188" s="53" t="s">
        <v>300</v>
      </c>
      <c r="B188" s="53" t="s">
        <v>301</v>
      </c>
      <c r="C188" s="30">
        <v>4301060339</v>
      </c>
      <c r="D188" s="386">
        <v>4680115880818</v>
      </c>
      <c r="E188" s="330"/>
      <c r="F188" s="305">
        <v>0.4</v>
      </c>
      <c r="G188" s="31">
        <v>6</v>
      </c>
      <c r="H188" s="305">
        <v>2.4</v>
      </c>
      <c r="I188" s="305">
        <v>2.6720000000000002</v>
      </c>
      <c r="J188" s="31">
        <v>156</v>
      </c>
      <c r="K188" s="32" t="s">
        <v>62</v>
      </c>
      <c r="L188" s="31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3"/>
      <c r="S188" s="33"/>
      <c r="T188" s="34" t="s">
        <v>63</v>
      </c>
      <c r="U188" s="306">
        <v>96</v>
      </c>
      <c r="V188" s="307">
        <f>IFERROR(IF(U188="",0,CEILING((U188/$H188),1)*$H188),"")</f>
        <v>96</v>
      </c>
      <c r="W188" s="35">
        <f>IFERROR(IF(V188=0,"",ROUNDUP(V188/H188,0)*0.00753),"")</f>
        <v>0.30120000000000002</v>
      </c>
      <c r="X188" s="55"/>
      <c r="Y188" s="56"/>
      <c r="AC188" s="57"/>
      <c r="AZ188" s="158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6" t="s">
        <v>65</v>
      </c>
      <c r="U189" s="308">
        <f>IFERROR(U187/H187,"0")+IFERROR(U188/H188,"0")</f>
        <v>40</v>
      </c>
      <c r="V189" s="308">
        <f>IFERROR(V187/H187,"0")+IFERROR(V188/H188,"0")</f>
        <v>40</v>
      </c>
      <c r="W189" s="308">
        <f>IFERROR(IF(W187="",0,W187),"0")+IFERROR(IF(W188="",0,W188),"0")</f>
        <v>0.30120000000000002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6" t="s">
        <v>63</v>
      </c>
      <c r="U190" s="308">
        <f>IFERROR(SUM(U187:U188),"0")</f>
        <v>96</v>
      </c>
      <c r="V190" s="308">
        <f>IFERROR(SUM(V187:V188),"0")</f>
        <v>96</v>
      </c>
      <c r="W190" s="36"/>
      <c r="X190" s="309"/>
      <c r="Y190" s="309"/>
    </row>
    <row r="191" spans="1:52" ht="16.5" customHeight="1" x14ac:dyDescent="0.25">
      <c r="A191" s="384" t="s">
        <v>302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299"/>
      <c r="Y191" s="299"/>
    </row>
    <row r="192" spans="1:52" ht="14.25" customHeight="1" x14ac:dyDescent="0.25">
      <c r="A192" s="385" t="s">
        <v>100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3" t="s">
        <v>303</v>
      </c>
      <c r="B193" s="53" t="s">
        <v>304</v>
      </c>
      <c r="C193" s="30">
        <v>4301011346</v>
      </c>
      <c r="D193" s="386">
        <v>4607091387445</v>
      </c>
      <c r="E193" s="330"/>
      <c r="F193" s="305">
        <v>0.9</v>
      </c>
      <c r="G193" s="31">
        <v>10</v>
      </c>
      <c r="H193" s="305">
        <v>9</v>
      </c>
      <c r="I193" s="305">
        <v>9.6300000000000008</v>
      </c>
      <c r="J193" s="31">
        <v>56</v>
      </c>
      <c r="K193" s="32" t="s">
        <v>96</v>
      </c>
      <c r="L193" s="31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3"/>
      <c r="S193" s="33"/>
      <c r="T193" s="34" t="s">
        <v>63</v>
      </c>
      <c r="U193" s="306">
        <v>0</v>
      </c>
      <c r="V193" s="307">
        <f t="shared" ref="V193:V207" si="10">IFERROR(IF(U193="",0,CEILING((U193/$H193),1)*$H193),"")</f>
        <v>0</v>
      </c>
      <c r="W193" s="35" t="str">
        <f>IFERROR(IF(V193=0,"",ROUNDUP(V193/H193,0)*0.02175),"")</f>
        <v/>
      </c>
      <c r="X193" s="55"/>
      <c r="Y193" s="56"/>
      <c r="AC193" s="57"/>
      <c r="AZ193" s="159" t="s">
        <v>1</v>
      </c>
    </row>
    <row r="194" spans="1:52" ht="27" customHeight="1" x14ac:dyDescent="0.25">
      <c r="A194" s="53" t="s">
        <v>305</v>
      </c>
      <c r="B194" s="53" t="s">
        <v>306</v>
      </c>
      <c r="C194" s="30">
        <v>4301011362</v>
      </c>
      <c r="D194" s="386">
        <v>4607091386004</v>
      </c>
      <c r="E194" s="330"/>
      <c r="F194" s="305">
        <v>1.35</v>
      </c>
      <c r="G194" s="31">
        <v>8</v>
      </c>
      <c r="H194" s="305">
        <v>10.8</v>
      </c>
      <c r="I194" s="305">
        <v>11.28</v>
      </c>
      <c r="J194" s="31">
        <v>48</v>
      </c>
      <c r="K194" s="32" t="s">
        <v>103</v>
      </c>
      <c r="L194" s="31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3"/>
      <c r="S194" s="33"/>
      <c r="T194" s="34" t="s">
        <v>63</v>
      </c>
      <c r="U194" s="306">
        <v>0</v>
      </c>
      <c r="V194" s="307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0" t="s">
        <v>1</v>
      </c>
    </row>
    <row r="195" spans="1:52" ht="27" customHeight="1" x14ac:dyDescent="0.25">
      <c r="A195" s="53" t="s">
        <v>305</v>
      </c>
      <c r="B195" s="53" t="s">
        <v>307</v>
      </c>
      <c r="C195" s="30">
        <v>4301011308</v>
      </c>
      <c r="D195" s="386">
        <v>4607091386004</v>
      </c>
      <c r="E195" s="330"/>
      <c r="F195" s="305">
        <v>1.35</v>
      </c>
      <c r="G195" s="31">
        <v>8</v>
      </c>
      <c r="H195" s="305">
        <v>10.8</v>
      </c>
      <c r="I195" s="305">
        <v>11.28</v>
      </c>
      <c r="J195" s="31">
        <v>56</v>
      </c>
      <c r="K195" s="32" t="s">
        <v>96</v>
      </c>
      <c r="L195" s="31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3"/>
      <c r="S195" s="33"/>
      <c r="T195" s="34" t="s">
        <v>63</v>
      </c>
      <c r="U195" s="306">
        <v>0</v>
      </c>
      <c r="V195" s="307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1" t="s">
        <v>1</v>
      </c>
    </row>
    <row r="196" spans="1:52" ht="27" customHeight="1" x14ac:dyDescent="0.25">
      <c r="A196" s="53" t="s">
        <v>308</v>
      </c>
      <c r="B196" s="53" t="s">
        <v>309</v>
      </c>
      <c r="C196" s="30">
        <v>4301011347</v>
      </c>
      <c r="D196" s="386">
        <v>4607091386073</v>
      </c>
      <c r="E196" s="330"/>
      <c r="F196" s="305">
        <v>0.9</v>
      </c>
      <c r="G196" s="31">
        <v>10</v>
      </c>
      <c r="H196" s="305">
        <v>9</v>
      </c>
      <c r="I196" s="305">
        <v>9.6300000000000008</v>
      </c>
      <c r="J196" s="31">
        <v>56</v>
      </c>
      <c r="K196" s="32" t="s">
        <v>96</v>
      </c>
      <c r="L196" s="31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3"/>
      <c r="S196" s="33"/>
      <c r="T196" s="34" t="s">
        <v>63</v>
      </c>
      <c r="U196" s="306">
        <v>0</v>
      </c>
      <c r="V196" s="307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2" t="s">
        <v>1</v>
      </c>
    </row>
    <row r="197" spans="1:52" ht="27" customHeight="1" x14ac:dyDescent="0.25">
      <c r="A197" s="53" t="s">
        <v>310</v>
      </c>
      <c r="B197" s="53" t="s">
        <v>311</v>
      </c>
      <c r="C197" s="30">
        <v>4301011395</v>
      </c>
      <c r="D197" s="386">
        <v>4607091387322</v>
      </c>
      <c r="E197" s="330"/>
      <c r="F197" s="305">
        <v>1.35</v>
      </c>
      <c r="G197" s="31">
        <v>8</v>
      </c>
      <c r="H197" s="305">
        <v>10.8</v>
      </c>
      <c r="I197" s="305">
        <v>11.28</v>
      </c>
      <c r="J197" s="31">
        <v>48</v>
      </c>
      <c r="K197" s="32" t="s">
        <v>103</v>
      </c>
      <c r="L197" s="31">
        <v>55</v>
      </c>
      <c r="M197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3"/>
      <c r="S197" s="33"/>
      <c r="T197" s="34" t="s">
        <v>63</v>
      </c>
      <c r="U197" s="306">
        <v>0</v>
      </c>
      <c r="V197" s="307">
        <f t="shared" si="10"/>
        <v>0</v>
      </c>
      <c r="W197" s="35" t="str">
        <f>IFERROR(IF(V197=0,"",ROUNDUP(V197/H197,0)*0.02039),"")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310</v>
      </c>
      <c r="B198" s="53" t="s">
        <v>312</v>
      </c>
      <c r="C198" s="30">
        <v>4301010928</v>
      </c>
      <c r="D198" s="386">
        <v>4607091387322</v>
      </c>
      <c r="E198" s="330"/>
      <c r="F198" s="305">
        <v>1.35</v>
      </c>
      <c r="G198" s="31">
        <v>8</v>
      </c>
      <c r="H198" s="305">
        <v>10.8</v>
      </c>
      <c r="I198" s="305">
        <v>11.28</v>
      </c>
      <c r="J198" s="31">
        <v>56</v>
      </c>
      <c r="K198" s="32" t="s">
        <v>96</v>
      </c>
      <c r="L198" s="31">
        <v>55</v>
      </c>
      <c r="M198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3"/>
      <c r="S198" s="33"/>
      <c r="T198" s="34" t="s">
        <v>63</v>
      </c>
      <c r="U198" s="306">
        <v>0</v>
      </c>
      <c r="V198" s="307">
        <f t="shared" si="10"/>
        <v>0</v>
      </c>
      <c r="W198" s="35" t="str">
        <f>IFERROR(IF(V198=0,"",ROUNDUP(V198/H198,0)*0.02175),"")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313</v>
      </c>
      <c r="B199" s="53" t="s">
        <v>314</v>
      </c>
      <c r="C199" s="30">
        <v>4301011311</v>
      </c>
      <c r="D199" s="386">
        <v>4607091387377</v>
      </c>
      <c r="E199" s="330"/>
      <c r="F199" s="305">
        <v>1.35</v>
      </c>
      <c r="G199" s="31">
        <v>8</v>
      </c>
      <c r="H199" s="305">
        <v>10.8</v>
      </c>
      <c r="I199" s="305">
        <v>11.28</v>
      </c>
      <c r="J199" s="31">
        <v>56</v>
      </c>
      <c r="K199" s="32" t="s">
        <v>96</v>
      </c>
      <c r="L199" s="31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3"/>
      <c r="S199" s="33"/>
      <c r="T199" s="34" t="s">
        <v>63</v>
      </c>
      <c r="U199" s="306">
        <v>0</v>
      </c>
      <c r="V199" s="307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315</v>
      </c>
      <c r="B200" s="53" t="s">
        <v>316</v>
      </c>
      <c r="C200" s="30">
        <v>4301010945</v>
      </c>
      <c r="D200" s="386">
        <v>4607091387353</v>
      </c>
      <c r="E200" s="330"/>
      <c r="F200" s="305">
        <v>1.35</v>
      </c>
      <c r="G200" s="31">
        <v>8</v>
      </c>
      <c r="H200" s="305">
        <v>10.8</v>
      </c>
      <c r="I200" s="305">
        <v>11.28</v>
      </c>
      <c r="J200" s="31">
        <v>56</v>
      </c>
      <c r="K200" s="32" t="s">
        <v>96</v>
      </c>
      <c r="L200" s="31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3"/>
      <c r="S200" s="33"/>
      <c r="T200" s="34" t="s">
        <v>63</v>
      </c>
      <c r="U200" s="306">
        <v>0</v>
      </c>
      <c r="V200" s="307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317</v>
      </c>
      <c r="B201" s="53" t="s">
        <v>318</v>
      </c>
      <c r="C201" s="30">
        <v>4301011328</v>
      </c>
      <c r="D201" s="386">
        <v>4607091386011</v>
      </c>
      <c r="E201" s="330"/>
      <c r="F201" s="305">
        <v>0.5</v>
      </c>
      <c r="G201" s="31">
        <v>10</v>
      </c>
      <c r="H201" s="305">
        <v>5</v>
      </c>
      <c r="I201" s="305">
        <v>5.21</v>
      </c>
      <c r="J201" s="31">
        <v>120</v>
      </c>
      <c r="K201" s="32" t="s">
        <v>62</v>
      </c>
      <c r="L201" s="31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3"/>
      <c r="S201" s="33"/>
      <c r="T201" s="34" t="s">
        <v>63</v>
      </c>
      <c r="U201" s="306">
        <v>0</v>
      </c>
      <c r="V201" s="307">
        <f t="shared" si="10"/>
        <v>0</v>
      </c>
      <c r="W201" s="35" t="str">
        <f t="shared" ref="W201:W207" si="11">IFERROR(IF(V201=0,"",ROUNDUP(V201/H201,0)*0.00937),"")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319</v>
      </c>
      <c r="B202" s="53" t="s">
        <v>320</v>
      </c>
      <c r="C202" s="30">
        <v>4301011329</v>
      </c>
      <c r="D202" s="386">
        <v>4607091387308</v>
      </c>
      <c r="E202" s="330"/>
      <c r="F202" s="305">
        <v>0.5</v>
      </c>
      <c r="G202" s="31">
        <v>10</v>
      </c>
      <c r="H202" s="305">
        <v>5</v>
      </c>
      <c r="I202" s="305">
        <v>5.21</v>
      </c>
      <c r="J202" s="31">
        <v>120</v>
      </c>
      <c r="K202" s="32" t="s">
        <v>62</v>
      </c>
      <c r="L202" s="31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3"/>
      <c r="S202" s="33"/>
      <c r="T202" s="34" t="s">
        <v>63</v>
      </c>
      <c r="U202" s="306">
        <v>0</v>
      </c>
      <c r="V202" s="307">
        <f t="shared" si="10"/>
        <v>0</v>
      </c>
      <c r="W202" s="35" t="str">
        <f t="shared" si="11"/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321</v>
      </c>
      <c r="B203" s="53" t="s">
        <v>322</v>
      </c>
      <c r="C203" s="30">
        <v>4301011049</v>
      </c>
      <c r="D203" s="386">
        <v>4607091387339</v>
      </c>
      <c r="E203" s="330"/>
      <c r="F203" s="305">
        <v>0.5</v>
      </c>
      <c r="G203" s="31">
        <v>10</v>
      </c>
      <c r="H203" s="305">
        <v>5</v>
      </c>
      <c r="I203" s="305">
        <v>5.24</v>
      </c>
      <c r="J203" s="31">
        <v>120</v>
      </c>
      <c r="K203" s="32" t="s">
        <v>96</v>
      </c>
      <c r="L203" s="31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3"/>
      <c r="S203" s="33"/>
      <c r="T203" s="34" t="s">
        <v>63</v>
      </c>
      <c r="U203" s="306">
        <v>0</v>
      </c>
      <c r="V203" s="307">
        <f t="shared" si="10"/>
        <v>0</v>
      </c>
      <c r="W203" s="35" t="str">
        <f t="shared" si="11"/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323</v>
      </c>
      <c r="B204" s="53" t="s">
        <v>324</v>
      </c>
      <c r="C204" s="30">
        <v>4301011433</v>
      </c>
      <c r="D204" s="386">
        <v>4680115882638</v>
      </c>
      <c r="E204" s="330"/>
      <c r="F204" s="305">
        <v>0.4</v>
      </c>
      <c r="G204" s="31">
        <v>10</v>
      </c>
      <c r="H204" s="305">
        <v>4</v>
      </c>
      <c r="I204" s="305">
        <v>4.24</v>
      </c>
      <c r="J204" s="31">
        <v>120</v>
      </c>
      <c r="K204" s="32" t="s">
        <v>96</v>
      </c>
      <c r="L204" s="31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3"/>
      <c r="S204" s="33"/>
      <c r="T204" s="34" t="s">
        <v>63</v>
      </c>
      <c r="U204" s="306">
        <v>0</v>
      </c>
      <c r="V204" s="307">
        <f t="shared" si="10"/>
        <v>0</v>
      </c>
      <c r="W204" s="35" t="str">
        <f t="shared" si="11"/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325</v>
      </c>
      <c r="B205" s="53" t="s">
        <v>326</v>
      </c>
      <c r="C205" s="30">
        <v>4301011573</v>
      </c>
      <c r="D205" s="386">
        <v>4680115881938</v>
      </c>
      <c r="E205" s="330"/>
      <c r="F205" s="305">
        <v>0.4</v>
      </c>
      <c r="G205" s="31">
        <v>10</v>
      </c>
      <c r="H205" s="305">
        <v>4</v>
      </c>
      <c r="I205" s="305">
        <v>4.24</v>
      </c>
      <c r="J205" s="31">
        <v>120</v>
      </c>
      <c r="K205" s="32" t="s">
        <v>96</v>
      </c>
      <c r="L205" s="31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3"/>
      <c r="S205" s="33"/>
      <c r="T205" s="34" t="s">
        <v>63</v>
      </c>
      <c r="U205" s="306">
        <v>0</v>
      </c>
      <c r="V205" s="307">
        <f t="shared" si="10"/>
        <v>0</v>
      </c>
      <c r="W205" s="35" t="str">
        <f t="shared" si="11"/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327</v>
      </c>
      <c r="B206" s="53" t="s">
        <v>328</v>
      </c>
      <c r="C206" s="30">
        <v>4301010944</v>
      </c>
      <c r="D206" s="386">
        <v>4607091387346</v>
      </c>
      <c r="E206" s="330"/>
      <c r="F206" s="305">
        <v>0.4</v>
      </c>
      <c r="G206" s="31">
        <v>10</v>
      </c>
      <c r="H206" s="305">
        <v>4</v>
      </c>
      <c r="I206" s="305">
        <v>4.24</v>
      </c>
      <c r="J206" s="31">
        <v>120</v>
      </c>
      <c r="K206" s="32" t="s">
        <v>96</v>
      </c>
      <c r="L206" s="31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3"/>
      <c r="S206" s="33"/>
      <c r="T206" s="34" t="s">
        <v>63</v>
      </c>
      <c r="U206" s="306">
        <v>0</v>
      </c>
      <c r="V206" s="307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329</v>
      </c>
      <c r="B207" s="53" t="s">
        <v>330</v>
      </c>
      <c r="C207" s="30">
        <v>4301011353</v>
      </c>
      <c r="D207" s="386">
        <v>4607091389807</v>
      </c>
      <c r="E207" s="330"/>
      <c r="F207" s="305">
        <v>0.4</v>
      </c>
      <c r="G207" s="31">
        <v>10</v>
      </c>
      <c r="H207" s="305">
        <v>4</v>
      </c>
      <c r="I207" s="305">
        <v>4.24</v>
      </c>
      <c r="J207" s="31">
        <v>120</v>
      </c>
      <c r="K207" s="32" t="s">
        <v>96</v>
      </c>
      <c r="L207" s="31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3"/>
      <c r="S207" s="33"/>
      <c r="T207" s="34" t="s">
        <v>63</v>
      </c>
      <c r="U207" s="306">
        <v>0</v>
      </c>
      <c r="V207" s="307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6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6" t="s">
        <v>63</v>
      </c>
      <c r="U209" s="308">
        <f>IFERROR(SUM(U193:U207),"0")</f>
        <v>0</v>
      </c>
      <c r="V209" s="308">
        <f>IFERROR(SUM(V193:V207),"0")</f>
        <v>0</v>
      </c>
      <c r="W209" s="36"/>
      <c r="X209" s="309"/>
      <c r="Y209" s="309"/>
    </row>
    <row r="210" spans="1:52" ht="14.25" customHeight="1" x14ac:dyDescent="0.25">
      <c r="A210" s="385" t="s">
        <v>93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3" t="s">
        <v>331</v>
      </c>
      <c r="B211" s="53" t="s">
        <v>332</v>
      </c>
      <c r="C211" s="30">
        <v>4301020254</v>
      </c>
      <c r="D211" s="386">
        <v>4680115881914</v>
      </c>
      <c r="E211" s="330"/>
      <c r="F211" s="305">
        <v>0.4</v>
      </c>
      <c r="G211" s="31">
        <v>10</v>
      </c>
      <c r="H211" s="305">
        <v>4</v>
      </c>
      <c r="I211" s="305">
        <v>4.24</v>
      </c>
      <c r="J211" s="31">
        <v>120</v>
      </c>
      <c r="K211" s="32" t="s">
        <v>96</v>
      </c>
      <c r="L211" s="31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3"/>
      <c r="S211" s="33"/>
      <c r="T211" s="34" t="s">
        <v>63</v>
      </c>
      <c r="U211" s="306">
        <v>0</v>
      </c>
      <c r="V211" s="307">
        <f>IFERROR(IF(U211="",0,CEILING((U211/$H211),1)*$H211),"")</f>
        <v>0</v>
      </c>
      <c r="W211" s="35" t="str">
        <f>IFERROR(IF(V211=0,"",ROUNDUP(V211/H211,0)*0.00937),"")</f>
        <v/>
      </c>
      <c r="X211" s="55"/>
      <c r="Y211" s="56"/>
      <c r="AC211" s="57"/>
      <c r="AZ211" s="174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6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6" t="s">
        <v>63</v>
      </c>
      <c r="U213" s="308">
        <f>IFERROR(SUM(U211:U211),"0")</f>
        <v>0</v>
      </c>
      <c r="V213" s="308">
        <f>IFERROR(SUM(V211:V211),"0")</f>
        <v>0</v>
      </c>
      <c r="W213" s="36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3" t="s">
        <v>333</v>
      </c>
      <c r="B215" s="53" t="s">
        <v>334</v>
      </c>
      <c r="C215" s="30">
        <v>4301030878</v>
      </c>
      <c r="D215" s="386">
        <v>4607091387193</v>
      </c>
      <c r="E215" s="330"/>
      <c r="F215" s="305">
        <v>0.7</v>
      </c>
      <c r="G215" s="31">
        <v>6</v>
      </c>
      <c r="H215" s="305">
        <v>4.2</v>
      </c>
      <c r="I215" s="305">
        <v>4.46</v>
      </c>
      <c r="J215" s="31">
        <v>156</v>
      </c>
      <c r="K215" s="32" t="s">
        <v>62</v>
      </c>
      <c r="L215" s="31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3"/>
      <c r="S215" s="33"/>
      <c r="T215" s="34" t="s">
        <v>63</v>
      </c>
      <c r="U215" s="306">
        <v>410</v>
      </c>
      <c r="V215" s="307">
        <f>IFERROR(IF(U215="",0,CEILING((U215/$H215),1)*$H215),"")</f>
        <v>411.6</v>
      </c>
      <c r="W215" s="35">
        <f>IFERROR(IF(V215=0,"",ROUNDUP(V215/H215,0)*0.00753),"")</f>
        <v>0.73794000000000004</v>
      </c>
      <c r="X215" s="55"/>
      <c r="Y215" s="56"/>
      <c r="AC215" s="57"/>
      <c r="AZ215" s="175" t="s">
        <v>1</v>
      </c>
    </row>
    <row r="216" spans="1:52" ht="27" customHeight="1" x14ac:dyDescent="0.25">
      <c r="A216" s="53" t="s">
        <v>335</v>
      </c>
      <c r="B216" s="53" t="s">
        <v>336</v>
      </c>
      <c r="C216" s="30">
        <v>4301031153</v>
      </c>
      <c r="D216" s="386">
        <v>4607091387230</v>
      </c>
      <c r="E216" s="330"/>
      <c r="F216" s="305">
        <v>0.7</v>
      </c>
      <c r="G216" s="31">
        <v>6</v>
      </c>
      <c r="H216" s="305">
        <v>4.2</v>
      </c>
      <c r="I216" s="305">
        <v>4.46</v>
      </c>
      <c r="J216" s="31">
        <v>156</v>
      </c>
      <c r="K216" s="32" t="s">
        <v>62</v>
      </c>
      <c r="L216" s="31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3"/>
      <c r="S216" s="33"/>
      <c r="T216" s="34" t="s">
        <v>63</v>
      </c>
      <c r="U216" s="306">
        <v>240</v>
      </c>
      <c r="V216" s="307">
        <f>IFERROR(IF(U216="",0,CEILING((U216/$H216),1)*$H216),"")</f>
        <v>243.60000000000002</v>
      </c>
      <c r="W216" s="35">
        <f>IFERROR(IF(V216=0,"",ROUNDUP(V216/H216,0)*0.00753),"")</f>
        <v>0.43674000000000002</v>
      </c>
      <c r="X216" s="55"/>
      <c r="Y216" s="56"/>
      <c r="AC216" s="57"/>
      <c r="AZ216" s="176" t="s">
        <v>1</v>
      </c>
    </row>
    <row r="217" spans="1:52" ht="27" customHeight="1" x14ac:dyDescent="0.25">
      <c r="A217" s="53" t="s">
        <v>337</v>
      </c>
      <c r="B217" s="53" t="s">
        <v>338</v>
      </c>
      <c r="C217" s="30">
        <v>4301031152</v>
      </c>
      <c r="D217" s="386">
        <v>4607091387285</v>
      </c>
      <c r="E217" s="330"/>
      <c r="F217" s="305">
        <v>0.35</v>
      </c>
      <c r="G217" s="31">
        <v>6</v>
      </c>
      <c r="H217" s="305">
        <v>2.1</v>
      </c>
      <c r="I217" s="305">
        <v>2.23</v>
      </c>
      <c r="J217" s="31">
        <v>234</v>
      </c>
      <c r="K217" s="32" t="s">
        <v>62</v>
      </c>
      <c r="L217" s="31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3"/>
      <c r="S217" s="33"/>
      <c r="T217" s="34" t="s">
        <v>63</v>
      </c>
      <c r="U217" s="306">
        <v>0</v>
      </c>
      <c r="V217" s="307">
        <f>IFERROR(IF(U217="",0,CEILING((U217/$H217),1)*$H217),"")</f>
        <v>0</v>
      </c>
      <c r="W217" s="35" t="str">
        <f>IFERROR(IF(V217=0,"",ROUNDUP(V217/H217,0)*0.00502),"")</f>
        <v/>
      </c>
      <c r="X217" s="55"/>
      <c r="Y217" s="56"/>
      <c r="AC217" s="57"/>
      <c r="AZ217" s="177" t="s">
        <v>1</v>
      </c>
    </row>
    <row r="218" spans="1:52" ht="27" customHeight="1" x14ac:dyDescent="0.25">
      <c r="A218" s="53" t="s">
        <v>339</v>
      </c>
      <c r="B218" s="53" t="s">
        <v>340</v>
      </c>
      <c r="C218" s="30">
        <v>4301031151</v>
      </c>
      <c r="D218" s="386">
        <v>4607091389845</v>
      </c>
      <c r="E218" s="330"/>
      <c r="F218" s="305">
        <v>0.35</v>
      </c>
      <c r="G218" s="31">
        <v>6</v>
      </c>
      <c r="H218" s="305">
        <v>2.1</v>
      </c>
      <c r="I218" s="305">
        <v>2.2000000000000002</v>
      </c>
      <c r="J218" s="31">
        <v>234</v>
      </c>
      <c r="K218" s="32" t="s">
        <v>62</v>
      </c>
      <c r="L218" s="31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3"/>
      <c r="S218" s="33"/>
      <c r="T218" s="34" t="s">
        <v>63</v>
      </c>
      <c r="U218" s="306">
        <v>0</v>
      </c>
      <c r="V218" s="307">
        <f>IFERROR(IF(U218="",0,CEILING((U218/$H218),1)*$H218),"")</f>
        <v>0</v>
      </c>
      <c r="W218" s="35" t="str">
        <f>IFERROR(IF(V218=0,"",ROUNDUP(V218/H218,0)*0.00502),"")</f>
        <v/>
      </c>
      <c r="X218" s="55"/>
      <c r="Y218" s="56"/>
      <c r="AC218" s="57"/>
      <c r="AZ218" s="178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6" t="s">
        <v>65</v>
      </c>
      <c r="U219" s="308">
        <f>IFERROR(U215/H215,"0")+IFERROR(U216/H216,"0")+IFERROR(U217/H217,"0")+IFERROR(U218/H218,"0")</f>
        <v>154.76190476190476</v>
      </c>
      <c r="V219" s="308">
        <f>IFERROR(V215/H215,"0")+IFERROR(V216/H216,"0")+IFERROR(V217/H217,"0")+IFERROR(V218/H218,"0")</f>
        <v>156</v>
      </c>
      <c r="W219" s="308">
        <f>IFERROR(IF(W215="",0,W215),"0")+IFERROR(IF(W216="",0,W216),"0")+IFERROR(IF(W217="",0,W217),"0")+IFERROR(IF(W218="",0,W218),"0")</f>
        <v>1.1746799999999999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6" t="s">
        <v>63</v>
      </c>
      <c r="U220" s="308">
        <f>IFERROR(SUM(U215:U218),"0")</f>
        <v>650</v>
      </c>
      <c r="V220" s="308">
        <f>IFERROR(SUM(V215:V218),"0")</f>
        <v>655.20000000000005</v>
      </c>
      <c r="W220" s="36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3" t="s">
        <v>341</v>
      </c>
      <c r="B222" s="53" t="s">
        <v>342</v>
      </c>
      <c r="C222" s="30">
        <v>4301051100</v>
      </c>
      <c r="D222" s="386">
        <v>4607091387766</v>
      </c>
      <c r="E222" s="330"/>
      <c r="F222" s="305">
        <v>1.35</v>
      </c>
      <c r="G222" s="31">
        <v>6</v>
      </c>
      <c r="H222" s="305">
        <v>8.1</v>
      </c>
      <c r="I222" s="305">
        <v>8.6579999999999995</v>
      </c>
      <c r="J222" s="31">
        <v>56</v>
      </c>
      <c r="K222" s="32" t="s">
        <v>125</v>
      </c>
      <c r="L222" s="31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3"/>
      <c r="S222" s="33"/>
      <c r="T222" s="34" t="s">
        <v>63</v>
      </c>
      <c r="U222" s="306">
        <v>3000</v>
      </c>
      <c r="V222" s="307">
        <f t="shared" ref="V222:V227" si="12">IFERROR(IF(U222="",0,CEILING((U222/$H222),1)*$H222),"")</f>
        <v>3005.1</v>
      </c>
      <c r="W222" s="35">
        <f>IFERROR(IF(V222=0,"",ROUNDUP(V222/H222,0)*0.02175),"")</f>
        <v>8.0692500000000003</v>
      </c>
      <c r="X222" s="55"/>
      <c r="Y222" s="56"/>
      <c r="AC222" s="57"/>
      <c r="AZ222" s="179" t="s">
        <v>1</v>
      </c>
    </row>
    <row r="223" spans="1:52" ht="27" customHeight="1" x14ac:dyDescent="0.25">
      <c r="A223" s="53" t="s">
        <v>343</v>
      </c>
      <c r="B223" s="53" t="s">
        <v>344</v>
      </c>
      <c r="C223" s="30">
        <v>4301051116</v>
      </c>
      <c r="D223" s="386">
        <v>4607091387957</v>
      </c>
      <c r="E223" s="330"/>
      <c r="F223" s="305">
        <v>1.3</v>
      </c>
      <c r="G223" s="31">
        <v>6</v>
      </c>
      <c r="H223" s="305">
        <v>7.8</v>
      </c>
      <c r="I223" s="305">
        <v>8.3640000000000008</v>
      </c>
      <c r="J223" s="31">
        <v>56</v>
      </c>
      <c r="K223" s="32" t="s">
        <v>62</v>
      </c>
      <c r="L223" s="31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3"/>
      <c r="S223" s="33"/>
      <c r="T223" s="34" t="s">
        <v>63</v>
      </c>
      <c r="U223" s="306">
        <v>0</v>
      </c>
      <c r="V223" s="307">
        <f t="shared" si="12"/>
        <v>0</v>
      </c>
      <c r="W223" s="35" t="str">
        <f>IFERROR(IF(V223=0,"",ROUNDUP(V223/H223,0)*0.02175),"")</f>
        <v/>
      </c>
      <c r="X223" s="55"/>
      <c r="Y223" s="56"/>
      <c r="AC223" s="57"/>
      <c r="AZ223" s="180" t="s">
        <v>1</v>
      </c>
    </row>
    <row r="224" spans="1:52" ht="27" customHeight="1" x14ac:dyDescent="0.25">
      <c r="A224" s="53" t="s">
        <v>345</v>
      </c>
      <c r="B224" s="53" t="s">
        <v>346</v>
      </c>
      <c r="C224" s="30">
        <v>4301051115</v>
      </c>
      <c r="D224" s="386">
        <v>4607091387964</v>
      </c>
      <c r="E224" s="330"/>
      <c r="F224" s="305">
        <v>1.35</v>
      </c>
      <c r="G224" s="31">
        <v>6</v>
      </c>
      <c r="H224" s="305">
        <v>8.1</v>
      </c>
      <c r="I224" s="305">
        <v>8.6460000000000008</v>
      </c>
      <c r="J224" s="31">
        <v>56</v>
      </c>
      <c r="K224" s="32" t="s">
        <v>62</v>
      </c>
      <c r="L224" s="31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3"/>
      <c r="S224" s="33"/>
      <c r="T224" s="34" t="s">
        <v>63</v>
      </c>
      <c r="U224" s="306">
        <v>20</v>
      </c>
      <c r="V224" s="307">
        <f t="shared" si="12"/>
        <v>24.299999999999997</v>
      </c>
      <c r="W224" s="35">
        <f>IFERROR(IF(V224=0,"",ROUNDUP(V224/H224,0)*0.02175),"")</f>
        <v>6.5250000000000002E-2</v>
      </c>
      <c r="X224" s="55"/>
      <c r="Y224" s="56"/>
      <c r="AC224" s="57"/>
      <c r="AZ224" s="181" t="s">
        <v>1</v>
      </c>
    </row>
    <row r="225" spans="1:52" ht="16.5" customHeight="1" x14ac:dyDescent="0.25">
      <c r="A225" s="53" t="s">
        <v>347</v>
      </c>
      <c r="B225" s="53" t="s">
        <v>348</v>
      </c>
      <c r="C225" s="30">
        <v>4301051134</v>
      </c>
      <c r="D225" s="386">
        <v>4607091381672</v>
      </c>
      <c r="E225" s="330"/>
      <c r="F225" s="305">
        <v>0.6</v>
      </c>
      <c r="G225" s="31">
        <v>6</v>
      </c>
      <c r="H225" s="305">
        <v>3.6</v>
      </c>
      <c r="I225" s="305">
        <v>3.8759999999999999</v>
      </c>
      <c r="J225" s="31">
        <v>120</v>
      </c>
      <c r="K225" s="32" t="s">
        <v>62</v>
      </c>
      <c r="L225" s="31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3"/>
      <c r="S225" s="33"/>
      <c r="T225" s="34" t="s">
        <v>63</v>
      </c>
      <c r="U225" s="306">
        <v>0</v>
      </c>
      <c r="V225" s="307">
        <f t="shared" si="12"/>
        <v>0</v>
      </c>
      <c r="W225" s="35" t="str">
        <f>IFERROR(IF(V225=0,"",ROUNDUP(V225/H225,0)*0.00937),"")</f>
        <v/>
      </c>
      <c r="X225" s="55"/>
      <c r="Y225" s="56"/>
      <c r="AC225" s="57"/>
      <c r="AZ225" s="182" t="s">
        <v>1</v>
      </c>
    </row>
    <row r="226" spans="1:52" ht="27" customHeight="1" x14ac:dyDescent="0.25">
      <c r="A226" s="53" t="s">
        <v>349</v>
      </c>
      <c r="B226" s="53" t="s">
        <v>350</v>
      </c>
      <c r="C226" s="30">
        <v>4301051130</v>
      </c>
      <c r="D226" s="386">
        <v>4607091387537</v>
      </c>
      <c r="E226" s="330"/>
      <c r="F226" s="305">
        <v>0.45</v>
      </c>
      <c r="G226" s="31">
        <v>6</v>
      </c>
      <c r="H226" s="305">
        <v>2.7</v>
      </c>
      <c r="I226" s="305">
        <v>2.99</v>
      </c>
      <c r="J226" s="31">
        <v>156</v>
      </c>
      <c r="K226" s="32" t="s">
        <v>62</v>
      </c>
      <c r="L226" s="31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3"/>
      <c r="S226" s="33"/>
      <c r="T226" s="34" t="s">
        <v>63</v>
      </c>
      <c r="U226" s="306">
        <v>0</v>
      </c>
      <c r="V226" s="307">
        <f t="shared" si="12"/>
        <v>0</v>
      </c>
      <c r="W226" s="35" t="str">
        <f>IFERROR(IF(V226=0,"",ROUNDUP(V226/H226,0)*0.00753),"")</f>
        <v/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351</v>
      </c>
      <c r="B227" s="53" t="s">
        <v>352</v>
      </c>
      <c r="C227" s="30">
        <v>4301051132</v>
      </c>
      <c r="D227" s="386">
        <v>4607091387513</v>
      </c>
      <c r="E227" s="330"/>
      <c r="F227" s="305">
        <v>0.45</v>
      </c>
      <c r="G227" s="31">
        <v>6</v>
      </c>
      <c r="H227" s="305">
        <v>2.7</v>
      </c>
      <c r="I227" s="305">
        <v>2.9780000000000002</v>
      </c>
      <c r="J227" s="31">
        <v>156</v>
      </c>
      <c r="K227" s="32" t="s">
        <v>62</v>
      </c>
      <c r="L227" s="31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3"/>
      <c r="S227" s="33"/>
      <c r="T227" s="34" t="s">
        <v>63</v>
      </c>
      <c r="U227" s="306">
        <v>0</v>
      </c>
      <c r="V227" s="307">
        <f t="shared" si="12"/>
        <v>0</v>
      </c>
      <c r="W227" s="35" t="str">
        <f>IFERROR(IF(V227=0,"",ROUNDUP(V227/H227,0)*0.00753),"")</f>
        <v/>
      </c>
      <c r="X227" s="55"/>
      <c r="Y227" s="56"/>
      <c r="AC227" s="57"/>
      <c r="AZ227" s="184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6" t="s">
        <v>65</v>
      </c>
      <c r="U228" s="308">
        <f>IFERROR(U222/H222,"0")+IFERROR(U223/H223,"0")+IFERROR(U224/H224,"0")+IFERROR(U225/H225,"0")+IFERROR(U226/H226,"0")+IFERROR(U227/H227,"0")</f>
        <v>372.83950617283949</v>
      </c>
      <c r="V228" s="308">
        <f>IFERROR(V222/H222,"0")+IFERROR(V223/H223,"0")+IFERROR(V224/H224,"0")+IFERROR(V225/H225,"0")+IFERROR(V226/H226,"0")+IFERROR(V227/H227,"0")</f>
        <v>374</v>
      </c>
      <c r="W228" s="308">
        <f>IFERROR(IF(W222="",0,W222),"0")+IFERROR(IF(W223="",0,W223),"0")+IFERROR(IF(W224="",0,W224),"0")+IFERROR(IF(W225="",0,W225),"0")+IFERROR(IF(W226="",0,W226),"0")+IFERROR(IF(W227="",0,W227),"0")</f>
        <v>8.134500000000001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6" t="s">
        <v>63</v>
      </c>
      <c r="U229" s="308">
        <f>IFERROR(SUM(U222:U227),"0")</f>
        <v>3020</v>
      </c>
      <c r="V229" s="308">
        <f>IFERROR(SUM(V222:V227),"0")</f>
        <v>3029.4</v>
      </c>
      <c r="W229" s="36"/>
      <c r="X229" s="309"/>
      <c r="Y229" s="309"/>
    </row>
    <row r="230" spans="1:52" ht="14.25" customHeight="1" x14ac:dyDescent="0.25">
      <c r="A230" s="385" t="s">
        <v>200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3" t="s">
        <v>353</v>
      </c>
      <c r="B231" s="53" t="s">
        <v>354</v>
      </c>
      <c r="C231" s="30">
        <v>4301060326</v>
      </c>
      <c r="D231" s="386">
        <v>4607091380880</v>
      </c>
      <c r="E231" s="330"/>
      <c r="F231" s="305">
        <v>1.4</v>
      </c>
      <c r="G231" s="31">
        <v>6</v>
      </c>
      <c r="H231" s="305">
        <v>8.4</v>
      </c>
      <c r="I231" s="305">
        <v>8.9640000000000004</v>
      </c>
      <c r="J231" s="31">
        <v>56</v>
      </c>
      <c r="K231" s="32" t="s">
        <v>62</v>
      </c>
      <c r="L231" s="31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3"/>
      <c r="S231" s="33"/>
      <c r="T231" s="34" t="s">
        <v>63</v>
      </c>
      <c r="U231" s="306">
        <v>50</v>
      </c>
      <c r="V231" s="307">
        <f>IFERROR(IF(U231="",0,CEILING((U231/$H231),1)*$H231),"")</f>
        <v>50.400000000000006</v>
      </c>
      <c r="W231" s="35">
        <f>IFERROR(IF(V231=0,"",ROUNDUP(V231/H231,0)*0.02175),"")</f>
        <v>0.1305</v>
      </c>
      <c r="X231" s="55"/>
      <c r="Y231" s="56"/>
      <c r="AC231" s="57"/>
      <c r="AZ231" s="185" t="s">
        <v>1</v>
      </c>
    </row>
    <row r="232" spans="1:52" ht="27" customHeight="1" x14ac:dyDescent="0.25">
      <c r="A232" s="53" t="s">
        <v>355</v>
      </c>
      <c r="B232" s="53" t="s">
        <v>356</v>
      </c>
      <c r="C232" s="30">
        <v>4301060308</v>
      </c>
      <c r="D232" s="386">
        <v>4607091384482</v>
      </c>
      <c r="E232" s="330"/>
      <c r="F232" s="305">
        <v>1.3</v>
      </c>
      <c r="G232" s="31">
        <v>6</v>
      </c>
      <c r="H232" s="305">
        <v>7.8</v>
      </c>
      <c r="I232" s="305">
        <v>8.3640000000000008</v>
      </c>
      <c r="J232" s="31">
        <v>56</v>
      </c>
      <c r="K232" s="32" t="s">
        <v>62</v>
      </c>
      <c r="L232" s="31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3"/>
      <c r="S232" s="33"/>
      <c r="T232" s="34" t="s">
        <v>63</v>
      </c>
      <c r="U232" s="306">
        <v>930</v>
      </c>
      <c r="V232" s="307">
        <f>IFERROR(IF(U232="",0,CEILING((U232/$H232),1)*$H232),"")</f>
        <v>936</v>
      </c>
      <c r="W232" s="35">
        <f>IFERROR(IF(V232=0,"",ROUNDUP(V232/H232,0)*0.02175),"")</f>
        <v>2.61</v>
      </c>
      <c r="X232" s="55"/>
      <c r="Y232" s="56"/>
      <c r="AC232" s="57"/>
      <c r="AZ232" s="186" t="s">
        <v>1</v>
      </c>
    </row>
    <row r="233" spans="1:52" ht="16.5" customHeight="1" x14ac:dyDescent="0.25">
      <c r="A233" s="53" t="s">
        <v>357</v>
      </c>
      <c r="B233" s="53" t="s">
        <v>358</v>
      </c>
      <c r="C233" s="30">
        <v>4301060325</v>
      </c>
      <c r="D233" s="386">
        <v>4607091380897</v>
      </c>
      <c r="E233" s="330"/>
      <c r="F233" s="305">
        <v>1.4</v>
      </c>
      <c r="G233" s="31">
        <v>6</v>
      </c>
      <c r="H233" s="305">
        <v>8.4</v>
      </c>
      <c r="I233" s="305">
        <v>8.9640000000000004</v>
      </c>
      <c r="J233" s="31">
        <v>56</v>
      </c>
      <c r="K233" s="32" t="s">
        <v>62</v>
      </c>
      <c r="L233" s="31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3"/>
      <c r="S233" s="33"/>
      <c r="T233" s="34" t="s">
        <v>63</v>
      </c>
      <c r="U233" s="306">
        <v>0</v>
      </c>
      <c r="V233" s="307">
        <f>IFERROR(IF(U233="",0,CEILING((U233/$H233),1)*$H233),"")</f>
        <v>0</v>
      </c>
      <c r="W233" s="35" t="str">
        <f>IFERROR(IF(V233=0,"",ROUNDUP(V233/H233,0)*0.02175),"")</f>
        <v/>
      </c>
      <c r="X233" s="55"/>
      <c r="Y233" s="56"/>
      <c r="AC233" s="57"/>
      <c r="AZ233" s="187" t="s">
        <v>1</v>
      </c>
    </row>
    <row r="234" spans="1:52" ht="16.5" customHeight="1" x14ac:dyDescent="0.25">
      <c r="A234" s="53" t="s">
        <v>359</v>
      </c>
      <c r="B234" s="53" t="s">
        <v>360</v>
      </c>
      <c r="C234" s="30">
        <v>4301060337</v>
      </c>
      <c r="D234" s="386">
        <v>4680115880368</v>
      </c>
      <c r="E234" s="330"/>
      <c r="F234" s="305">
        <v>1</v>
      </c>
      <c r="G234" s="31">
        <v>4</v>
      </c>
      <c r="H234" s="305">
        <v>4</v>
      </c>
      <c r="I234" s="305">
        <v>4.3600000000000003</v>
      </c>
      <c r="J234" s="31">
        <v>104</v>
      </c>
      <c r="K234" s="32" t="s">
        <v>125</v>
      </c>
      <c r="L234" s="31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3"/>
      <c r="S234" s="33"/>
      <c r="T234" s="34" t="s">
        <v>63</v>
      </c>
      <c r="U234" s="306">
        <v>0</v>
      </c>
      <c r="V234" s="307">
        <f>IFERROR(IF(U234="",0,CEILING((U234/$H234),1)*$H234),"")</f>
        <v>0</v>
      </c>
      <c r="W234" s="35" t="str">
        <f>IFERROR(IF(V234=0,"",ROUNDUP(V234/H234,0)*0.01196),"")</f>
        <v/>
      </c>
      <c r="X234" s="55"/>
      <c r="Y234" s="56"/>
      <c r="AC234" s="57"/>
      <c r="AZ234" s="188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6" t="s">
        <v>65</v>
      </c>
      <c r="U235" s="308">
        <f>IFERROR(U231/H231,"0")+IFERROR(U232/H232,"0")+IFERROR(U233/H233,"0")+IFERROR(U234/H234,"0")</f>
        <v>125.18315018315018</v>
      </c>
      <c r="V235" s="308">
        <f>IFERROR(V231/H231,"0")+IFERROR(V232/H232,"0")+IFERROR(V233/H233,"0")+IFERROR(V234/H234,"0")</f>
        <v>126</v>
      </c>
      <c r="W235" s="308">
        <f>IFERROR(IF(W231="",0,W231),"0")+IFERROR(IF(W232="",0,W232),"0")+IFERROR(IF(W233="",0,W233),"0")+IFERROR(IF(W234="",0,W234),"0")</f>
        <v>2.7404999999999999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6" t="s">
        <v>63</v>
      </c>
      <c r="U236" s="308">
        <f>IFERROR(SUM(U231:U234),"0")</f>
        <v>980</v>
      </c>
      <c r="V236" s="308">
        <f>IFERROR(SUM(V231:V234),"0")</f>
        <v>986.4</v>
      </c>
      <c r="W236" s="36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3" t="s">
        <v>361</v>
      </c>
      <c r="B238" s="53" t="s">
        <v>362</v>
      </c>
      <c r="C238" s="30">
        <v>4301030232</v>
      </c>
      <c r="D238" s="386">
        <v>4607091388374</v>
      </c>
      <c r="E238" s="330"/>
      <c r="F238" s="305">
        <v>0.38</v>
      </c>
      <c r="G238" s="31">
        <v>8</v>
      </c>
      <c r="H238" s="305">
        <v>3.04</v>
      </c>
      <c r="I238" s="305">
        <v>3.28</v>
      </c>
      <c r="J238" s="31">
        <v>156</v>
      </c>
      <c r="K238" s="32" t="s">
        <v>82</v>
      </c>
      <c r="L238" s="31">
        <v>180</v>
      </c>
      <c r="M238" s="522" t="s">
        <v>363</v>
      </c>
      <c r="N238" s="388"/>
      <c r="O238" s="388"/>
      <c r="P238" s="388"/>
      <c r="Q238" s="330"/>
      <c r="R238" s="33"/>
      <c r="S238" s="33"/>
      <c r="T238" s="34" t="s">
        <v>63</v>
      </c>
      <c r="U238" s="306">
        <v>0</v>
      </c>
      <c r="V238" s="307">
        <f>IFERROR(IF(U238="",0,CEILING((U238/$H238),1)*$H238),"")</f>
        <v>0</v>
      </c>
      <c r="W238" s="35" t="str">
        <f>IFERROR(IF(V238=0,"",ROUNDUP(V238/H238,0)*0.00753),"")</f>
        <v/>
      </c>
      <c r="X238" s="55"/>
      <c r="Y238" s="56"/>
      <c r="AC238" s="57"/>
      <c r="AZ238" s="189" t="s">
        <v>1</v>
      </c>
    </row>
    <row r="239" spans="1:52" ht="27" customHeight="1" x14ac:dyDescent="0.25">
      <c r="A239" s="53" t="s">
        <v>364</v>
      </c>
      <c r="B239" s="53" t="s">
        <v>365</v>
      </c>
      <c r="C239" s="30">
        <v>4301030235</v>
      </c>
      <c r="D239" s="386">
        <v>4607091388381</v>
      </c>
      <c r="E239" s="330"/>
      <c r="F239" s="305">
        <v>0.38</v>
      </c>
      <c r="G239" s="31">
        <v>8</v>
      </c>
      <c r="H239" s="305">
        <v>3.04</v>
      </c>
      <c r="I239" s="305">
        <v>3.32</v>
      </c>
      <c r="J239" s="31">
        <v>156</v>
      </c>
      <c r="K239" s="32" t="s">
        <v>82</v>
      </c>
      <c r="L239" s="31">
        <v>180</v>
      </c>
      <c r="M239" s="523" t="s">
        <v>366</v>
      </c>
      <c r="N239" s="388"/>
      <c r="O239" s="388"/>
      <c r="P239" s="388"/>
      <c r="Q239" s="330"/>
      <c r="R239" s="33"/>
      <c r="S239" s="33"/>
      <c r="T239" s="34" t="s">
        <v>63</v>
      </c>
      <c r="U239" s="306">
        <v>0</v>
      </c>
      <c r="V239" s="307">
        <f>IFERROR(IF(U239="",0,CEILING((U239/$H239),1)*$H239),"")</f>
        <v>0</v>
      </c>
      <c r="W239" s="35" t="str">
        <f>IFERROR(IF(V239=0,"",ROUNDUP(V239/H239,0)*0.00753),"")</f>
        <v/>
      </c>
      <c r="X239" s="55"/>
      <c r="Y239" s="56"/>
      <c r="AC239" s="57"/>
      <c r="AZ239" s="190" t="s">
        <v>1</v>
      </c>
    </row>
    <row r="240" spans="1:52" ht="27" customHeight="1" x14ac:dyDescent="0.25">
      <c r="A240" s="53" t="s">
        <v>367</v>
      </c>
      <c r="B240" s="53" t="s">
        <v>368</v>
      </c>
      <c r="C240" s="30">
        <v>4301030233</v>
      </c>
      <c r="D240" s="386">
        <v>4607091388404</v>
      </c>
      <c r="E240" s="330"/>
      <c r="F240" s="305">
        <v>0.17</v>
      </c>
      <c r="G240" s="31">
        <v>15</v>
      </c>
      <c r="H240" s="305">
        <v>2.5499999999999998</v>
      </c>
      <c r="I240" s="305">
        <v>2.9</v>
      </c>
      <c r="J240" s="31">
        <v>156</v>
      </c>
      <c r="K240" s="32" t="s">
        <v>82</v>
      </c>
      <c r="L240" s="31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3"/>
      <c r="S240" s="33"/>
      <c r="T240" s="34" t="s">
        <v>63</v>
      </c>
      <c r="U240" s="306">
        <v>0</v>
      </c>
      <c r="V240" s="307">
        <f>IFERROR(IF(U240="",0,CEILING((U240/$H240),1)*$H240),"")</f>
        <v>0</v>
      </c>
      <c r="W240" s="35" t="str">
        <f>IFERROR(IF(V240=0,"",ROUNDUP(V240/H240,0)*0.00753),"")</f>
        <v/>
      </c>
      <c r="X240" s="55"/>
      <c r="Y240" s="56"/>
      <c r="AC240" s="57"/>
      <c r="AZ240" s="191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6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6" t="s">
        <v>63</v>
      </c>
      <c r="U242" s="308">
        <f>IFERROR(SUM(U238:U240),"0")</f>
        <v>0</v>
      </c>
      <c r="V242" s="308">
        <f>IFERROR(SUM(V238:V240),"0")</f>
        <v>0</v>
      </c>
      <c r="W242" s="36"/>
      <c r="X242" s="309"/>
      <c r="Y242" s="309"/>
    </row>
    <row r="243" spans="1:52" ht="14.25" customHeight="1" x14ac:dyDescent="0.25">
      <c r="A243" s="385" t="s">
        <v>369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3" t="s">
        <v>370</v>
      </c>
      <c r="B244" s="53" t="s">
        <v>371</v>
      </c>
      <c r="C244" s="30">
        <v>4301180007</v>
      </c>
      <c r="D244" s="386">
        <v>4680115881808</v>
      </c>
      <c r="E244" s="330"/>
      <c r="F244" s="305">
        <v>0.1</v>
      </c>
      <c r="G244" s="31">
        <v>20</v>
      </c>
      <c r="H244" s="305">
        <v>2</v>
      </c>
      <c r="I244" s="305">
        <v>2.2400000000000002</v>
      </c>
      <c r="J244" s="31">
        <v>238</v>
      </c>
      <c r="K244" s="32" t="s">
        <v>372</v>
      </c>
      <c r="L244" s="31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3"/>
      <c r="S244" s="33"/>
      <c r="T244" s="34" t="s">
        <v>63</v>
      </c>
      <c r="U244" s="306">
        <v>0</v>
      </c>
      <c r="V244" s="307">
        <f>IFERROR(IF(U244="",0,CEILING((U244/$H244),1)*$H244),"")</f>
        <v>0</v>
      </c>
      <c r="W244" s="35" t="str">
        <f>IFERROR(IF(V244=0,"",ROUNDUP(V244/H244,0)*0.00474),"")</f>
        <v/>
      </c>
      <c r="X244" s="55"/>
      <c r="Y244" s="56"/>
      <c r="AC244" s="57"/>
      <c r="AZ244" s="192" t="s">
        <v>1</v>
      </c>
    </row>
    <row r="245" spans="1:52" ht="27" customHeight="1" x14ac:dyDescent="0.25">
      <c r="A245" s="53" t="s">
        <v>373</v>
      </c>
      <c r="B245" s="53" t="s">
        <v>374</v>
      </c>
      <c r="C245" s="30">
        <v>4301180006</v>
      </c>
      <c r="D245" s="386">
        <v>4680115881822</v>
      </c>
      <c r="E245" s="330"/>
      <c r="F245" s="305">
        <v>0.1</v>
      </c>
      <c r="G245" s="31">
        <v>20</v>
      </c>
      <c r="H245" s="305">
        <v>2</v>
      </c>
      <c r="I245" s="305">
        <v>2.2400000000000002</v>
      </c>
      <c r="J245" s="31">
        <v>238</v>
      </c>
      <c r="K245" s="32" t="s">
        <v>372</v>
      </c>
      <c r="L245" s="31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3"/>
      <c r="S245" s="33"/>
      <c r="T245" s="34" t="s">
        <v>63</v>
      </c>
      <c r="U245" s="306">
        <v>0</v>
      </c>
      <c r="V245" s="307">
        <f>IFERROR(IF(U245="",0,CEILING((U245/$H245),1)*$H245),"")</f>
        <v>0</v>
      </c>
      <c r="W245" s="35" t="str">
        <f>IFERROR(IF(V245=0,"",ROUNDUP(V245/H245,0)*0.00474),"")</f>
        <v/>
      </c>
      <c r="X245" s="55"/>
      <c r="Y245" s="56"/>
      <c r="AC245" s="57"/>
      <c r="AZ245" s="193" t="s">
        <v>1</v>
      </c>
    </row>
    <row r="246" spans="1:52" ht="27" customHeight="1" x14ac:dyDescent="0.25">
      <c r="A246" s="53" t="s">
        <v>375</v>
      </c>
      <c r="B246" s="53" t="s">
        <v>376</v>
      </c>
      <c r="C246" s="30">
        <v>4301180001</v>
      </c>
      <c r="D246" s="386">
        <v>4680115880016</v>
      </c>
      <c r="E246" s="330"/>
      <c r="F246" s="305">
        <v>0.1</v>
      </c>
      <c r="G246" s="31">
        <v>20</v>
      </c>
      <c r="H246" s="305">
        <v>2</v>
      </c>
      <c r="I246" s="305">
        <v>2.2400000000000002</v>
      </c>
      <c r="J246" s="31">
        <v>238</v>
      </c>
      <c r="K246" s="32" t="s">
        <v>372</v>
      </c>
      <c r="L246" s="31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3"/>
      <c r="S246" s="33"/>
      <c r="T246" s="34" t="s">
        <v>63</v>
      </c>
      <c r="U246" s="306">
        <v>0</v>
      </c>
      <c r="V246" s="307">
        <f>IFERROR(IF(U246="",0,CEILING((U246/$H246),1)*$H246),"")</f>
        <v>0</v>
      </c>
      <c r="W246" s="35" t="str">
        <f>IFERROR(IF(V246=0,"",ROUNDUP(V246/H246,0)*0.00474),"")</f>
        <v/>
      </c>
      <c r="X246" s="55"/>
      <c r="Y246" s="56"/>
      <c r="AC246" s="57"/>
      <c r="AZ246" s="194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6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6" t="s">
        <v>63</v>
      </c>
      <c r="U248" s="308">
        <f>IFERROR(SUM(U244:U246),"0")</f>
        <v>0</v>
      </c>
      <c r="V248" s="308">
        <f>IFERROR(SUM(V244:V246),"0")</f>
        <v>0</v>
      </c>
      <c r="W248" s="36"/>
      <c r="X248" s="309"/>
      <c r="Y248" s="309"/>
    </row>
    <row r="249" spans="1:52" ht="16.5" customHeight="1" x14ac:dyDescent="0.25">
      <c r="A249" s="384" t="s">
        <v>377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299"/>
      <c r="Y249" s="299"/>
    </row>
    <row r="250" spans="1:52" ht="14.25" customHeight="1" x14ac:dyDescent="0.25">
      <c r="A250" s="385" t="s">
        <v>100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3" t="s">
        <v>378</v>
      </c>
      <c r="B251" s="53" t="s">
        <v>379</v>
      </c>
      <c r="C251" s="30">
        <v>4301011315</v>
      </c>
      <c r="D251" s="386">
        <v>4607091387421</v>
      </c>
      <c r="E251" s="330"/>
      <c r="F251" s="305">
        <v>1.35</v>
      </c>
      <c r="G251" s="31">
        <v>8</v>
      </c>
      <c r="H251" s="305">
        <v>10.8</v>
      </c>
      <c r="I251" s="305">
        <v>11.28</v>
      </c>
      <c r="J251" s="31">
        <v>56</v>
      </c>
      <c r="K251" s="32" t="s">
        <v>96</v>
      </c>
      <c r="L251" s="31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3"/>
      <c r="S251" s="33"/>
      <c r="T251" s="34" t="s">
        <v>63</v>
      </c>
      <c r="U251" s="306">
        <v>0</v>
      </c>
      <c r="V251" s="307">
        <f t="shared" ref="V251:V257" si="13">IFERROR(IF(U251="",0,CEILING((U251/$H251),1)*$H251),"")</f>
        <v>0</v>
      </c>
      <c r="W251" s="35" t="str">
        <f>IFERROR(IF(V251=0,"",ROUNDUP(V251/H251,0)*0.02175),"")</f>
        <v/>
      </c>
      <c r="X251" s="55"/>
      <c r="Y251" s="56"/>
      <c r="AC251" s="57"/>
      <c r="AZ251" s="195" t="s">
        <v>1</v>
      </c>
    </row>
    <row r="252" spans="1:52" ht="27" customHeight="1" x14ac:dyDescent="0.25">
      <c r="A252" s="53" t="s">
        <v>378</v>
      </c>
      <c r="B252" s="53" t="s">
        <v>380</v>
      </c>
      <c r="C252" s="30">
        <v>4301011121</v>
      </c>
      <c r="D252" s="386">
        <v>4607091387421</v>
      </c>
      <c r="E252" s="330"/>
      <c r="F252" s="305">
        <v>1.35</v>
      </c>
      <c r="G252" s="31">
        <v>8</v>
      </c>
      <c r="H252" s="305">
        <v>10.8</v>
      </c>
      <c r="I252" s="305">
        <v>11.28</v>
      </c>
      <c r="J252" s="31">
        <v>48</v>
      </c>
      <c r="K252" s="32" t="s">
        <v>103</v>
      </c>
      <c r="L252" s="31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3"/>
      <c r="S252" s="33"/>
      <c r="T252" s="34" t="s">
        <v>63</v>
      </c>
      <c r="U252" s="306">
        <v>0</v>
      </c>
      <c r="V252" s="307">
        <f t="shared" si="13"/>
        <v>0</v>
      </c>
      <c r="W252" s="35" t="str">
        <f>IFERROR(IF(V252=0,"",ROUNDUP(V252/H252,0)*0.02039),"")</f>
        <v/>
      </c>
      <c r="X252" s="55"/>
      <c r="Y252" s="56"/>
      <c r="AC252" s="57"/>
      <c r="AZ252" s="196" t="s">
        <v>1</v>
      </c>
    </row>
    <row r="253" spans="1:52" ht="27" customHeight="1" x14ac:dyDescent="0.25">
      <c r="A253" s="53" t="s">
        <v>381</v>
      </c>
      <c r="B253" s="53" t="s">
        <v>382</v>
      </c>
      <c r="C253" s="30">
        <v>4301011619</v>
      </c>
      <c r="D253" s="386">
        <v>4607091387452</v>
      </c>
      <c r="E253" s="330"/>
      <c r="F253" s="305">
        <v>1.45</v>
      </c>
      <c r="G253" s="31">
        <v>8</v>
      </c>
      <c r="H253" s="305">
        <v>11.6</v>
      </c>
      <c r="I253" s="305">
        <v>12.08</v>
      </c>
      <c r="J253" s="31">
        <v>56</v>
      </c>
      <c r="K253" s="32" t="s">
        <v>96</v>
      </c>
      <c r="L253" s="31">
        <v>55</v>
      </c>
      <c r="M253" s="530" t="s">
        <v>383</v>
      </c>
      <c r="N253" s="388"/>
      <c r="O253" s="388"/>
      <c r="P253" s="388"/>
      <c r="Q253" s="330"/>
      <c r="R253" s="33"/>
      <c r="S253" s="33"/>
      <c r="T253" s="34" t="s">
        <v>63</v>
      </c>
      <c r="U253" s="306">
        <v>0</v>
      </c>
      <c r="V253" s="307">
        <f t="shared" si="13"/>
        <v>0</v>
      </c>
      <c r="W253" s="35" t="str">
        <f>IFERROR(IF(V253=0,"",ROUNDUP(V253/H253,0)*0.02175),"")</f>
        <v/>
      </c>
      <c r="X253" s="55"/>
      <c r="Y253" s="56"/>
      <c r="AC253" s="57"/>
      <c r="AZ253" s="197" t="s">
        <v>1</v>
      </c>
    </row>
    <row r="254" spans="1:52" ht="27" customHeight="1" x14ac:dyDescent="0.25">
      <c r="A254" s="53" t="s">
        <v>381</v>
      </c>
      <c r="B254" s="53" t="s">
        <v>384</v>
      </c>
      <c r="C254" s="30">
        <v>4301011396</v>
      </c>
      <c r="D254" s="386">
        <v>4607091387452</v>
      </c>
      <c r="E254" s="330"/>
      <c r="F254" s="305">
        <v>1.35</v>
      </c>
      <c r="G254" s="31">
        <v>8</v>
      </c>
      <c r="H254" s="305">
        <v>10.8</v>
      </c>
      <c r="I254" s="305">
        <v>11.28</v>
      </c>
      <c r="J254" s="31">
        <v>48</v>
      </c>
      <c r="K254" s="32" t="s">
        <v>103</v>
      </c>
      <c r="L254" s="31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3"/>
      <c r="S254" s="33"/>
      <c r="T254" s="34" t="s">
        <v>63</v>
      </c>
      <c r="U254" s="306">
        <v>30</v>
      </c>
      <c r="V254" s="307">
        <f t="shared" si="13"/>
        <v>32.400000000000006</v>
      </c>
      <c r="W254" s="35">
        <f>IFERROR(IF(V254=0,"",ROUNDUP(V254/H254,0)*0.02039),"")</f>
        <v>6.1169999999999995E-2</v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385</v>
      </c>
      <c r="B255" s="53" t="s">
        <v>386</v>
      </c>
      <c r="C255" s="30">
        <v>4301011313</v>
      </c>
      <c r="D255" s="386">
        <v>4607091385984</v>
      </c>
      <c r="E255" s="330"/>
      <c r="F255" s="305">
        <v>1.35</v>
      </c>
      <c r="G255" s="31">
        <v>8</v>
      </c>
      <c r="H255" s="305">
        <v>10.8</v>
      </c>
      <c r="I255" s="305">
        <v>11.28</v>
      </c>
      <c r="J255" s="31">
        <v>56</v>
      </c>
      <c r="K255" s="32" t="s">
        <v>96</v>
      </c>
      <c r="L255" s="31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3"/>
      <c r="S255" s="33"/>
      <c r="T255" s="34" t="s">
        <v>63</v>
      </c>
      <c r="U255" s="306">
        <v>40</v>
      </c>
      <c r="V255" s="307">
        <f t="shared" si="13"/>
        <v>43.2</v>
      </c>
      <c r="W255" s="35">
        <f>IFERROR(IF(V255=0,"",ROUNDUP(V255/H255,0)*0.02175),"")</f>
        <v>8.6999999999999994E-2</v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387</v>
      </c>
      <c r="B256" s="53" t="s">
        <v>388</v>
      </c>
      <c r="C256" s="30">
        <v>4301011316</v>
      </c>
      <c r="D256" s="386">
        <v>4607091387438</v>
      </c>
      <c r="E256" s="330"/>
      <c r="F256" s="305">
        <v>0.5</v>
      </c>
      <c r="G256" s="31">
        <v>10</v>
      </c>
      <c r="H256" s="305">
        <v>5</v>
      </c>
      <c r="I256" s="305">
        <v>5.24</v>
      </c>
      <c r="J256" s="31">
        <v>120</v>
      </c>
      <c r="K256" s="32" t="s">
        <v>96</v>
      </c>
      <c r="L256" s="31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3"/>
      <c r="S256" s="33"/>
      <c r="T256" s="34" t="s">
        <v>63</v>
      </c>
      <c r="U256" s="306">
        <v>0</v>
      </c>
      <c r="V256" s="307">
        <f t="shared" si="13"/>
        <v>0</v>
      </c>
      <c r="W256" s="35" t="str">
        <f>IFERROR(IF(V256=0,"",ROUNDUP(V256/H256,0)*0.00937),"")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390</v>
      </c>
      <c r="C257" s="30">
        <v>4301011318</v>
      </c>
      <c r="D257" s="386">
        <v>4607091387469</v>
      </c>
      <c r="E257" s="330"/>
      <c r="F257" s="305">
        <v>0.5</v>
      </c>
      <c r="G257" s="31">
        <v>10</v>
      </c>
      <c r="H257" s="305">
        <v>5</v>
      </c>
      <c r="I257" s="305">
        <v>5.21</v>
      </c>
      <c r="J257" s="31">
        <v>120</v>
      </c>
      <c r="K257" s="32" t="s">
        <v>62</v>
      </c>
      <c r="L257" s="31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3"/>
      <c r="S257" s="33"/>
      <c r="T257" s="34" t="s">
        <v>63</v>
      </c>
      <c r="U257" s="306">
        <v>0</v>
      </c>
      <c r="V257" s="307">
        <f t="shared" si="13"/>
        <v>0</v>
      </c>
      <c r="W257" s="35" t="str">
        <f>IFERROR(IF(V257=0,"",ROUNDUP(V257/H257,0)*0.00937),"")</f>
        <v/>
      </c>
      <c r="X257" s="55"/>
      <c r="Y257" s="56"/>
      <c r="AC257" s="57"/>
      <c r="AZ257" s="201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6" t="s">
        <v>65</v>
      </c>
      <c r="U258" s="308">
        <f>IFERROR(U251/H251,"0")+IFERROR(U252/H252,"0")+IFERROR(U253/H253,"0")+IFERROR(U254/H254,"0")+IFERROR(U255/H255,"0")+IFERROR(U256/H256,"0")+IFERROR(U257/H257,"0")</f>
        <v>6.481481481481481</v>
      </c>
      <c r="V258" s="308">
        <f>IFERROR(V251/H251,"0")+IFERROR(V252/H252,"0")+IFERROR(V253/H253,"0")+IFERROR(V254/H254,"0")+IFERROR(V255/H255,"0")+IFERROR(V256/H256,"0")+IFERROR(V257/H257,"0")</f>
        <v>7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0.14817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6" t="s">
        <v>63</v>
      </c>
      <c r="U259" s="308">
        <f>IFERROR(SUM(U251:U257),"0")</f>
        <v>70</v>
      </c>
      <c r="V259" s="308">
        <f>IFERROR(SUM(V251:V257),"0")</f>
        <v>75.600000000000009</v>
      </c>
      <c r="W259" s="36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3" t="s">
        <v>391</v>
      </c>
      <c r="B261" s="53" t="s">
        <v>392</v>
      </c>
      <c r="C261" s="30">
        <v>4301031154</v>
      </c>
      <c r="D261" s="386">
        <v>4607091387292</v>
      </c>
      <c r="E261" s="330"/>
      <c r="F261" s="305">
        <v>0.73</v>
      </c>
      <c r="G261" s="31">
        <v>6</v>
      </c>
      <c r="H261" s="305">
        <v>4.38</v>
      </c>
      <c r="I261" s="305">
        <v>4.6399999999999997</v>
      </c>
      <c r="J261" s="31">
        <v>156</v>
      </c>
      <c r="K261" s="32" t="s">
        <v>62</v>
      </c>
      <c r="L261" s="31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3"/>
      <c r="S261" s="33"/>
      <c r="T261" s="34" t="s">
        <v>63</v>
      </c>
      <c r="U261" s="306">
        <v>120</v>
      </c>
      <c r="V261" s="307">
        <f>IFERROR(IF(U261="",0,CEILING((U261/$H261),1)*$H261),"")</f>
        <v>122.64</v>
      </c>
      <c r="W261" s="35">
        <f>IFERROR(IF(V261=0,"",ROUNDUP(V261/H261,0)*0.00753),"")</f>
        <v>0.21084</v>
      </c>
      <c r="X261" s="55"/>
      <c r="Y261" s="56"/>
      <c r="AC261" s="57"/>
      <c r="AZ261" s="202" t="s">
        <v>1</v>
      </c>
    </row>
    <row r="262" spans="1:52" ht="27" customHeight="1" x14ac:dyDescent="0.25">
      <c r="A262" s="53" t="s">
        <v>393</v>
      </c>
      <c r="B262" s="53" t="s">
        <v>394</v>
      </c>
      <c r="C262" s="30">
        <v>4301031155</v>
      </c>
      <c r="D262" s="386">
        <v>4607091387315</v>
      </c>
      <c r="E262" s="330"/>
      <c r="F262" s="305">
        <v>0.7</v>
      </c>
      <c r="G262" s="31">
        <v>4</v>
      </c>
      <c r="H262" s="305">
        <v>2.8</v>
      </c>
      <c r="I262" s="305">
        <v>3.048</v>
      </c>
      <c r="J262" s="31">
        <v>156</v>
      </c>
      <c r="K262" s="32" t="s">
        <v>62</v>
      </c>
      <c r="L262" s="31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3"/>
      <c r="S262" s="33"/>
      <c r="T262" s="34" t="s">
        <v>63</v>
      </c>
      <c r="U262" s="306">
        <v>0</v>
      </c>
      <c r="V262" s="307">
        <f>IFERROR(IF(U262="",0,CEILING((U262/$H262),1)*$H262),"")</f>
        <v>0</v>
      </c>
      <c r="W262" s="35" t="str">
        <f>IFERROR(IF(V262=0,"",ROUNDUP(V262/H262,0)*0.00753),"")</f>
        <v/>
      </c>
      <c r="X262" s="55"/>
      <c r="Y262" s="56"/>
      <c r="AC262" s="57"/>
      <c r="AZ262" s="203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6" t="s">
        <v>65</v>
      </c>
      <c r="U263" s="308">
        <f>IFERROR(U261/H261,"0")+IFERROR(U262/H262,"0")</f>
        <v>27.397260273972602</v>
      </c>
      <c r="V263" s="308">
        <f>IFERROR(V261/H261,"0")+IFERROR(V262/H262,"0")</f>
        <v>28</v>
      </c>
      <c r="W263" s="308">
        <f>IFERROR(IF(W261="",0,W261),"0")+IFERROR(IF(W262="",0,W262),"0")</f>
        <v>0.21084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6" t="s">
        <v>63</v>
      </c>
      <c r="U264" s="308">
        <f>IFERROR(SUM(U261:U262),"0")</f>
        <v>120</v>
      </c>
      <c r="V264" s="308">
        <f>IFERROR(SUM(V261:V262),"0")</f>
        <v>122.64</v>
      </c>
      <c r="W264" s="36"/>
      <c r="X264" s="309"/>
      <c r="Y264" s="309"/>
    </row>
    <row r="265" spans="1:52" ht="16.5" customHeight="1" x14ac:dyDescent="0.25">
      <c r="A265" s="384" t="s">
        <v>395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299"/>
      <c r="Y265" s="299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27" customHeight="1" x14ac:dyDescent="0.25">
      <c r="A267" s="53" t="s">
        <v>396</v>
      </c>
      <c r="B267" s="53" t="s">
        <v>397</v>
      </c>
      <c r="C267" s="30">
        <v>4301031066</v>
      </c>
      <c r="D267" s="386">
        <v>4607091383836</v>
      </c>
      <c r="E267" s="330"/>
      <c r="F267" s="305">
        <v>0.3</v>
      </c>
      <c r="G267" s="31">
        <v>6</v>
      </c>
      <c r="H267" s="305">
        <v>1.8</v>
      </c>
      <c r="I267" s="305">
        <v>2.048</v>
      </c>
      <c r="J267" s="31">
        <v>156</v>
      </c>
      <c r="K267" s="32" t="s">
        <v>62</v>
      </c>
      <c r="L267" s="31">
        <v>40</v>
      </c>
      <c r="M267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88"/>
      <c r="O267" s="388"/>
      <c r="P267" s="388"/>
      <c r="Q267" s="330"/>
      <c r="R267" s="33"/>
      <c r="S267" s="33"/>
      <c r="T267" s="34" t="s">
        <v>63</v>
      </c>
      <c r="U267" s="306">
        <v>0</v>
      </c>
      <c r="V267" s="307">
        <f>IFERROR(IF(U267="",0,CEILING((U267/$H267),1)*$H267),"")</f>
        <v>0</v>
      </c>
      <c r="W267" s="35" t="str">
        <f>IFERROR(IF(V267=0,"",ROUNDUP(V267/H267,0)*0.00753),"")</f>
        <v/>
      </c>
      <c r="X267" s="55"/>
      <c r="Y267" s="56"/>
      <c r="AC267" s="57"/>
      <c r="AZ267" s="204" t="s">
        <v>1</v>
      </c>
    </row>
    <row r="268" spans="1:52" x14ac:dyDescent="0.2">
      <c r="A268" s="390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91"/>
      <c r="M268" s="389" t="s">
        <v>64</v>
      </c>
      <c r="N268" s="342"/>
      <c r="O268" s="342"/>
      <c r="P268" s="342"/>
      <c r="Q268" s="342"/>
      <c r="R268" s="342"/>
      <c r="S268" s="343"/>
      <c r="T268" s="36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6" t="s">
        <v>63</v>
      </c>
      <c r="U269" s="308">
        <f>IFERROR(SUM(U267:U267),"0")</f>
        <v>0</v>
      </c>
      <c r="V269" s="308">
        <f>IFERROR(SUM(V267:V267),"0")</f>
        <v>0</v>
      </c>
      <c r="W269" s="36"/>
      <c r="X269" s="309"/>
      <c r="Y269" s="309"/>
    </row>
    <row r="270" spans="1:52" ht="14.25" customHeight="1" x14ac:dyDescent="0.25">
      <c r="A270" s="385" t="s">
        <v>66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01"/>
      <c r="Y270" s="301"/>
    </row>
    <row r="271" spans="1:52" ht="27" customHeight="1" x14ac:dyDescent="0.25">
      <c r="A271" s="53" t="s">
        <v>398</v>
      </c>
      <c r="B271" s="53" t="s">
        <v>399</v>
      </c>
      <c r="C271" s="30">
        <v>4301051142</v>
      </c>
      <c r="D271" s="386">
        <v>4607091387919</v>
      </c>
      <c r="E271" s="330"/>
      <c r="F271" s="305">
        <v>1.35</v>
      </c>
      <c r="G271" s="31">
        <v>6</v>
      </c>
      <c r="H271" s="305">
        <v>8.1</v>
      </c>
      <c r="I271" s="305">
        <v>8.6639999999999997</v>
      </c>
      <c r="J271" s="31">
        <v>56</v>
      </c>
      <c r="K271" s="32" t="s">
        <v>62</v>
      </c>
      <c r="L271" s="31">
        <v>45</v>
      </c>
      <c r="M271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88"/>
      <c r="O271" s="388"/>
      <c r="P271" s="388"/>
      <c r="Q271" s="330"/>
      <c r="R271" s="33"/>
      <c r="S271" s="33"/>
      <c r="T271" s="34" t="s">
        <v>63</v>
      </c>
      <c r="U271" s="306">
        <v>38</v>
      </c>
      <c r="V271" s="307">
        <f>IFERROR(IF(U271="",0,CEILING((U271/$H271),1)*$H271),"")</f>
        <v>40.5</v>
      </c>
      <c r="W271" s="35">
        <f>IFERROR(IF(V271=0,"",ROUNDUP(V271/H271,0)*0.02175),"")</f>
        <v>0.10874999999999999</v>
      </c>
      <c r="X271" s="55"/>
      <c r="Y271" s="56"/>
      <c r="AC271" s="57"/>
      <c r="AZ271" s="205" t="s">
        <v>1</v>
      </c>
    </row>
    <row r="272" spans="1:52" ht="27" customHeight="1" x14ac:dyDescent="0.25">
      <c r="A272" s="53" t="s">
        <v>400</v>
      </c>
      <c r="B272" s="53" t="s">
        <v>401</v>
      </c>
      <c r="C272" s="30">
        <v>4301051109</v>
      </c>
      <c r="D272" s="386">
        <v>4607091383942</v>
      </c>
      <c r="E272" s="330"/>
      <c r="F272" s="305">
        <v>0.42</v>
      </c>
      <c r="G272" s="31">
        <v>6</v>
      </c>
      <c r="H272" s="305">
        <v>2.52</v>
      </c>
      <c r="I272" s="305">
        <v>2.7919999999999998</v>
      </c>
      <c r="J272" s="31">
        <v>156</v>
      </c>
      <c r="K272" s="32" t="s">
        <v>125</v>
      </c>
      <c r="L272" s="31">
        <v>45</v>
      </c>
      <c r="M272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88"/>
      <c r="O272" s="388"/>
      <c r="P272" s="388"/>
      <c r="Q272" s="330"/>
      <c r="R272" s="33"/>
      <c r="S272" s="33"/>
      <c r="T272" s="34" t="s">
        <v>63</v>
      </c>
      <c r="U272" s="306">
        <v>65</v>
      </c>
      <c r="V272" s="307">
        <f>IFERROR(IF(U272="",0,CEILING((U272/$H272),1)*$H272),"")</f>
        <v>65.52</v>
      </c>
      <c r="W272" s="35">
        <f>IFERROR(IF(V272=0,"",ROUNDUP(V272/H272,0)*0.00753),"")</f>
        <v>0.19578000000000001</v>
      </c>
      <c r="X272" s="55"/>
      <c r="Y272" s="56"/>
      <c r="AC272" s="57"/>
      <c r="AZ272" s="206" t="s">
        <v>1</v>
      </c>
    </row>
    <row r="273" spans="1:52" ht="27" customHeight="1" x14ac:dyDescent="0.25">
      <c r="A273" s="53" t="s">
        <v>402</v>
      </c>
      <c r="B273" s="53" t="s">
        <v>403</v>
      </c>
      <c r="C273" s="30">
        <v>4301051300</v>
      </c>
      <c r="D273" s="386">
        <v>4607091383959</v>
      </c>
      <c r="E273" s="330"/>
      <c r="F273" s="305">
        <v>0.42</v>
      </c>
      <c r="G273" s="31">
        <v>6</v>
      </c>
      <c r="H273" s="305">
        <v>2.52</v>
      </c>
      <c r="I273" s="305">
        <v>2.78</v>
      </c>
      <c r="J273" s="31">
        <v>156</v>
      </c>
      <c r="K273" s="32" t="s">
        <v>62</v>
      </c>
      <c r="L273" s="31">
        <v>35</v>
      </c>
      <c r="M273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88"/>
      <c r="O273" s="388"/>
      <c r="P273" s="388"/>
      <c r="Q273" s="330"/>
      <c r="R273" s="33"/>
      <c r="S273" s="33"/>
      <c r="T273" s="34" t="s">
        <v>63</v>
      </c>
      <c r="U273" s="306">
        <v>30</v>
      </c>
      <c r="V273" s="307">
        <f>IFERROR(IF(U273="",0,CEILING((U273/$H273),1)*$H273),"")</f>
        <v>30.240000000000002</v>
      </c>
      <c r="W273" s="35">
        <f>IFERROR(IF(V273=0,"",ROUNDUP(V273/H273,0)*0.00753),"")</f>
        <v>9.0359999999999996E-2</v>
      </c>
      <c r="X273" s="55"/>
      <c r="Y273" s="56"/>
      <c r="AC273" s="57"/>
      <c r="AZ273" s="207" t="s">
        <v>1</v>
      </c>
    </row>
    <row r="274" spans="1:52" x14ac:dyDescent="0.2">
      <c r="A274" s="390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91"/>
      <c r="M274" s="389" t="s">
        <v>64</v>
      </c>
      <c r="N274" s="342"/>
      <c r="O274" s="342"/>
      <c r="P274" s="342"/>
      <c r="Q274" s="342"/>
      <c r="R274" s="342"/>
      <c r="S274" s="343"/>
      <c r="T274" s="36" t="s">
        <v>65</v>
      </c>
      <c r="U274" s="308">
        <f>IFERROR(U271/H271,"0")+IFERROR(U272/H272,"0")+IFERROR(U273/H273,"0")</f>
        <v>42.389770723104057</v>
      </c>
      <c r="V274" s="308">
        <f>IFERROR(V271/H271,"0")+IFERROR(V272/H272,"0")+IFERROR(V273/H273,"0")</f>
        <v>43</v>
      </c>
      <c r="W274" s="308">
        <f>IFERROR(IF(W271="",0,W271),"0")+IFERROR(IF(W272="",0,W272),"0")+IFERROR(IF(W273="",0,W273),"0")</f>
        <v>0.39488999999999996</v>
      </c>
      <c r="X274" s="309"/>
      <c r="Y274" s="309"/>
    </row>
    <row r="275" spans="1:52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6" t="s">
        <v>63</v>
      </c>
      <c r="U275" s="308">
        <f>IFERROR(SUM(U271:U273),"0")</f>
        <v>133</v>
      </c>
      <c r="V275" s="308">
        <f>IFERROR(SUM(V271:V273),"0")</f>
        <v>136.26</v>
      </c>
      <c r="W275" s="36"/>
      <c r="X275" s="309"/>
      <c r="Y275" s="309"/>
    </row>
    <row r="276" spans="1:52" ht="14.25" customHeight="1" x14ac:dyDescent="0.25">
      <c r="A276" s="385" t="s">
        <v>200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01"/>
      <c r="Y276" s="301"/>
    </row>
    <row r="277" spans="1:52" ht="27" customHeight="1" x14ac:dyDescent="0.25">
      <c r="A277" s="53" t="s">
        <v>404</v>
      </c>
      <c r="B277" s="53" t="s">
        <v>405</v>
      </c>
      <c r="C277" s="30">
        <v>4301060324</v>
      </c>
      <c r="D277" s="386">
        <v>4607091388831</v>
      </c>
      <c r="E277" s="330"/>
      <c r="F277" s="305">
        <v>0.38</v>
      </c>
      <c r="G277" s="31">
        <v>6</v>
      </c>
      <c r="H277" s="305">
        <v>2.2799999999999998</v>
      </c>
      <c r="I277" s="305">
        <v>2.552</v>
      </c>
      <c r="J277" s="31">
        <v>156</v>
      </c>
      <c r="K277" s="32" t="s">
        <v>62</v>
      </c>
      <c r="L277" s="31">
        <v>40</v>
      </c>
      <c r="M277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88"/>
      <c r="O277" s="388"/>
      <c r="P277" s="388"/>
      <c r="Q277" s="330"/>
      <c r="R277" s="33"/>
      <c r="S277" s="33"/>
      <c r="T277" s="34" t="s">
        <v>63</v>
      </c>
      <c r="U277" s="306">
        <v>0</v>
      </c>
      <c r="V277" s="307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90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91"/>
      <c r="M278" s="389" t="s">
        <v>64</v>
      </c>
      <c r="N278" s="342"/>
      <c r="O278" s="342"/>
      <c r="P278" s="342"/>
      <c r="Q278" s="342"/>
      <c r="R278" s="342"/>
      <c r="S278" s="343"/>
      <c r="T278" s="36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6" t="s">
        <v>63</v>
      </c>
      <c r="U279" s="308">
        <f>IFERROR(SUM(U277:U277),"0")</f>
        <v>0</v>
      </c>
      <c r="V279" s="308">
        <f>IFERROR(SUM(V277:V277),"0")</f>
        <v>0</v>
      </c>
      <c r="W279" s="36"/>
      <c r="X279" s="309"/>
      <c r="Y279" s="309"/>
    </row>
    <row r="280" spans="1:52" ht="14.25" customHeight="1" x14ac:dyDescent="0.25">
      <c r="A280" s="385" t="s">
        <v>79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01"/>
      <c r="Y280" s="301"/>
    </row>
    <row r="281" spans="1:52" ht="27" customHeight="1" x14ac:dyDescent="0.25">
      <c r="A281" s="53" t="s">
        <v>406</v>
      </c>
      <c r="B281" s="53" t="s">
        <v>407</v>
      </c>
      <c r="C281" s="30">
        <v>4301032015</v>
      </c>
      <c r="D281" s="386">
        <v>4607091383102</v>
      </c>
      <c r="E281" s="330"/>
      <c r="F281" s="305">
        <v>0.17</v>
      </c>
      <c r="G281" s="31">
        <v>15</v>
      </c>
      <c r="H281" s="305">
        <v>2.5499999999999998</v>
      </c>
      <c r="I281" s="305">
        <v>2.9750000000000001</v>
      </c>
      <c r="J281" s="31">
        <v>156</v>
      </c>
      <c r="K281" s="32" t="s">
        <v>82</v>
      </c>
      <c r="L281" s="31">
        <v>180</v>
      </c>
      <c r="M281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88"/>
      <c r="O281" s="388"/>
      <c r="P281" s="388"/>
      <c r="Q281" s="330"/>
      <c r="R281" s="33"/>
      <c r="S281" s="33"/>
      <c r="T281" s="34" t="s">
        <v>63</v>
      </c>
      <c r="U281" s="306">
        <v>0</v>
      </c>
      <c r="V281" s="307">
        <f>IFERROR(IF(U281="",0,CEILING((U281/$H281),1)*$H281),"")</f>
        <v>0</v>
      </c>
      <c r="W281" s="35" t="str">
        <f>IFERROR(IF(V281=0,"",ROUNDUP(V281/H281,0)*0.00753),"")</f>
        <v/>
      </c>
      <c r="X281" s="55"/>
      <c r="Y281" s="56"/>
      <c r="AC281" s="57"/>
      <c r="AZ281" s="209" t="s">
        <v>1</v>
      </c>
    </row>
    <row r="282" spans="1:52" x14ac:dyDescent="0.2">
      <c r="A282" s="390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91"/>
      <c r="M282" s="389" t="s">
        <v>64</v>
      </c>
      <c r="N282" s="342"/>
      <c r="O282" s="342"/>
      <c r="P282" s="342"/>
      <c r="Q282" s="342"/>
      <c r="R282" s="342"/>
      <c r="S282" s="343"/>
      <c r="T282" s="36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6" t="s">
        <v>63</v>
      </c>
      <c r="U283" s="308">
        <f>IFERROR(SUM(U281:U281),"0")</f>
        <v>0</v>
      </c>
      <c r="V283" s="308">
        <f>IFERROR(SUM(V281:V281),"0")</f>
        <v>0</v>
      </c>
      <c r="W283" s="36"/>
      <c r="X283" s="309"/>
      <c r="Y283" s="309"/>
    </row>
    <row r="284" spans="1:52" ht="27.75" customHeight="1" x14ac:dyDescent="0.2">
      <c r="A284" s="382" t="s">
        <v>408</v>
      </c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383"/>
      <c r="O284" s="383"/>
      <c r="P284" s="383"/>
      <c r="Q284" s="383"/>
      <c r="R284" s="383"/>
      <c r="S284" s="383"/>
      <c r="T284" s="383"/>
      <c r="U284" s="383"/>
      <c r="V284" s="383"/>
      <c r="W284" s="383"/>
      <c r="X284" s="47"/>
      <c r="Y284" s="47"/>
    </row>
    <row r="285" spans="1:52" ht="16.5" customHeight="1" x14ac:dyDescent="0.25">
      <c r="A285" s="384" t="s">
        <v>409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299"/>
      <c r="Y285" s="299"/>
    </row>
    <row r="286" spans="1:52" ht="14.25" customHeight="1" x14ac:dyDescent="0.25">
      <c r="A286" s="385" t="s">
        <v>100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1"/>
      <c r="Y286" s="301"/>
    </row>
    <row r="287" spans="1:52" ht="27" customHeight="1" x14ac:dyDescent="0.25">
      <c r="A287" s="53" t="s">
        <v>410</v>
      </c>
      <c r="B287" s="53" t="s">
        <v>411</v>
      </c>
      <c r="C287" s="30">
        <v>4301011239</v>
      </c>
      <c r="D287" s="386">
        <v>4607091383997</v>
      </c>
      <c r="E287" s="330"/>
      <c r="F287" s="305">
        <v>2.5</v>
      </c>
      <c r="G287" s="31">
        <v>6</v>
      </c>
      <c r="H287" s="305">
        <v>15</v>
      </c>
      <c r="I287" s="305">
        <v>15.48</v>
      </c>
      <c r="J287" s="31">
        <v>48</v>
      </c>
      <c r="K287" s="32" t="s">
        <v>103</v>
      </c>
      <c r="L287" s="31">
        <v>60</v>
      </c>
      <c r="M287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88"/>
      <c r="O287" s="388"/>
      <c r="P287" s="388"/>
      <c r="Q287" s="330"/>
      <c r="R287" s="33"/>
      <c r="S287" s="33"/>
      <c r="T287" s="34" t="s">
        <v>63</v>
      </c>
      <c r="U287" s="306">
        <v>0</v>
      </c>
      <c r="V287" s="307">
        <f t="shared" ref="V287:V294" si="14">IFERROR(IF(U287="",0,CEILING((U287/$H287),1)*$H287),"")</f>
        <v>0</v>
      </c>
      <c r="W287" s="35" t="str">
        <f>IFERROR(IF(V287=0,"",ROUNDUP(V287/H287,0)*0.02039),"")</f>
        <v/>
      </c>
      <c r="X287" s="55"/>
      <c r="Y287" s="56"/>
      <c r="AC287" s="57"/>
      <c r="AZ287" s="210" t="s">
        <v>1</v>
      </c>
    </row>
    <row r="288" spans="1:52" ht="27" customHeight="1" x14ac:dyDescent="0.25">
      <c r="A288" s="53" t="s">
        <v>410</v>
      </c>
      <c r="B288" s="53" t="s">
        <v>412</v>
      </c>
      <c r="C288" s="30">
        <v>4301011339</v>
      </c>
      <c r="D288" s="386">
        <v>4607091383997</v>
      </c>
      <c r="E288" s="330"/>
      <c r="F288" s="305">
        <v>2.5</v>
      </c>
      <c r="G288" s="31">
        <v>6</v>
      </c>
      <c r="H288" s="305">
        <v>15</v>
      </c>
      <c r="I288" s="305">
        <v>15.48</v>
      </c>
      <c r="J288" s="31">
        <v>48</v>
      </c>
      <c r="K288" s="32" t="s">
        <v>62</v>
      </c>
      <c r="L288" s="31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3"/>
      <c r="S288" s="33"/>
      <c r="T288" s="34" t="s">
        <v>63</v>
      </c>
      <c r="U288" s="306">
        <v>0</v>
      </c>
      <c r="V288" s="307">
        <f t="shared" si="14"/>
        <v>0</v>
      </c>
      <c r="W288" s="35" t="str">
        <f>IFERROR(IF(V288=0,"",ROUNDUP(V288/H288,0)*0.02175),"")</f>
        <v/>
      </c>
      <c r="X288" s="55"/>
      <c r="Y288" s="56"/>
      <c r="AC288" s="57"/>
      <c r="AZ288" s="211" t="s">
        <v>1</v>
      </c>
    </row>
    <row r="289" spans="1:52" ht="27" customHeight="1" x14ac:dyDescent="0.25">
      <c r="A289" s="53" t="s">
        <v>413</v>
      </c>
      <c r="B289" s="53" t="s">
        <v>414</v>
      </c>
      <c r="C289" s="30">
        <v>4301011326</v>
      </c>
      <c r="D289" s="386">
        <v>4607091384130</v>
      </c>
      <c r="E289" s="330"/>
      <c r="F289" s="305">
        <v>2.5</v>
      </c>
      <c r="G289" s="31">
        <v>6</v>
      </c>
      <c r="H289" s="305">
        <v>15</v>
      </c>
      <c r="I289" s="305">
        <v>15.48</v>
      </c>
      <c r="J289" s="31">
        <v>48</v>
      </c>
      <c r="K289" s="32" t="s">
        <v>62</v>
      </c>
      <c r="L289" s="31">
        <v>60</v>
      </c>
      <c r="M289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88"/>
      <c r="O289" s="388"/>
      <c r="P289" s="388"/>
      <c r="Q289" s="330"/>
      <c r="R289" s="33"/>
      <c r="S289" s="33"/>
      <c r="T289" s="34" t="s">
        <v>63</v>
      </c>
      <c r="U289" s="306">
        <v>0</v>
      </c>
      <c r="V289" s="307">
        <f t="shared" si="14"/>
        <v>0</v>
      </c>
      <c r="W289" s="35" t="str">
        <f>IFERROR(IF(V289=0,"",ROUNDUP(V289/H289,0)*0.02175),"")</f>
        <v/>
      </c>
      <c r="X289" s="55"/>
      <c r="Y289" s="56"/>
      <c r="AC289" s="57"/>
      <c r="AZ289" s="212" t="s">
        <v>1</v>
      </c>
    </row>
    <row r="290" spans="1:52" ht="27" customHeight="1" x14ac:dyDescent="0.25">
      <c r="A290" s="53" t="s">
        <v>413</v>
      </c>
      <c r="B290" s="53" t="s">
        <v>415</v>
      </c>
      <c r="C290" s="30">
        <v>4301011240</v>
      </c>
      <c r="D290" s="386">
        <v>4607091384130</v>
      </c>
      <c r="E290" s="330"/>
      <c r="F290" s="305">
        <v>2.5</v>
      </c>
      <c r="G290" s="31">
        <v>6</v>
      </c>
      <c r="H290" s="305">
        <v>15</v>
      </c>
      <c r="I290" s="305">
        <v>15.48</v>
      </c>
      <c r="J290" s="31">
        <v>48</v>
      </c>
      <c r="K290" s="32" t="s">
        <v>103</v>
      </c>
      <c r="L290" s="31">
        <v>60</v>
      </c>
      <c r="M290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3"/>
      <c r="S290" s="33"/>
      <c r="T290" s="34" t="s">
        <v>63</v>
      </c>
      <c r="U290" s="306">
        <v>1450</v>
      </c>
      <c r="V290" s="307">
        <f t="shared" si="14"/>
        <v>1455</v>
      </c>
      <c r="W290" s="35">
        <f>IFERROR(IF(V290=0,"",ROUNDUP(V290/H290,0)*0.02039),"")</f>
        <v>1.9778299999999998</v>
      </c>
      <c r="X290" s="55"/>
      <c r="Y290" s="56"/>
      <c r="AC290" s="57"/>
      <c r="AZ290" s="213" t="s">
        <v>1</v>
      </c>
    </row>
    <row r="291" spans="1:52" ht="16.5" customHeight="1" x14ac:dyDescent="0.25">
      <c r="A291" s="53" t="s">
        <v>416</v>
      </c>
      <c r="B291" s="53" t="s">
        <v>417</v>
      </c>
      <c r="C291" s="30">
        <v>4301011330</v>
      </c>
      <c r="D291" s="386">
        <v>4607091384147</v>
      </c>
      <c r="E291" s="330"/>
      <c r="F291" s="305">
        <v>2.5</v>
      </c>
      <c r="G291" s="31">
        <v>6</v>
      </c>
      <c r="H291" s="305">
        <v>15</v>
      </c>
      <c r="I291" s="305">
        <v>15.48</v>
      </c>
      <c r="J291" s="31">
        <v>48</v>
      </c>
      <c r="K291" s="32" t="s">
        <v>62</v>
      </c>
      <c r="L291" s="31">
        <v>60</v>
      </c>
      <c r="M291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88"/>
      <c r="O291" s="388"/>
      <c r="P291" s="388"/>
      <c r="Q291" s="330"/>
      <c r="R291" s="33"/>
      <c r="S291" s="33"/>
      <c r="T291" s="34" t="s">
        <v>63</v>
      </c>
      <c r="U291" s="306">
        <v>0</v>
      </c>
      <c r="V291" s="307">
        <f t="shared" si="14"/>
        <v>0</v>
      </c>
      <c r="W291" s="35" t="str">
        <f>IFERROR(IF(V291=0,"",ROUNDUP(V291/H291,0)*0.02175),"")</f>
        <v/>
      </c>
      <c r="X291" s="55"/>
      <c r="Y291" s="56"/>
      <c r="AC291" s="57"/>
      <c r="AZ291" s="214" t="s">
        <v>1</v>
      </c>
    </row>
    <row r="292" spans="1:52" ht="16.5" customHeight="1" x14ac:dyDescent="0.25">
      <c r="A292" s="53" t="s">
        <v>416</v>
      </c>
      <c r="B292" s="53" t="s">
        <v>418</v>
      </c>
      <c r="C292" s="30">
        <v>4301011238</v>
      </c>
      <c r="D292" s="386">
        <v>4607091384147</v>
      </c>
      <c r="E292" s="330"/>
      <c r="F292" s="305">
        <v>2.5</v>
      </c>
      <c r="G292" s="31">
        <v>6</v>
      </c>
      <c r="H292" s="305">
        <v>15</v>
      </c>
      <c r="I292" s="305">
        <v>15.48</v>
      </c>
      <c r="J292" s="31">
        <v>48</v>
      </c>
      <c r="K292" s="32" t="s">
        <v>103</v>
      </c>
      <c r="L292" s="31">
        <v>60</v>
      </c>
      <c r="M292" s="548" t="s">
        <v>419</v>
      </c>
      <c r="N292" s="388"/>
      <c r="O292" s="388"/>
      <c r="P292" s="388"/>
      <c r="Q292" s="330"/>
      <c r="R292" s="33"/>
      <c r="S292" s="33"/>
      <c r="T292" s="34" t="s">
        <v>63</v>
      </c>
      <c r="U292" s="306">
        <v>0</v>
      </c>
      <c r="V292" s="307">
        <f t="shared" si="14"/>
        <v>0</v>
      </c>
      <c r="W292" s="35" t="str">
        <f>IFERROR(IF(V292=0,"",ROUNDUP(V292/H292,0)*0.02039),"")</f>
        <v/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420</v>
      </c>
      <c r="B293" s="53" t="s">
        <v>421</v>
      </c>
      <c r="C293" s="30">
        <v>4301011327</v>
      </c>
      <c r="D293" s="386">
        <v>4607091384154</v>
      </c>
      <c r="E293" s="330"/>
      <c r="F293" s="305">
        <v>0.5</v>
      </c>
      <c r="G293" s="31">
        <v>10</v>
      </c>
      <c r="H293" s="305">
        <v>5</v>
      </c>
      <c r="I293" s="305">
        <v>5.21</v>
      </c>
      <c r="J293" s="31">
        <v>120</v>
      </c>
      <c r="K293" s="32" t="s">
        <v>62</v>
      </c>
      <c r="L293" s="31">
        <v>60</v>
      </c>
      <c r="M293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88"/>
      <c r="O293" s="388"/>
      <c r="P293" s="388"/>
      <c r="Q293" s="330"/>
      <c r="R293" s="33"/>
      <c r="S293" s="33"/>
      <c r="T293" s="34" t="s">
        <v>63</v>
      </c>
      <c r="U293" s="306">
        <v>0</v>
      </c>
      <c r="V293" s="307">
        <f t="shared" si="14"/>
        <v>0</v>
      </c>
      <c r="W293" s="35" t="str">
        <f>IFERROR(IF(V293=0,"",ROUNDUP(V293/H293,0)*0.00937),"")</f>
        <v/>
      </c>
      <c r="X293" s="55"/>
      <c r="Y293" s="56"/>
      <c r="AC293" s="57"/>
      <c r="AZ293" s="216" t="s">
        <v>1</v>
      </c>
    </row>
    <row r="294" spans="1:52" ht="27" customHeight="1" x14ac:dyDescent="0.25">
      <c r="A294" s="53" t="s">
        <v>422</v>
      </c>
      <c r="B294" s="53" t="s">
        <v>423</v>
      </c>
      <c r="C294" s="30">
        <v>4301011332</v>
      </c>
      <c r="D294" s="386">
        <v>4607091384161</v>
      </c>
      <c r="E294" s="330"/>
      <c r="F294" s="305">
        <v>0.5</v>
      </c>
      <c r="G294" s="31">
        <v>10</v>
      </c>
      <c r="H294" s="305">
        <v>5</v>
      </c>
      <c r="I294" s="305">
        <v>5.21</v>
      </c>
      <c r="J294" s="31">
        <v>120</v>
      </c>
      <c r="K294" s="32" t="s">
        <v>62</v>
      </c>
      <c r="L294" s="31">
        <v>60</v>
      </c>
      <c r="M294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88"/>
      <c r="O294" s="388"/>
      <c r="P294" s="388"/>
      <c r="Q294" s="330"/>
      <c r="R294" s="33"/>
      <c r="S294" s="33"/>
      <c r="T294" s="34" t="s">
        <v>63</v>
      </c>
      <c r="U294" s="306">
        <v>0</v>
      </c>
      <c r="V294" s="307">
        <f t="shared" si="14"/>
        <v>0</v>
      </c>
      <c r="W294" s="35" t="str">
        <f>IFERROR(IF(V294=0,"",ROUNDUP(V294/H294,0)*0.00937),"")</f>
        <v/>
      </c>
      <c r="X294" s="55"/>
      <c r="Y294" s="56"/>
      <c r="AC294" s="57"/>
      <c r="AZ294" s="217" t="s">
        <v>1</v>
      </c>
    </row>
    <row r="295" spans="1:52" x14ac:dyDescent="0.2">
      <c r="A295" s="390"/>
      <c r="B295" s="314"/>
      <c r="C295" s="314"/>
      <c r="D295" s="314"/>
      <c r="E295" s="314"/>
      <c r="F295" s="314"/>
      <c r="G295" s="314"/>
      <c r="H295" s="314"/>
      <c r="I295" s="314"/>
      <c r="J295" s="314"/>
      <c r="K295" s="314"/>
      <c r="L295" s="391"/>
      <c r="M295" s="389" t="s">
        <v>64</v>
      </c>
      <c r="N295" s="342"/>
      <c r="O295" s="342"/>
      <c r="P295" s="342"/>
      <c r="Q295" s="342"/>
      <c r="R295" s="342"/>
      <c r="S295" s="343"/>
      <c r="T295" s="36" t="s">
        <v>65</v>
      </c>
      <c r="U295" s="308">
        <f>IFERROR(U287/H287,"0")+IFERROR(U288/H288,"0")+IFERROR(U289/H289,"0")+IFERROR(U290/H290,"0")+IFERROR(U291/H291,"0")+IFERROR(U292/H292,"0")+IFERROR(U293/H293,"0")+IFERROR(U294/H294,"0")</f>
        <v>96.666666666666671</v>
      </c>
      <c r="V295" s="308">
        <f>IFERROR(V287/H287,"0")+IFERROR(V288/H288,"0")+IFERROR(V289/H289,"0")+IFERROR(V290/H290,"0")+IFERROR(V291/H291,"0")+IFERROR(V292/H292,"0")+IFERROR(V293/H293,"0")+IFERROR(V294/H294,"0")</f>
        <v>97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1.9778299999999998</v>
      </c>
      <c r="X295" s="309"/>
      <c r="Y295" s="309"/>
    </row>
    <row r="296" spans="1:52" x14ac:dyDescent="0.2">
      <c r="A296" s="314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6" t="s">
        <v>63</v>
      </c>
      <c r="U296" s="308">
        <f>IFERROR(SUM(U287:U294),"0")</f>
        <v>1450</v>
      </c>
      <c r="V296" s="308">
        <f>IFERROR(SUM(V287:V294),"0")</f>
        <v>1455</v>
      </c>
      <c r="W296" s="36"/>
      <c r="X296" s="309"/>
      <c r="Y296" s="309"/>
    </row>
    <row r="297" spans="1:52" ht="14.25" customHeight="1" x14ac:dyDescent="0.25">
      <c r="A297" s="385" t="s">
        <v>93</v>
      </c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01"/>
      <c r="Y297" s="301"/>
    </row>
    <row r="298" spans="1:52" ht="27" customHeight="1" x14ac:dyDescent="0.25">
      <c r="A298" s="53" t="s">
        <v>424</v>
      </c>
      <c r="B298" s="53" t="s">
        <v>425</v>
      </c>
      <c r="C298" s="30">
        <v>4301020178</v>
      </c>
      <c r="D298" s="386">
        <v>4607091383980</v>
      </c>
      <c r="E298" s="330"/>
      <c r="F298" s="305">
        <v>2.5</v>
      </c>
      <c r="G298" s="31">
        <v>6</v>
      </c>
      <c r="H298" s="305">
        <v>15</v>
      </c>
      <c r="I298" s="305">
        <v>15.48</v>
      </c>
      <c r="J298" s="31">
        <v>48</v>
      </c>
      <c r="K298" s="32" t="s">
        <v>96</v>
      </c>
      <c r="L298" s="31">
        <v>50</v>
      </c>
      <c r="M298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88"/>
      <c r="O298" s="388"/>
      <c r="P298" s="388"/>
      <c r="Q298" s="330"/>
      <c r="R298" s="33"/>
      <c r="S298" s="33"/>
      <c r="T298" s="34" t="s">
        <v>63</v>
      </c>
      <c r="U298" s="306">
        <v>0</v>
      </c>
      <c r="V298" s="307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  <c r="AC298" s="57"/>
      <c r="AZ298" s="218" t="s">
        <v>1</v>
      </c>
    </row>
    <row r="299" spans="1:52" ht="27" customHeight="1" x14ac:dyDescent="0.25">
      <c r="A299" s="53" t="s">
        <v>426</v>
      </c>
      <c r="B299" s="53" t="s">
        <v>427</v>
      </c>
      <c r="C299" s="30">
        <v>4301020179</v>
      </c>
      <c r="D299" s="386">
        <v>4607091384178</v>
      </c>
      <c r="E299" s="330"/>
      <c r="F299" s="305">
        <v>0.4</v>
      </c>
      <c r="G299" s="31">
        <v>10</v>
      </c>
      <c r="H299" s="305">
        <v>4</v>
      </c>
      <c r="I299" s="305">
        <v>4.24</v>
      </c>
      <c r="J299" s="31">
        <v>120</v>
      </c>
      <c r="K299" s="32" t="s">
        <v>96</v>
      </c>
      <c r="L299" s="31">
        <v>50</v>
      </c>
      <c r="M299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88"/>
      <c r="O299" s="388"/>
      <c r="P299" s="388"/>
      <c r="Q299" s="330"/>
      <c r="R299" s="33"/>
      <c r="S299" s="33"/>
      <c r="T299" s="34" t="s">
        <v>63</v>
      </c>
      <c r="U299" s="306">
        <v>0</v>
      </c>
      <c r="V299" s="307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  <c r="AC299" s="57"/>
      <c r="AZ299" s="219" t="s">
        <v>1</v>
      </c>
    </row>
    <row r="300" spans="1:52" x14ac:dyDescent="0.2">
      <c r="A300" s="390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91"/>
      <c r="M300" s="389" t="s">
        <v>64</v>
      </c>
      <c r="N300" s="342"/>
      <c r="O300" s="342"/>
      <c r="P300" s="342"/>
      <c r="Q300" s="342"/>
      <c r="R300" s="342"/>
      <c r="S300" s="343"/>
      <c r="T300" s="36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6" t="s">
        <v>63</v>
      </c>
      <c r="U301" s="308">
        <f>IFERROR(SUM(U298:U299),"0")</f>
        <v>0</v>
      </c>
      <c r="V301" s="308">
        <f>IFERROR(SUM(V298:V299),"0")</f>
        <v>0</v>
      </c>
      <c r="W301" s="36"/>
      <c r="X301" s="309"/>
      <c r="Y301" s="309"/>
    </row>
    <row r="302" spans="1:52" ht="14.25" customHeight="1" x14ac:dyDescent="0.25">
      <c r="A302" s="385" t="s">
        <v>66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01"/>
      <c r="Y302" s="301"/>
    </row>
    <row r="303" spans="1:52" ht="27" customHeight="1" x14ac:dyDescent="0.25">
      <c r="A303" s="53" t="s">
        <v>428</v>
      </c>
      <c r="B303" s="53" t="s">
        <v>429</v>
      </c>
      <c r="C303" s="30">
        <v>4301051298</v>
      </c>
      <c r="D303" s="386">
        <v>4607091384260</v>
      </c>
      <c r="E303" s="330"/>
      <c r="F303" s="305">
        <v>1.3</v>
      </c>
      <c r="G303" s="31">
        <v>6</v>
      </c>
      <c r="H303" s="305">
        <v>7.8</v>
      </c>
      <c r="I303" s="305">
        <v>8.3640000000000008</v>
      </c>
      <c r="J303" s="31">
        <v>56</v>
      </c>
      <c r="K303" s="32" t="s">
        <v>62</v>
      </c>
      <c r="L303" s="31">
        <v>35</v>
      </c>
      <c r="M30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88"/>
      <c r="O303" s="388"/>
      <c r="P303" s="388"/>
      <c r="Q303" s="330"/>
      <c r="R303" s="33"/>
      <c r="S303" s="33"/>
      <c r="T303" s="34" t="s">
        <v>63</v>
      </c>
      <c r="U303" s="306">
        <v>130</v>
      </c>
      <c r="V303" s="307">
        <f>IFERROR(IF(U303="",0,CEILING((U303/$H303),1)*$H303),"")</f>
        <v>132.6</v>
      </c>
      <c r="W303" s="35">
        <f>IFERROR(IF(V303=0,"",ROUNDUP(V303/H303,0)*0.02175),"")</f>
        <v>0.36974999999999997</v>
      </c>
      <c r="X303" s="55"/>
      <c r="Y303" s="56"/>
      <c r="AC303" s="57"/>
      <c r="AZ303" s="220" t="s">
        <v>1</v>
      </c>
    </row>
    <row r="304" spans="1:52" x14ac:dyDescent="0.2">
      <c r="A304" s="390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91"/>
      <c r="M304" s="389" t="s">
        <v>64</v>
      </c>
      <c r="N304" s="342"/>
      <c r="O304" s="342"/>
      <c r="P304" s="342"/>
      <c r="Q304" s="342"/>
      <c r="R304" s="342"/>
      <c r="S304" s="343"/>
      <c r="T304" s="36" t="s">
        <v>65</v>
      </c>
      <c r="U304" s="308">
        <f>IFERROR(U303/H303,"0")</f>
        <v>16.666666666666668</v>
      </c>
      <c r="V304" s="308">
        <f>IFERROR(V303/H303,"0")</f>
        <v>17</v>
      </c>
      <c r="W304" s="308">
        <f>IFERROR(IF(W303="",0,W303),"0")</f>
        <v>0.36974999999999997</v>
      </c>
      <c r="X304" s="309"/>
      <c r="Y304" s="309"/>
    </row>
    <row r="305" spans="1:52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6" t="s">
        <v>63</v>
      </c>
      <c r="U305" s="308">
        <f>IFERROR(SUM(U303:U303),"0")</f>
        <v>130</v>
      </c>
      <c r="V305" s="308">
        <f>IFERROR(SUM(V303:V303),"0")</f>
        <v>132.6</v>
      </c>
      <c r="W305" s="36"/>
      <c r="X305" s="309"/>
      <c r="Y305" s="309"/>
    </row>
    <row r="306" spans="1:52" ht="14.25" customHeight="1" x14ac:dyDescent="0.25">
      <c r="A306" s="385" t="s">
        <v>200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01"/>
      <c r="Y306" s="301"/>
    </row>
    <row r="307" spans="1:52" ht="16.5" customHeight="1" x14ac:dyDescent="0.25">
      <c r="A307" s="53" t="s">
        <v>430</v>
      </c>
      <c r="B307" s="53" t="s">
        <v>431</v>
      </c>
      <c r="C307" s="30">
        <v>4301060314</v>
      </c>
      <c r="D307" s="386">
        <v>4607091384673</v>
      </c>
      <c r="E307" s="330"/>
      <c r="F307" s="305">
        <v>1.3</v>
      </c>
      <c r="G307" s="31">
        <v>6</v>
      </c>
      <c r="H307" s="305">
        <v>7.8</v>
      </c>
      <c r="I307" s="305">
        <v>8.3640000000000008</v>
      </c>
      <c r="J307" s="31">
        <v>56</v>
      </c>
      <c r="K307" s="32" t="s">
        <v>62</v>
      </c>
      <c r="L307" s="31">
        <v>30</v>
      </c>
      <c r="M307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88"/>
      <c r="O307" s="388"/>
      <c r="P307" s="388"/>
      <c r="Q307" s="330"/>
      <c r="R307" s="33"/>
      <c r="S307" s="33"/>
      <c r="T307" s="34" t="s">
        <v>63</v>
      </c>
      <c r="U307" s="306">
        <v>430</v>
      </c>
      <c r="V307" s="307">
        <f>IFERROR(IF(U307="",0,CEILING((U307/$H307),1)*$H307),"")</f>
        <v>436.8</v>
      </c>
      <c r="W307" s="35">
        <f>IFERROR(IF(V307=0,"",ROUNDUP(V307/H307,0)*0.02175),"")</f>
        <v>1.218</v>
      </c>
      <c r="X307" s="55"/>
      <c r="Y307" s="56"/>
      <c r="AC307" s="57"/>
      <c r="AZ307" s="221" t="s">
        <v>1</v>
      </c>
    </row>
    <row r="308" spans="1:52" x14ac:dyDescent="0.2">
      <c r="A308" s="390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91"/>
      <c r="M308" s="389" t="s">
        <v>64</v>
      </c>
      <c r="N308" s="342"/>
      <c r="O308" s="342"/>
      <c r="P308" s="342"/>
      <c r="Q308" s="342"/>
      <c r="R308" s="342"/>
      <c r="S308" s="343"/>
      <c r="T308" s="36" t="s">
        <v>65</v>
      </c>
      <c r="U308" s="308">
        <f>IFERROR(U307/H307,"0")</f>
        <v>55.128205128205131</v>
      </c>
      <c r="V308" s="308">
        <f>IFERROR(V307/H307,"0")</f>
        <v>56</v>
      </c>
      <c r="W308" s="308">
        <f>IFERROR(IF(W307="",0,W307),"0")</f>
        <v>1.218</v>
      </c>
      <c r="X308" s="309"/>
      <c r="Y308" s="309"/>
    </row>
    <row r="309" spans="1:52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6" t="s">
        <v>63</v>
      </c>
      <c r="U309" s="308">
        <f>IFERROR(SUM(U307:U307),"0")</f>
        <v>430</v>
      </c>
      <c r="V309" s="308">
        <f>IFERROR(SUM(V307:V307),"0")</f>
        <v>436.8</v>
      </c>
      <c r="W309" s="36"/>
      <c r="X309" s="309"/>
      <c r="Y309" s="309"/>
    </row>
    <row r="310" spans="1:52" ht="16.5" customHeight="1" x14ac:dyDescent="0.25">
      <c r="A310" s="384" t="s">
        <v>432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299"/>
      <c r="Y310" s="299"/>
    </row>
    <row r="311" spans="1:52" ht="14.25" customHeight="1" x14ac:dyDescent="0.25">
      <c r="A311" s="385" t="s">
        <v>100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27" customHeight="1" x14ac:dyDescent="0.25">
      <c r="A312" s="53" t="s">
        <v>433</v>
      </c>
      <c r="B312" s="53" t="s">
        <v>434</v>
      </c>
      <c r="C312" s="30">
        <v>4301011324</v>
      </c>
      <c r="D312" s="386">
        <v>4607091384185</v>
      </c>
      <c r="E312" s="330"/>
      <c r="F312" s="305">
        <v>0.8</v>
      </c>
      <c r="G312" s="31">
        <v>15</v>
      </c>
      <c r="H312" s="305">
        <v>12</v>
      </c>
      <c r="I312" s="305">
        <v>12.48</v>
      </c>
      <c r="J312" s="31">
        <v>56</v>
      </c>
      <c r="K312" s="32" t="s">
        <v>62</v>
      </c>
      <c r="L312" s="31">
        <v>60</v>
      </c>
      <c r="M312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88"/>
      <c r="O312" s="388"/>
      <c r="P312" s="388"/>
      <c r="Q312" s="330"/>
      <c r="R312" s="33"/>
      <c r="S312" s="33"/>
      <c r="T312" s="34" t="s">
        <v>63</v>
      </c>
      <c r="U312" s="306">
        <v>100</v>
      </c>
      <c r="V312" s="307">
        <f>IFERROR(IF(U312="",0,CEILING((U312/$H312),1)*$H312),"")</f>
        <v>108</v>
      </c>
      <c r="W312" s="35">
        <f>IFERROR(IF(V312=0,"",ROUNDUP(V312/H312,0)*0.02175),"")</f>
        <v>0.19574999999999998</v>
      </c>
      <c r="X312" s="55"/>
      <c r="Y312" s="56"/>
      <c r="AC312" s="57"/>
      <c r="AZ312" s="222" t="s">
        <v>1</v>
      </c>
    </row>
    <row r="313" spans="1:52" ht="27" customHeight="1" x14ac:dyDescent="0.25">
      <c r="A313" s="53" t="s">
        <v>435</v>
      </c>
      <c r="B313" s="53" t="s">
        <v>436</v>
      </c>
      <c r="C313" s="30">
        <v>4301011312</v>
      </c>
      <c r="D313" s="386">
        <v>4607091384192</v>
      </c>
      <c r="E313" s="330"/>
      <c r="F313" s="305">
        <v>1.8</v>
      </c>
      <c r="G313" s="31">
        <v>6</v>
      </c>
      <c r="H313" s="305">
        <v>10.8</v>
      </c>
      <c r="I313" s="305">
        <v>11.28</v>
      </c>
      <c r="J313" s="31">
        <v>56</v>
      </c>
      <c r="K313" s="32" t="s">
        <v>96</v>
      </c>
      <c r="L313" s="31">
        <v>60</v>
      </c>
      <c r="M313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88"/>
      <c r="O313" s="388"/>
      <c r="P313" s="388"/>
      <c r="Q313" s="330"/>
      <c r="R313" s="33"/>
      <c r="S313" s="33"/>
      <c r="T313" s="34" t="s">
        <v>63</v>
      </c>
      <c r="U313" s="306">
        <v>0</v>
      </c>
      <c r="V313" s="307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  <c r="AC313" s="57"/>
      <c r="AZ313" s="223" t="s">
        <v>1</v>
      </c>
    </row>
    <row r="314" spans="1:52" ht="27" customHeight="1" x14ac:dyDescent="0.25">
      <c r="A314" s="53" t="s">
        <v>437</v>
      </c>
      <c r="B314" s="53" t="s">
        <v>438</v>
      </c>
      <c r="C314" s="30">
        <v>4301011483</v>
      </c>
      <c r="D314" s="386">
        <v>4680115881907</v>
      </c>
      <c r="E314" s="330"/>
      <c r="F314" s="305">
        <v>1.8</v>
      </c>
      <c r="G314" s="31">
        <v>6</v>
      </c>
      <c r="H314" s="305">
        <v>10.8</v>
      </c>
      <c r="I314" s="305">
        <v>11.28</v>
      </c>
      <c r="J314" s="31">
        <v>56</v>
      </c>
      <c r="K314" s="32" t="s">
        <v>62</v>
      </c>
      <c r="L314" s="31">
        <v>60</v>
      </c>
      <c r="M314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88"/>
      <c r="O314" s="388"/>
      <c r="P314" s="388"/>
      <c r="Q314" s="330"/>
      <c r="R314" s="33"/>
      <c r="S314" s="33"/>
      <c r="T314" s="34" t="s">
        <v>63</v>
      </c>
      <c r="U314" s="306">
        <v>0</v>
      </c>
      <c r="V314" s="307">
        <f>IFERROR(IF(U314="",0,CEILING((U314/$H314),1)*$H314),"")</f>
        <v>0</v>
      </c>
      <c r="W314" s="35" t="str">
        <f>IFERROR(IF(V314=0,"",ROUNDUP(V314/H314,0)*0.02175),"")</f>
        <v/>
      </c>
      <c r="X314" s="55"/>
      <c r="Y314" s="56"/>
      <c r="AC314" s="57"/>
      <c r="AZ314" s="224" t="s">
        <v>1</v>
      </c>
    </row>
    <row r="315" spans="1:52" ht="27" customHeight="1" x14ac:dyDescent="0.25">
      <c r="A315" s="53" t="s">
        <v>439</v>
      </c>
      <c r="B315" s="53" t="s">
        <v>440</v>
      </c>
      <c r="C315" s="30">
        <v>4301011303</v>
      </c>
      <c r="D315" s="386">
        <v>4607091384680</v>
      </c>
      <c r="E315" s="330"/>
      <c r="F315" s="305">
        <v>0.4</v>
      </c>
      <c r="G315" s="31">
        <v>10</v>
      </c>
      <c r="H315" s="305">
        <v>4</v>
      </c>
      <c r="I315" s="305">
        <v>4.21</v>
      </c>
      <c r="J315" s="31">
        <v>120</v>
      </c>
      <c r="K315" s="32" t="s">
        <v>62</v>
      </c>
      <c r="L315" s="31">
        <v>60</v>
      </c>
      <c r="M315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88"/>
      <c r="O315" s="388"/>
      <c r="P315" s="388"/>
      <c r="Q315" s="330"/>
      <c r="R315" s="33"/>
      <c r="S315" s="33"/>
      <c r="T315" s="34" t="s">
        <v>63</v>
      </c>
      <c r="U315" s="306">
        <v>0</v>
      </c>
      <c r="V315" s="307">
        <f>IFERROR(IF(U315="",0,CEILING((U315/$H315),1)*$H315),"")</f>
        <v>0</v>
      </c>
      <c r="W315" s="35" t="str">
        <f>IFERROR(IF(V315=0,"",ROUNDUP(V315/H315,0)*0.00937),"")</f>
        <v/>
      </c>
      <c r="X315" s="55"/>
      <c r="Y315" s="56"/>
      <c r="AC315" s="57"/>
      <c r="AZ315" s="225" t="s">
        <v>1</v>
      </c>
    </row>
    <row r="316" spans="1:52" x14ac:dyDescent="0.2">
      <c r="A316" s="390"/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91"/>
      <c r="M316" s="389" t="s">
        <v>64</v>
      </c>
      <c r="N316" s="342"/>
      <c r="O316" s="342"/>
      <c r="P316" s="342"/>
      <c r="Q316" s="342"/>
      <c r="R316" s="342"/>
      <c r="S316" s="343"/>
      <c r="T316" s="36" t="s">
        <v>65</v>
      </c>
      <c r="U316" s="308">
        <f>IFERROR(U312/H312,"0")+IFERROR(U313/H313,"0")+IFERROR(U314/H314,"0")+IFERROR(U315/H315,"0")</f>
        <v>8.3333333333333339</v>
      </c>
      <c r="V316" s="308">
        <f>IFERROR(V312/H312,"0")+IFERROR(V313/H313,"0")+IFERROR(V314/H314,"0")+IFERROR(V315/H315,"0")</f>
        <v>9</v>
      </c>
      <c r="W316" s="308">
        <f>IFERROR(IF(W312="",0,W312),"0")+IFERROR(IF(W313="",0,W313),"0")+IFERROR(IF(W314="",0,W314),"0")+IFERROR(IF(W315="",0,W315),"0")</f>
        <v>0.19574999999999998</v>
      </c>
      <c r="X316" s="309"/>
      <c r="Y316" s="309"/>
    </row>
    <row r="317" spans="1:52" x14ac:dyDescent="0.2">
      <c r="A317" s="314"/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91"/>
      <c r="M317" s="389" t="s">
        <v>64</v>
      </c>
      <c r="N317" s="342"/>
      <c r="O317" s="342"/>
      <c r="P317" s="342"/>
      <c r="Q317" s="342"/>
      <c r="R317" s="342"/>
      <c r="S317" s="343"/>
      <c r="T317" s="36" t="s">
        <v>63</v>
      </c>
      <c r="U317" s="308">
        <f>IFERROR(SUM(U312:U315),"0")</f>
        <v>100</v>
      </c>
      <c r="V317" s="308">
        <f>IFERROR(SUM(V312:V315),"0")</f>
        <v>108</v>
      </c>
      <c r="W317" s="36"/>
      <c r="X317" s="309"/>
      <c r="Y317" s="309"/>
    </row>
    <row r="318" spans="1:52" ht="14.25" customHeight="1" x14ac:dyDescent="0.25">
      <c r="A318" s="385" t="s">
        <v>59</v>
      </c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01"/>
      <c r="Y318" s="301"/>
    </row>
    <row r="319" spans="1:52" ht="27" customHeight="1" x14ac:dyDescent="0.25">
      <c r="A319" s="53" t="s">
        <v>441</v>
      </c>
      <c r="B319" s="53" t="s">
        <v>442</v>
      </c>
      <c r="C319" s="30">
        <v>4301031139</v>
      </c>
      <c r="D319" s="386">
        <v>4607091384802</v>
      </c>
      <c r="E319" s="330"/>
      <c r="F319" s="305">
        <v>0.73</v>
      </c>
      <c r="G319" s="31">
        <v>6</v>
      </c>
      <c r="H319" s="305">
        <v>4.38</v>
      </c>
      <c r="I319" s="305">
        <v>4.58</v>
      </c>
      <c r="J319" s="31">
        <v>156</v>
      </c>
      <c r="K319" s="32" t="s">
        <v>62</v>
      </c>
      <c r="L319" s="31">
        <v>35</v>
      </c>
      <c r="M319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88"/>
      <c r="O319" s="388"/>
      <c r="P319" s="388"/>
      <c r="Q319" s="330"/>
      <c r="R319" s="33"/>
      <c r="S319" s="33"/>
      <c r="T319" s="34" t="s">
        <v>63</v>
      </c>
      <c r="U319" s="306">
        <v>300</v>
      </c>
      <c r="V319" s="307">
        <f>IFERROR(IF(U319="",0,CEILING((U319/$H319),1)*$H319),"")</f>
        <v>302.21999999999997</v>
      </c>
      <c r="W319" s="35">
        <f>IFERROR(IF(V319=0,"",ROUNDUP(V319/H319,0)*0.00753),"")</f>
        <v>0.51956999999999998</v>
      </c>
      <c r="X319" s="55"/>
      <c r="Y319" s="56"/>
      <c r="AC319" s="57"/>
      <c r="AZ319" s="226" t="s">
        <v>1</v>
      </c>
    </row>
    <row r="320" spans="1:52" ht="27" customHeight="1" x14ac:dyDescent="0.25">
      <c r="A320" s="53" t="s">
        <v>443</v>
      </c>
      <c r="B320" s="53" t="s">
        <v>444</v>
      </c>
      <c r="C320" s="30">
        <v>4301031140</v>
      </c>
      <c r="D320" s="386">
        <v>4607091384826</v>
      </c>
      <c r="E320" s="330"/>
      <c r="F320" s="305">
        <v>0.35</v>
      </c>
      <c r="G320" s="31">
        <v>8</v>
      </c>
      <c r="H320" s="305">
        <v>2.8</v>
      </c>
      <c r="I320" s="305">
        <v>2.9</v>
      </c>
      <c r="J320" s="31">
        <v>234</v>
      </c>
      <c r="K320" s="32" t="s">
        <v>62</v>
      </c>
      <c r="L320" s="31">
        <v>35</v>
      </c>
      <c r="M320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88"/>
      <c r="O320" s="388"/>
      <c r="P320" s="388"/>
      <c r="Q320" s="330"/>
      <c r="R320" s="33"/>
      <c r="S320" s="33"/>
      <c r="T320" s="34" t="s">
        <v>63</v>
      </c>
      <c r="U320" s="306">
        <v>0</v>
      </c>
      <c r="V320" s="307">
        <f>IFERROR(IF(U320="",0,CEILING((U320/$H320),1)*$H320),"")</f>
        <v>0</v>
      </c>
      <c r="W320" s="35" t="str">
        <f>IFERROR(IF(V320=0,"",ROUNDUP(V320/H320,0)*0.00502),"")</f>
        <v/>
      </c>
      <c r="X320" s="55"/>
      <c r="Y320" s="56"/>
      <c r="AC320" s="57"/>
      <c r="AZ320" s="227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6" t="s">
        <v>65</v>
      </c>
      <c r="U321" s="308">
        <f>IFERROR(U319/H319,"0")+IFERROR(U320/H320,"0")</f>
        <v>68.493150684931507</v>
      </c>
      <c r="V321" s="308">
        <f>IFERROR(V319/H319,"0")+IFERROR(V320/H320,"0")</f>
        <v>69</v>
      </c>
      <c r="W321" s="308">
        <f>IFERROR(IF(W319="",0,W319),"0")+IFERROR(IF(W320="",0,W320),"0")</f>
        <v>0.51956999999999998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6" t="s">
        <v>63</v>
      </c>
      <c r="U322" s="308">
        <f>IFERROR(SUM(U319:U320),"0")</f>
        <v>300</v>
      </c>
      <c r="V322" s="308">
        <f>IFERROR(SUM(V319:V320),"0")</f>
        <v>302.21999999999997</v>
      </c>
      <c r="W322" s="36"/>
      <c r="X322" s="309"/>
      <c r="Y322" s="309"/>
    </row>
    <row r="323" spans="1:52" ht="14.25" customHeight="1" x14ac:dyDescent="0.25">
      <c r="A323" s="385" t="s">
        <v>66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3" t="s">
        <v>445</v>
      </c>
      <c r="B324" s="53" t="s">
        <v>446</v>
      </c>
      <c r="C324" s="30">
        <v>4301051303</v>
      </c>
      <c r="D324" s="386">
        <v>4607091384246</v>
      </c>
      <c r="E324" s="330"/>
      <c r="F324" s="305">
        <v>1.3</v>
      </c>
      <c r="G324" s="31">
        <v>6</v>
      </c>
      <c r="H324" s="305">
        <v>7.8</v>
      </c>
      <c r="I324" s="305">
        <v>8.3640000000000008</v>
      </c>
      <c r="J324" s="31">
        <v>56</v>
      </c>
      <c r="K324" s="32" t="s">
        <v>62</v>
      </c>
      <c r="L324" s="31">
        <v>40</v>
      </c>
      <c r="M324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88"/>
      <c r="O324" s="388"/>
      <c r="P324" s="388"/>
      <c r="Q324" s="330"/>
      <c r="R324" s="33"/>
      <c r="S324" s="33"/>
      <c r="T324" s="34" t="s">
        <v>63</v>
      </c>
      <c r="U324" s="306">
        <v>300</v>
      </c>
      <c r="V324" s="307">
        <f>IFERROR(IF(U324="",0,CEILING((U324/$H324),1)*$H324),"")</f>
        <v>304.2</v>
      </c>
      <c r="W324" s="35">
        <f>IFERROR(IF(V324=0,"",ROUNDUP(V324/H324,0)*0.02175),"")</f>
        <v>0.84824999999999995</v>
      </c>
      <c r="X324" s="55"/>
      <c r="Y324" s="56"/>
      <c r="AC324" s="57"/>
      <c r="AZ324" s="228" t="s">
        <v>1</v>
      </c>
    </row>
    <row r="325" spans="1:52" ht="27" customHeight="1" x14ac:dyDescent="0.25">
      <c r="A325" s="53" t="s">
        <v>447</v>
      </c>
      <c r="B325" s="53" t="s">
        <v>448</v>
      </c>
      <c r="C325" s="30">
        <v>4301051445</v>
      </c>
      <c r="D325" s="386">
        <v>4680115881976</v>
      </c>
      <c r="E325" s="330"/>
      <c r="F325" s="305">
        <v>1.3</v>
      </c>
      <c r="G325" s="31">
        <v>6</v>
      </c>
      <c r="H325" s="305">
        <v>7.8</v>
      </c>
      <c r="I325" s="305">
        <v>8.2799999999999994</v>
      </c>
      <c r="J325" s="31">
        <v>56</v>
      </c>
      <c r="K325" s="32" t="s">
        <v>62</v>
      </c>
      <c r="L325" s="31">
        <v>40</v>
      </c>
      <c r="M32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88"/>
      <c r="O325" s="388"/>
      <c r="P325" s="388"/>
      <c r="Q325" s="330"/>
      <c r="R325" s="33"/>
      <c r="S325" s="33"/>
      <c r="T325" s="34" t="s">
        <v>63</v>
      </c>
      <c r="U325" s="306">
        <v>0</v>
      </c>
      <c r="V325" s="307">
        <f>IFERROR(IF(U325="",0,CEILING((U325/$H325),1)*$H325),"")</f>
        <v>0</v>
      </c>
      <c r="W325" s="35" t="str">
        <f>IFERROR(IF(V325=0,"",ROUNDUP(V325/H325,0)*0.02175),"")</f>
        <v/>
      </c>
      <c r="X325" s="55"/>
      <c r="Y325" s="56"/>
      <c r="AC325" s="57"/>
      <c r="AZ325" s="229" t="s">
        <v>1</v>
      </c>
    </row>
    <row r="326" spans="1:52" ht="27" customHeight="1" x14ac:dyDescent="0.25">
      <c r="A326" s="53" t="s">
        <v>449</v>
      </c>
      <c r="B326" s="53" t="s">
        <v>450</v>
      </c>
      <c r="C326" s="30">
        <v>4301051297</v>
      </c>
      <c r="D326" s="386">
        <v>4607091384253</v>
      </c>
      <c r="E326" s="330"/>
      <c r="F326" s="305">
        <v>0.4</v>
      </c>
      <c r="G326" s="31">
        <v>6</v>
      </c>
      <c r="H326" s="305">
        <v>2.4</v>
      </c>
      <c r="I326" s="305">
        <v>2.6840000000000002</v>
      </c>
      <c r="J326" s="31">
        <v>156</v>
      </c>
      <c r="K326" s="32" t="s">
        <v>62</v>
      </c>
      <c r="L326" s="31">
        <v>40</v>
      </c>
      <c r="M326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88"/>
      <c r="O326" s="388"/>
      <c r="P326" s="388"/>
      <c r="Q326" s="330"/>
      <c r="R326" s="33"/>
      <c r="S326" s="33"/>
      <c r="T326" s="34" t="s">
        <v>63</v>
      </c>
      <c r="U326" s="306">
        <v>0</v>
      </c>
      <c r="V326" s="307">
        <f>IFERROR(IF(U326="",0,CEILING((U326/$H326),1)*$H326),"")</f>
        <v>0</v>
      </c>
      <c r="W326" s="35" t="str">
        <f>IFERROR(IF(V326=0,"",ROUNDUP(V326/H326,0)*0.00753),"")</f>
        <v/>
      </c>
      <c r="X326" s="55"/>
      <c r="Y326" s="56"/>
      <c r="AC326" s="57"/>
      <c r="AZ326" s="230" t="s">
        <v>1</v>
      </c>
    </row>
    <row r="327" spans="1:52" ht="27" customHeight="1" x14ac:dyDescent="0.25">
      <c r="A327" s="53" t="s">
        <v>451</v>
      </c>
      <c r="B327" s="53" t="s">
        <v>452</v>
      </c>
      <c r="C327" s="30">
        <v>4301051444</v>
      </c>
      <c r="D327" s="386">
        <v>4680115881969</v>
      </c>
      <c r="E327" s="330"/>
      <c r="F327" s="305">
        <v>0.4</v>
      </c>
      <c r="G327" s="31">
        <v>6</v>
      </c>
      <c r="H327" s="305">
        <v>2.4</v>
      </c>
      <c r="I327" s="305">
        <v>2.6</v>
      </c>
      <c r="J327" s="31">
        <v>156</v>
      </c>
      <c r="K327" s="32" t="s">
        <v>62</v>
      </c>
      <c r="L327" s="31">
        <v>40</v>
      </c>
      <c r="M327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88"/>
      <c r="O327" s="388"/>
      <c r="P327" s="388"/>
      <c r="Q327" s="330"/>
      <c r="R327" s="33"/>
      <c r="S327" s="33"/>
      <c r="T327" s="34" t="s">
        <v>63</v>
      </c>
      <c r="U327" s="306">
        <v>0</v>
      </c>
      <c r="V327" s="307">
        <f>IFERROR(IF(U327="",0,CEILING((U327/$H327),1)*$H327),"")</f>
        <v>0</v>
      </c>
      <c r="W327" s="35" t="str">
        <f>IFERROR(IF(V327=0,"",ROUNDUP(V327/H327,0)*0.00753),"")</f>
        <v/>
      </c>
      <c r="X327" s="55"/>
      <c r="Y327" s="56"/>
      <c r="AC327" s="57"/>
      <c r="AZ327" s="231" t="s">
        <v>1</v>
      </c>
    </row>
    <row r="328" spans="1:52" x14ac:dyDescent="0.2">
      <c r="A328" s="390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91"/>
      <c r="M328" s="389" t="s">
        <v>64</v>
      </c>
      <c r="N328" s="342"/>
      <c r="O328" s="342"/>
      <c r="P328" s="342"/>
      <c r="Q328" s="342"/>
      <c r="R328" s="342"/>
      <c r="S328" s="343"/>
      <c r="T328" s="36" t="s">
        <v>65</v>
      </c>
      <c r="U328" s="308">
        <f>IFERROR(U324/H324,"0")+IFERROR(U325/H325,"0")+IFERROR(U326/H326,"0")+IFERROR(U327/H327,"0")</f>
        <v>38.46153846153846</v>
      </c>
      <c r="V328" s="308">
        <f>IFERROR(V324/H324,"0")+IFERROR(V325/H325,"0")+IFERROR(V326/H326,"0")+IFERROR(V327/H327,"0")</f>
        <v>39</v>
      </c>
      <c r="W328" s="308">
        <f>IFERROR(IF(W324="",0,W324),"0")+IFERROR(IF(W325="",0,W325),"0")+IFERROR(IF(W326="",0,W326),"0")+IFERROR(IF(W327="",0,W327),"0")</f>
        <v>0.84824999999999995</v>
      </c>
      <c r="X328" s="309"/>
      <c r="Y328" s="309"/>
    </row>
    <row r="329" spans="1:52" x14ac:dyDescent="0.2">
      <c r="A329" s="314"/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91"/>
      <c r="M329" s="389" t="s">
        <v>64</v>
      </c>
      <c r="N329" s="342"/>
      <c r="O329" s="342"/>
      <c r="P329" s="342"/>
      <c r="Q329" s="342"/>
      <c r="R329" s="342"/>
      <c r="S329" s="343"/>
      <c r="T329" s="36" t="s">
        <v>63</v>
      </c>
      <c r="U329" s="308">
        <f>IFERROR(SUM(U324:U327),"0")</f>
        <v>300</v>
      </c>
      <c r="V329" s="308">
        <f>IFERROR(SUM(V324:V327),"0")</f>
        <v>304.2</v>
      </c>
      <c r="W329" s="36"/>
      <c r="X329" s="309"/>
      <c r="Y329" s="309"/>
    </row>
    <row r="330" spans="1:52" ht="14.25" customHeight="1" x14ac:dyDescent="0.25">
      <c r="A330" s="385" t="s">
        <v>200</v>
      </c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01"/>
      <c r="Y330" s="301"/>
    </row>
    <row r="331" spans="1:52" ht="27" customHeight="1" x14ac:dyDescent="0.25">
      <c r="A331" s="53" t="s">
        <v>453</v>
      </c>
      <c r="B331" s="53" t="s">
        <v>454</v>
      </c>
      <c r="C331" s="30">
        <v>4301060322</v>
      </c>
      <c r="D331" s="386">
        <v>4607091389357</v>
      </c>
      <c r="E331" s="330"/>
      <c r="F331" s="305">
        <v>1.3</v>
      </c>
      <c r="G331" s="31">
        <v>6</v>
      </c>
      <c r="H331" s="305">
        <v>7.8</v>
      </c>
      <c r="I331" s="305">
        <v>8.2799999999999994</v>
      </c>
      <c r="J331" s="31">
        <v>56</v>
      </c>
      <c r="K331" s="32" t="s">
        <v>62</v>
      </c>
      <c r="L331" s="31">
        <v>40</v>
      </c>
      <c r="M331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88"/>
      <c r="O331" s="388"/>
      <c r="P331" s="388"/>
      <c r="Q331" s="330"/>
      <c r="R331" s="33"/>
      <c r="S331" s="33"/>
      <c r="T331" s="34" t="s">
        <v>63</v>
      </c>
      <c r="U331" s="306">
        <v>120</v>
      </c>
      <c r="V331" s="307">
        <f>IFERROR(IF(U331="",0,CEILING((U331/$H331),1)*$H331),"")</f>
        <v>124.8</v>
      </c>
      <c r="W331" s="35">
        <f>IFERROR(IF(V331=0,"",ROUNDUP(V331/H331,0)*0.02175),"")</f>
        <v>0.34799999999999998</v>
      </c>
      <c r="X331" s="55"/>
      <c r="Y331" s="56"/>
      <c r="AC331" s="57"/>
      <c r="AZ331" s="232" t="s">
        <v>1</v>
      </c>
    </row>
    <row r="332" spans="1:52" x14ac:dyDescent="0.2">
      <c r="A332" s="390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91"/>
      <c r="M332" s="389" t="s">
        <v>64</v>
      </c>
      <c r="N332" s="342"/>
      <c r="O332" s="342"/>
      <c r="P332" s="342"/>
      <c r="Q332" s="342"/>
      <c r="R332" s="342"/>
      <c r="S332" s="343"/>
      <c r="T332" s="36" t="s">
        <v>65</v>
      </c>
      <c r="U332" s="308">
        <f>IFERROR(U331/H331,"0")</f>
        <v>15.384615384615385</v>
      </c>
      <c r="V332" s="308">
        <f>IFERROR(V331/H331,"0")</f>
        <v>16</v>
      </c>
      <c r="W332" s="308">
        <f>IFERROR(IF(W331="",0,W331),"0")</f>
        <v>0.34799999999999998</v>
      </c>
      <c r="X332" s="309"/>
      <c r="Y332" s="309"/>
    </row>
    <row r="333" spans="1:52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6" t="s">
        <v>63</v>
      </c>
      <c r="U333" s="308">
        <f>IFERROR(SUM(U331:U331),"0")</f>
        <v>120</v>
      </c>
      <c r="V333" s="308">
        <f>IFERROR(SUM(V331:V331),"0")</f>
        <v>124.8</v>
      </c>
      <c r="W333" s="36"/>
      <c r="X333" s="309"/>
      <c r="Y333" s="309"/>
    </row>
    <row r="334" spans="1:52" ht="27.75" customHeight="1" x14ac:dyDescent="0.2">
      <c r="A334" s="382" t="s">
        <v>455</v>
      </c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3"/>
      <c r="M334" s="383"/>
      <c r="N334" s="383"/>
      <c r="O334" s="383"/>
      <c r="P334" s="383"/>
      <c r="Q334" s="383"/>
      <c r="R334" s="383"/>
      <c r="S334" s="383"/>
      <c r="T334" s="383"/>
      <c r="U334" s="383"/>
      <c r="V334" s="383"/>
      <c r="W334" s="383"/>
      <c r="X334" s="47"/>
      <c r="Y334" s="47"/>
    </row>
    <row r="335" spans="1:52" ht="16.5" customHeight="1" x14ac:dyDescent="0.25">
      <c r="A335" s="384" t="s">
        <v>456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299"/>
      <c r="Y335" s="299"/>
    </row>
    <row r="336" spans="1:52" ht="14.25" customHeight="1" x14ac:dyDescent="0.25">
      <c r="A336" s="385" t="s">
        <v>100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01"/>
      <c r="Y336" s="301"/>
    </row>
    <row r="337" spans="1:52" ht="27" customHeight="1" x14ac:dyDescent="0.25">
      <c r="A337" s="53" t="s">
        <v>457</v>
      </c>
      <c r="B337" s="53" t="s">
        <v>458</v>
      </c>
      <c r="C337" s="30">
        <v>4301011428</v>
      </c>
      <c r="D337" s="386">
        <v>4607091389708</v>
      </c>
      <c r="E337" s="330"/>
      <c r="F337" s="305">
        <v>0.45</v>
      </c>
      <c r="G337" s="31">
        <v>6</v>
      </c>
      <c r="H337" s="305">
        <v>2.7</v>
      </c>
      <c r="I337" s="305">
        <v>2.9</v>
      </c>
      <c r="J337" s="31">
        <v>156</v>
      </c>
      <c r="K337" s="32" t="s">
        <v>96</v>
      </c>
      <c r="L337" s="31">
        <v>50</v>
      </c>
      <c r="M337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88"/>
      <c r="O337" s="388"/>
      <c r="P337" s="388"/>
      <c r="Q337" s="330"/>
      <c r="R337" s="33"/>
      <c r="S337" s="33"/>
      <c r="T337" s="34" t="s">
        <v>63</v>
      </c>
      <c r="U337" s="306">
        <v>0</v>
      </c>
      <c r="V337" s="307">
        <f>IFERROR(IF(U337="",0,CEILING((U337/$H337),1)*$H337),"")</f>
        <v>0</v>
      </c>
      <c r="W337" s="35" t="str">
        <f>IFERROR(IF(V337=0,"",ROUNDUP(V337/H337,0)*0.00753),"")</f>
        <v/>
      </c>
      <c r="X337" s="55"/>
      <c r="Y337" s="56"/>
      <c r="AC337" s="57"/>
      <c r="AZ337" s="233" t="s">
        <v>1</v>
      </c>
    </row>
    <row r="338" spans="1:52" ht="27" customHeight="1" x14ac:dyDescent="0.25">
      <c r="A338" s="53" t="s">
        <v>459</v>
      </c>
      <c r="B338" s="53" t="s">
        <v>460</v>
      </c>
      <c r="C338" s="30">
        <v>4301011427</v>
      </c>
      <c r="D338" s="386">
        <v>4607091389692</v>
      </c>
      <c r="E338" s="330"/>
      <c r="F338" s="305">
        <v>0.45</v>
      </c>
      <c r="G338" s="31">
        <v>6</v>
      </c>
      <c r="H338" s="305">
        <v>2.7</v>
      </c>
      <c r="I338" s="305">
        <v>2.9</v>
      </c>
      <c r="J338" s="31">
        <v>156</v>
      </c>
      <c r="K338" s="32" t="s">
        <v>96</v>
      </c>
      <c r="L338" s="31">
        <v>50</v>
      </c>
      <c r="M338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88"/>
      <c r="O338" s="388"/>
      <c r="P338" s="388"/>
      <c r="Q338" s="330"/>
      <c r="R338" s="33"/>
      <c r="S338" s="33"/>
      <c r="T338" s="34" t="s">
        <v>63</v>
      </c>
      <c r="U338" s="306">
        <v>0</v>
      </c>
      <c r="V338" s="307">
        <f>IFERROR(IF(U338="",0,CEILING((U338/$H338),1)*$H338),"")</f>
        <v>0</v>
      </c>
      <c r="W338" s="35" t="str">
        <f>IFERROR(IF(V338=0,"",ROUNDUP(V338/H338,0)*0.00753),"")</f>
        <v/>
      </c>
      <c r="X338" s="55"/>
      <c r="Y338" s="56"/>
      <c r="AC338" s="57"/>
      <c r="AZ338" s="234" t="s">
        <v>1</v>
      </c>
    </row>
    <row r="339" spans="1:52" x14ac:dyDescent="0.2">
      <c r="A339" s="390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91"/>
      <c r="M339" s="389" t="s">
        <v>64</v>
      </c>
      <c r="N339" s="342"/>
      <c r="O339" s="342"/>
      <c r="P339" s="342"/>
      <c r="Q339" s="342"/>
      <c r="R339" s="342"/>
      <c r="S339" s="343"/>
      <c r="T339" s="36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4"/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91"/>
      <c r="M340" s="389" t="s">
        <v>64</v>
      </c>
      <c r="N340" s="342"/>
      <c r="O340" s="342"/>
      <c r="P340" s="342"/>
      <c r="Q340" s="342"/>
      <c r="R340" s="342"/>
      <c r="S340" s="343"/>
      <c r="T340" s="36" t="s">
        <v>63</v>
      </c>
      <c r="U340" s="308">
        <f>IFERROR(SUM(U337:U338),"0")</f>
        <v>0</v>
      </c>
      <c r="V340" s="308">
        <f>IFERROR(SUM(V337:V338),"0")</f>
        <v>0</v>
      </c>
      <c r="W340" s="36"/>
      <c r="X340" s="309"/>
      <c r="Y340" s="309"/>
    </row>
    <row r="341" spans="1:52" ht="14.25" customHeight="1" x14ac:dyDescent="0.25">
      <c r="A341" s="385" t="s">
        <v>59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3" t="s">
        <v>461</v>
      </c>
      <c r="B342" s="53" t="s">
        <v>462</v>
      </c>
      <c r="C342" s="30">
        <v>4301031177</v>
      </c>
      <c r="D342" s="386">
        <v>4607091389753</v>
      </c>
      <c r="E342" s="330"/>
      <c r="F342" s="305">
        <v>0.7</v>
      </c>
      <c r="G342" s="31">
        <v>6</v>
      </c>
      <c r="H342" s="305">
        <v>4.2</v>
      </c>
      <c r="I342" s="305">
        <v>4.43</v>
      </c>
      <c r="J342" s="31">
        <v>156</v>
      </c>
      <c r="K342" s="32" t="s">
        <v>62</v>
      </c>
      <c r="L342" s="31">
        <v>45</v>
      </c>
      <c r="M342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88"/>
      <c r="O342" s="388"/>
      <c r="P342" s="388"/>
      <c r="Q342" s="330"/>
      <c r="R342" s="33"/>
      <c r="S342" s="33"/>
      <c r="T342" s="34" t="s">
        <v>63</v>
      </c>
      <c r="U342" s="306">
        <v>650</v>
      </c>
      <c r="V342" s="307">
        <f t="shared" ref="V342:V354" si="15">IFERROR(IF(U342="",0,CEILING((U342/$H342),1)*$H342),"")</f>
        <v>651</v>
      </c>
      <c r="W342" s="35">
        <f>IFERROR(IF(V342=0,"",ROUNDUP(V342/H342,0)*0.00753),"")</f>
        <v>1.1671500000000001</v>
      </c>
      <c r="X342" s="55"/>
      <c r="Y342" s="56"/>
      <c r="AC342" s="57"/>
      <c r="AZ342" s="235" t="s">
        <v>1</v>
      </c>
    </row>
    <row r="343" spans="1:52" ht="27" customHeight="1" x14ac:dyDescent="0.25">
      <c r="A343" s="53" t="s">
        <v>463</v>
      </c>
      <c r="B343" s="53" t="s">
        <v>464</v>
      </c>
      <c r="C343" s="30">
        <v>4301031174</v>
      </c>
      <c r="D343" s="386">
        <v>4607091389760</v>
      </c>
      <c r="E343" s="330"/>
      <c r="F343" s="305">
        <v>0.7</v>
      </c>
      <c r="G343" s="31">
        <v>6</v>
      </c>
      <c r="H343" s="305">
        <v>4.2</v>
      </c>
      <c r="I343" s="305">
        <v>4.43</v>
      </c>
      <c r="J343" s="31">
        <v>156</v>
      </c>
      <c r="K343" s="32" t="s">
        <v>62</v>
      </c>
      <c r="L343" s="31">
        <v>45</v>
      </c>
      <c r="M343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88"/>
      <c r="O343" s="388"/>
      <c r="P343" s="388"/>
      <c r="Q343" s="330"/>
      <c r="R343" s="33"/>
      <c r="S343" s="33"/>
      <c r="T343" s="34" t="s">
        <v>63</v>
      </c>
      <c r="U343" s="306">
        <v>140</v>
      </c>
      <c r="V343" s="307">
        <f t="shared" si="15"/>
        <v>142.80000000000001</v>
      </c>
      <c r="W343" s="35">
        <f>IFERROR(IF(V343=0,"",ROUNDUP(V343/H343,0)*0.00753),"")</f>
        <v>0.25602000000000003</v>
      </c>
      <c r="X343" s="55"/>
      <c r="Y343" s="56"/>
      <c r="AC343" s="57"/>
      <c r="AZ343" s="236" t="s">
        <v>1</v>
      </c>
    </row>
    <row r="344" spans="1:52" ht="27" customHeight="1" x14ac:dyDescent="0.25">
      <c r="A344" s="53" t="s">
        <v>465</v>
      </c>
      <c r="B344" s="53" t="s">
        <v>466</v>
      </c>
      <c r="C344" s="30">
        <v>4301031175</v>
      </c>
      <c r="D344" s="386">
        <v>4607091389746</v>
      </c>
      <c r="E344" s="330"/>
      <c r="F344" s="305">
        <v>0.7</v>
      </c>
      <c r="G344" s="31">
        <v>6</v>
      </c>
      <c r="H344" s="305">
        <v>4.2</v>
      </c>
      <c r="I344" s="305">
        <v>4.43</v>
      </c>
      <c r="J344" s="31">
        <v>156</v>
      </c>
      <c r="K344" s="32" t="s">
        <v>62</v>
      </c>
      <c r="L344" s="31">
        <v>45</v>
      </c>
      <c r="M344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88"/>
      <c r="O344" s="388"/>
      <c r="P344" s="388"/>
      <c r="Q344" s="330"/>
      <c r="R344" s="33"/>
      <c r="S344" s="33"/>
      <c r="T344" s="34" t="s">
        <v>63</v>
      </c>
      <c r="U344" s="306">
        <v>750</v>
      </c>
      <c r="V344" s="307">
        <f t="shared" si="15"/>
        <v>751.80000000000007</v>
      </c>
      <c r="W344" s="35">
        <f>IFERROR(IF(V344=0,"",ROUNDUP(V344/H344,0)*0.00753),"")</f>
        <v>1.3478700000000001</v>
      </c>
      <c r="X344" s="55"/>
      <c r="Y344" s="56"/>
      <c r="AC344" s="57"/>
      <c r="AZ344" s="237" t="s">
        <v>1</v>
      </c>
    </row>
    <row r="345" spans="1:52" ht="37.5" customHeight="1" x14ac:dyDescent="0.25">
      <c r="A345" s="53" t="s">
        <v>467</v>
      </c>
      <c r="B345" s="53" t="s">
        <v>468</v>
      </c>
      <c r="C345" s="30">
        <v>4301031236</v>
      </c>
      <c r="D345" s="386">
        <v>4680115882928</v>
      </c>
      <c r="E345" s="330"/>
      <c r="F345" s="305">
        <v>0.28000000000000003</v>
      </c>
      <c r="G345" s="31">
        <v>6</v>
      </c>
      <c r="H345" s="305">
        <v>1.68</v>
      </c>
      <c r="I345" s="305">
        <v>2.6</v>
      </c>
      <c r="J345" s="31">
        <v>156</v>
      </c>
      <c r="K345" s="32" t="s">
        <v>62</v>
      </c>
      <c r="L345" s="31">
        <v>35</v>
      </c>
      <c r="M345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88"/>
      <c r="O345" s="388"/>
      <c r="P345" s="388"/>
      <c r="Q345" s="330"/>
      <c r="R345" s="33"/>
      <c r="S345" s="33"/>
      <c r="T345" s="34" t="s">
        <v>63</v>
      </c>
      <c r="U345" s="306">
        <v>0</v>
      </c>
      <c r="V345" s="307">
        <f t="shared" si="15"/>
        <v>0</v>
      </c>
      <c r="W345" s="35" t="str">
        <f>IFERROR(IF(V345=0,"",ROUNDUP(V345/H345,0)*0.00753),"")</f>
        <v/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469</v>
      </c>
      <c r="B346" s="53" t="s">
        <v>470</v>
      </c>
      <c r="C346" s="30">
        <v>4301031257</v>
      </c>
      <c r="D346" s="386">
        <v>4680115883147</v>
      </c>
      <c r="E346" s="330"/>
      <c r="F346" s="305">
        <v>0.28000000000000003</v>
      </c>
      <c r="G346" s="31">
        <v>6</v>
      </c>
      <c r="H346" s="305">
        <v>1.68</v>
      </c>
      <c r="I346" s="305">
        <v>1.81</v>
      </c>
      <c r="J346" s="31">
        <v>234</v>
      </c>
      <c r="K346" s="32" t="s">
        <v>62</v>
      </c>
      <c r="L346" s="31">
        <v>45</v>
      </c>
      <c r="M346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88"/>
      <c r="O346" s="388"/>
      <c r="P346" s="388"/>
      <c r="Q346" s="330"/>
      <c r="R346" s="33"/>
      <c r="S346" s="33"/>
      <c r="T346" s="34" t="s">
        <v>63</v>
      </c>
      <c r="U346" s="306">
        <v>0</v>
      </c>
      <c r="V346" s="307">
        <f t="shared" si="15"/>
        <v>0</v>
      </c>
      <c r="W346" s="35" t="str">
        <f t="shared" ref="W346:W354" si="16">IFERROR(IF(V346=0,"",ROUNDUP(V346/H346,0)*0.00502),"")</f>
        <v/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471</v>
      </c>
      <c r="B347" s="53" t="s">
        <v>472</v>
      </c>
      <c r="C347" s="30">
        <v>4301031178</v>
      </c>
      <c r="D347" s="386">
        <v>4607091384338</v>
      </c>
      <c r="E347" s="330"/>
      <c r="F347" s="305">
        <v>0.35</v>
      </c>
      <c r="G347" s="31">
        <v>6</v>
      </c>
      <c r="H347" s="305">
        <v>2.1</v>
      </c>
      <c r="I347" s="305">
        <v>2.23</v>
      </c>
      <c r="J347" s="31">
        <v>234</v>
      </c>
      <c r="K347" s="32" t="s">
        <v>62</v>
      </c>
      <c r="L347" s="31">
        <v>45</v>
      </c>
      <c r="M347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88"/>
      <c r="O347" s="388"/>
      <c r="P347" s="388"/>
      <c r="Q347" s="330"/>
      <c r="R347" s="33"/>
      <c r="S347" s="33"/>
      <c r="T347" s="34" t="s">
        <v>63</v>
      </c>
      <c r="U347" s="306">
        <v>0</v>
      </c>
      <c r="V347" s="307">
        <f t="shared" si="15"/>
        <v>0</v>
      </c>
      <c r="W347" s="35" t="str">
        <f t="shared" si="16"/>
        <v/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473</v>
      </c>
      <c r="B348" s="53" t="s">
        <v>474</v>
      </c>
      <c r="C348" s="30">
        <v>4301031254</v>
      </c>
      <c r="D348" s="386">
        <v>4680115883154</v>
      </c>
      <c r="E348" s="330"/>
      <c r="F348" s="305">
        <v>0.28000000000000003</v>
      </c>
      <c r="G348" s="31">
        <v>6</v>
      </c>
      <c r="H348" s="305">
        <v>1.68</v>
      </c>
      <c r="I348" s="305">
        <v>1.81</v>
      </c>
      <c r="J348" s="31">
        <v>234</v>
      </c>
      <c r="K348" s="32" t="s">
        <v>62</v>
      </c>
      <c r="L348" s="31">
        <v>45</v>
      </c>
      <c r="M348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88"/>
      <c r="O348" s="388"/>
      <c r="P348" s="388"/>
      <c r="Q348" s="330"/>
      <c r="R348" s="33"/>
      <c r="S348" s="33"/>
      <c r="T348" s="34" t="s">
        <v>63</v>
      </c>
      <c r="U348" s="306">
        <v>0</v>
      </c>
      <c r="V348" s="307">
        <f t="shared" si="15"/>
        <v>0</v>
      </c>
      <c r="W348" s="35" t="str">
        <f t="shared" si="16"/>
        <v/>
      </c>
      <c r="X348" s="55"/>
      <c r="Y348" s="56"/>
      <c r="AC348" s="57"/>
      <c r="AZ348" s="241" t="s">
        <v>1</v>
      </c>
    </row>
    <row r="349" spans="1:52" ht="37.5" customHeight="1" x14ac:dyDescent="0.25">
      <c r="A349" s="53" t="s">
        <v>475</v>
      </c>
      <c r="B349" s="53" t="s">
        <v>476</v>
      </c>
      <c r="C349" s="30">
        <v>4301031171</v>
      </c>
      <c r="D349" s="386">
        <v>4607091389524</v>
      </c>
      <c r="E349" s="330"/>
      <c r="F349" s="305">
        <v>0.35</v>
      </c>
      <c r="G349" s="31">
        <v>6</v>
      </c>
      <c r="H349" s="305">
        <v>2.1</v>
      </c>
      <c r="I349" s="305">
        <v>2.23</v>
      </c>
      <c r="J349" s="31">
        <v>234</v>
      </c>
      <c r="K349" s="32" t="s">
        <v>62</v>
      </c>
      <c r="L349" s="31">
        <v>45</v>
      </c>
      <c r="M349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88"/>
      <c r="O349" s="388"/>
      <c r="P349" s="388"/>
      <c r="Q349" s="330"/>
      <c r="R349" s="33"/>
      <c r="S349" s="33"/>
      <c r="T349" s="34" t="s">
        <v>63</v>
      </c>
      <c r="U349" s="306">
        <v>0</v>
      </c>
      <c r="V349" s="307">
        <f t="shared" si="15"/>
        <v>0</v>
      </c>
      <c r="W349" s="35" t="str">
        <f t="shared" si="16"/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477</v>
      </c>
      <c r="B350" s="53" t="s">
        <v>478</v>
      </c>
      <c r="C350" s="30">
        <v>4301031258</v>
      </c>
      <c r="D350" s="386">
        <v>4680115883161</v>
      </c>
      <c r="E350" s="330"/>
      <c r="F350" s="305">
        <v>0.28000000000000003</v>
      </c>
      <c r="G350" s="31">
        <v>6</v>
      </c>
      <c r="H350" s="305">
        <v>1.68</v>
      </c>
      <c r="I350" s="305">
        <v>1.81</v>
      </c>
      <c r="J350" s="31">
        <v>234</v>
      </c>
      <c r="K350" s="32" t="s">
        <v>62</v>
      </c>
      <c r="L350" s="31">
        <v>45</v>
      </c>
      <c r="M350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88"/>
      <c r="O350" s="388"/>
      <c r="P350" s="388"/>
      <c r="Q350" s="330"/>
      <c r="R350" s="33"/>
      <c r="S350" s="33"/>
      <c r="T350" s="34" t="s">
        <v>63</v>
      </c>
      <c r="U350" s="306">
        <v>0</v>
      </c>
      <c r="V350" s="307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27" customHeight="1" x14ac:dyDescent="0.25">
      <c r="A351" s="53" t="s">
        <v>479</v>
      </c>
      <c r="B351" s="53" t="s">
        <v>480</v>
      </c>
      <c r="C351" s="30">
        <v>4301031170</v>
      </c>
      <c r="D351" s="386">
        <v>4607091384345</v>
      </c>
      <c r="E351" s="330"/>
      <c r="F351" s="305">
        <v>0.35</v>
      </c>
      <c r="G351" s="31">
        <v>6</v>
      </c>
      <c r="H351" s="305">
        <v>2.1</v>
      </c>
      <c r="I351" s="305">
        <v>2.23</v>
      </c>
      <c r="J351" s="31">
        <v>234</v>
      </c>
      <c r="K351" s="32" t="s">
        <v>62</v>
      </c>
      <c r="L351" s="31">
        <v>45</v>
      </c>
      <c r="M351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88"/>
      <c r="O351" s="388"/>
      <c r="P351" s="388"/>
      <c r="Q351" s="330"/>
      <c r="R351" s="33"/>
      <c r="S351" s="33"/>
      <c r="T351" s="34" t="s">
        <v>63</v>
      </c>
      <c r="U351" s="306">
        <v>4</v>
      </c>
      <c r="V351" s="307">
        <f t="shared" si="15"/>
        <v>4.2</v>
      </c>
      <c r="W351" s="35">
        <f t="shared" si="16"/>
        <v>1.004E-2</v>
      </c>
      <c r="X351" s="55"/>
      <c r="Y351" s="56"/>
      <c r="AC351" s="57"/>
      <c r="AZ351" s="244" t="s">
        <v>1</v>
      </c>
    </row>
    <row r="352" spans="1:52" ht="27" customHeight="1" x14ac:dyDescent="0.25">
      <c r="A352" s="53" t="s">
        <v>481</v>
      </c>
      <c r="B352" s="53" t="s">
        <v>482</v>
      </c>
      <c r="C352" s="30">
        <v>4301031256</v>
      </c>
      <c r="D352" s="386">
        <v>4680115883178</v>
      </c>
      <c r="E352" s="330"/>
      <c r="F352" s="305">
        <v>0.28000000000000003</v>
      </c>
      <c r="G352" s="31">
        <v>6</v>
      </c>
      <c r="H352" s="305">
        <v>1.68</v>
      </c>
      <c r="I352" s="305">
        <v>1.81</v>
      </c>
      <c r="J352" s="31">
        <v>234</v>
      </c>
      <c r="K352" s="32" t="s">
        <v>62</v>
      </c>
      <c r="L352" s="31">
        <v>45</v>
      </c>
      <c r="M352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88"/>
      <c r="O352" s="388"/>
      <c r="P352" s="388"/>
      <c r="Q352" s="330"/>
      <c r="R352" s="33"/>
      <c r="S352" s="33"/>
      <c r="T352" s="34" t="s">
        <v>63</v>
      </c>
      <c r="U352" s="306">
        <v>0</v>
      </c>
      <c r="V352" s="307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483</v>
      </c>
      <c r="B353" s="53" t="s">
        <v>484</v>
      </c>
      <c r="C353" s="30">
        <v>4301031172</v>
      </c>
      <c r="D353" s="386">
        <v>4607091389531</v>
      </c>
      <c r="E353" s="330"/>
      <c r="F353" s="305">
        <v>0.35</v>
      </c>
      <c r="G353" s="31">
        <v>6</v>
      </c>
      <c r="H353" s="305">
        <v>2.1</v>
      </c>
      <c r="I353" s="305">
        <v>2.23</v>
      </c>
      <c r="J353" s="31">
        <v>234</v>
      </c>
      <c r="K353" s="32" t="s">
        <v>62</v>
      </c>
      <c r="L353" s="31">
        <v>45</v>
      </c>
      <c r="M353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88"/>
      <c r="O353" s="388"/>
      <c r="P353" s="388"/>
      <c r="Q353" s="330"/>
      <c r="R353" s="33"/>
      <c r="S353" s="33"/>
      <c r="T353" s="34" t="s">
        <v>63</v>
      </c>
      <c r="U353" s="306">
        <v>0</v>
      </c>
      <c r="V353" s="307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485</v>
      </c>
      <c r="B354" s="53" t="s">
        <v>486</v>
      </c>
      <c r="C354" s="30">
        <v>4301031255</v>
      </c>
      <c r="D354" s="386">
        <v>4680115883185</v>
      </c>
      <c r="E354" s="330"/>
      <c r="F354" s="305">
        <v>0.28000000000000003</v>
      </c>
      <c r="G354" s="31">
        <v>6</v>
      </c>
      <c r="H354" s="305">
        <v>1.68</v>
      </c>
      <c r="I354" s="305">
        <v>1.81</v>
      </c>
      <c r="J354" s="31">
        <v>234</v>
      </c>
      <c r="K354" s="32" t="s">
        <v>62</v>
      </c>
      <c r="L354" s="31">
        <v>45</v>
      </c>
      <c r="M354" s="580" t="s">
        <v>487</v>
      </c>
      <c r="N354" s="388"/>
      <c r="O354" s="388"/>
      <c r="P354" s="388"/>
      <c r="Q354" s="330"/>
      <c r="R354" s="33"/>
      <c r="S354" s="33"/>
      <c r="T354" s="34" t="s">
        <v>63</v>
      </c>
      <c r="U354" s="306">
        <v>0</v>
      </c>
      <c r="V354" s="307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x14ac:dyDescent="0.2">
      <c r="A355" s="390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91"/>
      <c r="M355" s="389" t="s">
        <v>64</v>
      </c>
      <c r="N355" s="342"/>
      <c r="O355" s="342"/>
      <c r="P355" s="342"/>
      <c r="Q355" s="342"/>
      <c r="R355" s="342"/>
      <c r="S355" s="343"/>
      <c r="T355" s="36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368.57142857142856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370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2.7810800000000002</v>
      </c>
      <c r="X355" s="309"/>
      <c r="Y355" s="309"/>
    </row>
    <row r="356" spans="1:52" x14ac:dyDescent="0.2">
      <c r="A356" s="314"/>
      <c r="B356" s="314"/>
      <c r="C356" s="314"/>
      <c r="D356" s="314"/>
      <c r="E356" s="314"/>
      <c r="F356" s="314"/>
      <c r="G356" s="314"/>
      <c r="H356" s="314"/>
      <c r="I356" s="314"/>
      <c r="J356" s="314"/>
      <c r="K356" s="314"/>
      <c r="L356" s="391"/>
      <c r="M356" s="389" t="s">
        <v>64</v>
      </c>
      <c r="N356" s="342"/>
      <c r="O356" s="342"/>
      <c r="P356" s="342"/>
      <c r="Q356" s="342"/>
      <c r="R356" s="342"/>
      <c r="S356" s="343"/>
      <c r="T356" s="36" t="s">
        <v>63</v>
      </c>
      <c r="U356" s="308">
        <f>IFERROR(SUM(U342:U354),"0")</f>
        <v>1544</v>
      </c>
      <c r="V356" s="308">
        <f>IFERROR(SUM(V342:V354),"0")</f>
        <v>1549.8</v>
      </c>
      <c r="W356" s="36"/>
      <c r="X356" s="309"/>
      <c r="Y356" s="309"/>
    </row>
    <row r="357" spans="1:52" ht="14.25" customHeight="1" x14ac:dyDescent="0.25">
      <c r="A357" s="385" t="s">
        <v>66</v>
      </c>
      <c r="B357" s="314"/>
      <c r="C357" s="314"/>
      <c r="D357" s="314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  <c r="S357" s="314"/>
      <c r="T357" s="314"/>
      <c r="U357" s="314"/>
      <c r="V357" s="314"/>
      <c r="W357" s="314"/>
      <c r="X357" s="301"/>
      <c r="Y357" s="301"/>
    </row>
    <row r="358" spans="1:52" ht="27" customHeight="1" x14ac:dyDescent="0.25">
      <c r="A358" s="53" t="s">
        <v>488</v>
      </c>
      <c r="B358" s="53" t="s">
        <v>489</v>
      </c>
      <c r="C358" s="30">
        <v>4301051258</v>
      </c>
      <c r="D358" s="386">
        <v>4607091389685</v>
      </c>
      <c r="E358" s="330"/>
      <c r="F358" s="305">
        <v>1.3</v>
      </c>
      <c r="G358" s="31">
        <v>6</v>
      </c>
      <c r="H358" s="305">
        <v>7.8</v>
      </c>
      <c r="I358" s="305">
        <v>8.3460000000000001</v>
      </c>
      <c r="J358" s="31">
        <v>56</v>
      </c>
      <c r="K358" s="32" t="s">
        <v>125</v>
      </c>
      <c r="L358" s="31">
        <v>45</v>
      </c>
      <c r="M358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88"/>
      <c r="O358" s="388"/>
      <c r="P358" s="388"/>
      <c r="Q358" s="330"/>
      <c r="R358" s="33"/>
      <c r="S358" s="33"/>
      <c r="T358" s="34" t="s">
        <v>63</v>
      </c>
      <c r="U358" s="306">
        <v>0</v>
      </c>
      <c r="V358" s="307">
        <f>IFERROR(IF(U358="",0,CEILING((U358/$H358),1)*$H358),"")</f>
        <v>0</v>
      </c>
      <c r="W358" s="35" t="str">
        <f>IFERROR(IF(V358=0,"",ROUNDUP(V358/H358,0)*0.02175),"")</f>
        <v/>
      </c>
      <c r="X358" s="55"/>
      <c r="Y358" s="56"/>
      <c r="AC358" s="57"/>
      <c r="AZ358" s="248" t="s">
        <v>1</v>
      </c>
    </row>
    <row r="359" spans="1:52" ht="27" customHeight="1" x14ac:dyDescent="0.25">
      <c r="A359" s="53" t="s">
        <v>490</v>
      </c>
      <c r="B359" s="53" t="s">
        <v>491</v>
      </c>
      <c r="C359" s="30">
        <v>4301051431</v>
      </c>
      <c r="D359" s="386">
        <v>4607091389654</v>
      </c>
      <c r="E359" s="330"/>
      <c r="F359" s="305">
        <v>0.33</v>
      </c>
      <c r="G359" s="31">
        <v>6</v>
      </c>
      <c r="H359" s="305">
        <v>1.98</v>
      </c>
      <c r="I359" s="305">
        <v>2.258</v>
      </c>
      <c r="J359" s="31">
        <v>156</v>
      </c>
      <c r="K359" s="32" t="s">
        <v>125</v>
      </c>
      <c r="L359" s="31">
        <v>45</v>
      </c>
      <c r="M359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88"/>
      <c r="O359" s="388"/>
      <c r="P359" s="388"/>
      <c r="Q359" s="330"/>
      <c r="R359" s="33"/>
      <c r="S359" s="33"/>
      <c r="T359" s="34" t="s">
        <v>63</v>
      </c>
      <c r="U359" s="306">
        <v>0</v>
      </c>
      <c r="V359" s="307">
        <f>IFERROR(IF(U359="",0,CEILING((U359/$H359),1)*$H359),"")</f>
        <v>0</v>
      </c>
      <c r="W359" s="35" t="str">
        <f>IFERROR(IF(V359=0,"",ROUNDUP(V359/H359,0)*0.00753),"")</f>
        <v/>
      </c>
      <c r="X359" s="55"/>
      <c r="Y359" s="56"/>
      <c r="AC359" s="57"/>
      <c r="AZ359" s="249" t="s">
        <v>1</v>
      </c>
    </row>
    <row r="360" spans="1:52" ht="27" customHeight="1" x14ac:dyDescent="0.25">
      <c r="A360" s="53" t="s">
        <v>492</v>
      </c>
      <c r="B360" s="53" t="s">
        <v>493</v>
      </c>
      <c r="C360" s="30">
        <v>4301051284</v>
      </c>
      <c r="D360" s="386">
        <v>4607091384352</v>
      </c>
      <c r="E360" s="330"/>
      <c r="F360" s="305">
        <v>0.6</v>
      </c>
      <c r="G360" s="31">
        <v>4</v>
      </c>
      <c r="H360" s="305">
        <v>2.4</v>
      </c>
      <c r="I360" s="305">
        <v>2.6459999999999999</v>
      </c>
      <c r="J360" s="31">
        <v>120</v>
      </c>
      <c r="K360" s="32" t="s">
        <v>125</v>
      </c>
      <c r="L360" s="31">
        <v>45</v>
      </c>
      <c r="M360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88"/>
      <c r="O360" s="388"/>
      <c r="P360" s="388"/>
      <c r="Q360" s="330"/>
      <c r="R360" s="33"/>
      <c r="S360" s="33"/>
      <c r="T360" s="34" t="s">
        <v>63</v>
      </c>
      <c r="U360" s="306">
        <v>0</v>
      </c>
      <c r="V360" s="307">
        <f>IFERROR(IF(U360="",0,CEILING((U360/$H360),1)*$H360),"")</f>
        <v>0</v>
      </c>
      <c r="W360" s="35" t="str">
        <f>IFERROR(IF(V360=0,"",ROUNDUP(V360/H360,0)*0.00937),"")</f>
        <v/>
      </c>
      <c r="X360" s="55"/>
      <c r="Y360" s="56"/>
      <c r="AC360" s="57"/>
      <c r="AZ360" s="250" t="s">
        <v>1</v>
      </c>
    </row>
    <row r="361" spans="1:52" ht="27" customHeight="1" x14ac:dyDescent="0.25">
      <c r="A361" s="53" t="s">
        <v>494</v>
      </c>
      <c r="B361" s="53" t="s">
        <v>495</v>
      </c>
      <c r="C361" s="30">
        <v>4301051257</v>
      </c>
      <c r="D361" s="386">
        <v>4607091389661</v>
      </c>
      <c r="E361" s="330"/>
      <c r="F361" s="305">
        <v>0.55000000000000004</v>
      </c>
      <c r="G361" s="31">
        <v>4</v>
      </c>
      <c r="H361" s="305">
        <v>2.2000000000000002</v>
      </c>
      <c r="I361" s="305">
        <v>2.492</v>
      </c>
      <c r="J361" s="31">
        <v>120</v>
      </c>
      <c r="K361" s="32" t="s">
        <v>125</v>
      </c>
      <c r="L361" s="31">
        <v>45</v>
      </c>
      <c r="M361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88"/>
      <c r="O361" s="388"/>
      <c r="P361" s="388"/>
      <c r="Q361" s="330"/>
      <c r="R361" s="33"/>
      <c r="S361" s="33"/>
      <c r="T361" s="34" t="s">
        <v>63</v>
      </c>
      <c r="U361" s="306">
        <v>0</v>
      </c>
      <c r="V361" s="307">
        <f>IFERROR(IF(U361="",0,CEILING((U361/$H361),1)*$H361),"")</f>
        <v>0</v>
      </c>
      <c r="W361" s="35" t="str">
        <f>IFERROR(IF(V361=0,"",ROUNDUP(V361/H361,0)*0.00937),"")</f>
        <v/>
      </c>
      <c r="X361" s="55"/>
      <c r="Y361" s="56"/>
      <c r="AC361" s="57"/>
      <c r="AZ361" s="251" t="s">
        <v>1</v>
      </c>
    </row>
    <row r="362" spans="1:52" x14ac:dyDescent="0.2">
      <c r="A362" s="390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91"/>
      <c r="M362" s="389" t="s">
        <v>64</v>
      </c>
      <c r="N362" s="342"/>
      <c r="O362" s="342"/>
      <c r="P362" s="342"/>
      <c r="Q362" s="342"/>
      <c r="R362" s="342"/>
      <c r="S362" s="343"/>
      <c r="T362" s="36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4"/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91"/>
      <c r="M363" s="389" t="s">
        <v>64</v>
      </c>
      <c r="N363" s="342"/>
      <c r="O363" s="342"/>
      <c r="P363" s="342"/>
      <c r="Q363" s="342"/>
      <c r="R363" s="342"/>
      <c r="S363" s="343"/>
      <c r="T363" s="36" t="s">
        <v>63</v>
      </c>
      <c r="U363" s="308">
        <f>IFERROR(SUM(U358:U361),"0")</f>
        <v>0</v>
      </c>
      <c r="V363" s="308">
        <f>IFERROR(SUM(V358:V361),"0")</f>
        <v>0</v>
      </c>
      <c r="W363" s="36"/>
      <c r="X363" s="309"/>
      <c r="Y363" s="309"/>
    </row>
    <row r="364" spans="1:52" ht="14.25" customHeight="1" x14ac:dyDescent="0.25">
      <c r="A364" s="385" t="s">
        <v>200</v>
      </c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01"/>
      <c r="Y364" s="301"/>
    </row>
    <row r="365" spans="1:52" ht="27" customHeight="1" x14ac:dyDescent="0.25">
      <c r="A365" s="53" t="s">
        <v>496</v>
      </c>
      <c r="B365" s="53" t="s">
        <v>497</v>
      </c>
      <c r="C365" s="30">
        <v>4301060352</v>
      </c>
      <c r="D365" s="386">
        <v>4680115881648</v>
      </c>
      <c r="E365" s="330"/>
      <c r="F365" s="305">
        <v>1</v>
      </c>
      <c r="G365" s="31">
        <v>4</v>
      </c>
      <c r="H365" s="305">
        <v>4</v>
      </c>
      <c r="I365" s="305">
        <v>4.4039999999999999</v>
      </c>
      <c r="J365" s="31">
        <v>104</v>
      </c>
      <c r="K365" s="32" t="s">
        <v>62</v>
      </c>
      <c r="L365" s="31">
        <v>35</v>
      </c>
      <c r="M365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88"/>
      <c r="O365" s="388"/>
      <c r="P365" s="388"/>
      <c r="Q365" s="330"/>
      <c r="R365" s="33"/>
      <c r="S365" s="33"/>
      <c r="T365" s="34" t="s">
        <v>63</v>
      </c>
      <c r="U365" s="306">
        <v>0</v>
      </c>
      <c r="V365" s="307">
        <f>IFERROR(IF(U365="",0,CEILING((U365/$H365),1)*$H365),"")</f>
        <v>0</v>
      </c>
      <c r="W365" s="35" t="str">
        <f>IFERROR(IF(V365=0,"",ROUNDUP(V365/H365,0)*0.01196),"")</f>
        <v/>
      </c>
      <c r="X365" s="55"/>
      <c r="Y365" s="56"/>
      <c r="AC365" s="57"/>
      <c r="AZ365" s="252" t="s">
        <v>1</v>
      </c>
    </row>
    <row r="366" spans="1:52" x14ac:dyDescent="0.2">
      <c r="A366" s="390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91"/>
      <c r="M366" s="389" t="s">
        <v>64</v>
      </c>
      <c r="N366" s="342"/>
      <c r="O366" s="342"/>
      <c r="P366" s="342"/>
      <c r="Q366" s="342"/>
      <c r="R366" s="342"/>
      <c r="S366" s="343"/>
      <c r="T366" s="36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6" t="s">
        <v>63</v>
      </c>
      <c r="U367" s="308">
        <f>IFERROR(SUM(U365:U365),"0")</f>
        <v>0</v>
      </c>
      <c r="V367" s="308">
        <f>IFERROR(SUM(V365:V365),"0")</f>
        <v>0</v>
      </c>
      <c r="W367" s="36"/>
      <c r="X367" s="309"/>
      <c r="Y367" s="309"/>
    </row>
    <row r="368" spans="1:52" ht="14.25" customHeight="1" x14ac:dyDescent="0.25">
      <c r="A368" s="385" t="s">
        <v>79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01"/>
      <c r="Y368" s="301"/>
    </row>
    <row r="369" spans="1:52" ht="27" customHeight="1" x14ac:dyDescent="0.25">
      <c r="A369" s="53" t="s">
        <v>498</v>
      </c>
      <c r="B369" s="53" t="s">
        <v>499</v>
      </c>
      <c r="C369" s="30">
        <v>4301032042</v>
      </c>
      <c r="D369" s="386">
        <v>4680115883017</v>
      </c>
      <c r="E369" s="330"/>
      <c r="F369" s="305">
        <v>0.03</v>
      </c>
      <c r="G369" s="31">
        <v>20</v>
      </c>
      <c r="H369" s="305">
        <v>0.6</v>
      </c>
      <c r="I369" s="305">
        <v>0.63</v>
      </c>
      <c r="J369" s="31">
        <v>350</v>
      </c>
      <c r="K369" s="32" t="s">
        <v>500</v>
      </c>
      <c r="L369" s="31">
        <v>60</v>
      </c>
      <c r="M369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88"/>
      <c r="O369" s="388"/>
      <c r="P369" s="388"/>
      <c r="Q369" s="330"/>
      <c r="R369" s="33"/>
      <c r="S369" s="33"/>
      <c r="T369" s="34" t="s">
        <v>63</v>
      </c>
      <c r="U369" s="306">
        <v>0</v>
      </c>
      <c r="V369" s="307">
        <f>IFERROR(IF(U369="",0,CEILING((U369/$H369),1)*$H369),"")</f>
        <v>0</v>
      </c>
      <c r="W369" s="35" t="str">
        <f>IFERROR(IF(V369=0,"",ROUNDUP(V369/H369,0)*0.00349),"")</f>
        <v/>
      </c>
      <c r="X369" s="55"/>
      <c r="Y369" s="56"/>
      <c r="AC369" s="57"/>
      <c r="AZ369" s="253" t="s">
        <v>1</v>
      </c>
    </row>
    <row r="370" spans="1:52" ht="27" customHeight="1" x14ac:dyDescent="0.25">
      <c r="A370" s="53" t="s">
        <v>501</v>
      </c>
      <c r="B370" s="53" t="s">
        <v>502</v>
      </c>
      <c r="C370" s="30">
        <v>4301032043</v>
      </c>
      <c r="D370" s="386">
        <v>4680115883031</v>
      </c>
      <c r="E370" s="330"/>
      <c r="F370" s="305">
        <v>0.03</v>
      </c>
      <c r="G370" s="31">
        <v>20</v>
      </c>
      <c r="H370" s="305">
        <v>0.6</v>
      </c>
      <c r="I370" s="305">
        <v>0.63</v>
      </c>
      <c r="J370" s="31">
        <v>350</v>
      </c>
      <c r="K370" s="32" t="s">
        <v>500</v>
      </c>
      <c r="L370" s="31">
        <v>60</v>
      </c>
      <c r="M370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88"/>
      <c r="O370" s="388"/>
      <c r="P370" s="388"/>
      <c r="Q370" s="330"/>
      <c r="R370" s="33"/>
      <c r="S370" s="33"/>
      <c r="T370" s="34" t="s">
        <v>63</v>
      </c>
      <c r="U370" s="306">
        <v>0</v>
      </c>
      <c r="V370" s="307">
        <f>IFERROR(IF(U370="",0,CEILING((U370/$H370),1)*$H370),"")</f>
        <v>0</v>
      </c>
      <c r="W370" s="35" t="str">
        <f>IFERROR(IF(V370=0,"",ROUNDUP(V370/H370,0)*0.00349),"")</f>
        <v/>
      </c>
      <c r="X370" s="55"/>
      <c r="Y370" s="56"/>
      <c r="AC370" s="57"/>
      <c r="AZ370" s="254" t="s">
        <v>1</v>
      </c>
    </row>
    <row r="371" spans="1:52" ht="27" customHeight="1" x14ac:dyDescent="0.25">
      <c r="A371" s="53" t="s">
        <v>503</v>
      </c>
      <c r="B371" s="53" t="s">
        <v>504</v>
      </c>
      <c r="C371" s="30">
        <v>4301032041</v>
      </c>
      <c r="D371" s="386">
        <v>4680115883024</v>
      </c>
      <c r="E371" s="330"/>
      <c r="F371" s="305">
        <v>0.03</v>
      </c>
      <c r="G371" s="31">
        <v>20</v>
      </c>
      <c r="H371" s="305">
        <v>0.6</v>
      </c>
      <c r="I371" s="305">
        <v>0.63</v>
      </c>
      <c r="J371" s="31">
        <v>350</v>
      </c>
      <c r="K371" s="32" t="s">
        <v>500</v>
      </c>
      <c r="L371" s="31">
        <v>60</v>
      </c>
      <c r="M371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88"/>
      <c r="O371" s="388"/>
      <c r="P371" s="388"/>
      <c r="Q371" s="330"/>
      <c r="R371" s="33"/>
      <c r="S371" s="33"/>
      <c r="T371" s="34" t="s">
        <v>63</v>
      </c>
      <c r="U371" s="306">
        <v>0</v>
      </c>
      <c r="V371" s="307">
        <f>IFERROR(IF(U371="",0,CEILING((U371/$H371),1)*$H371),"")</f>
        <v>0</v>
      </c>
      <c r="W371" s="35" t="str">
        <f>IFERROR(IF(V371=0,"",ROUNDUP(V371/H371,0)*0.00349),"")</f>
        <v/>
      </c>
      <c r="X371" s="55"/>
      <c r="Y371" s="56"/>
      <c r="AC371" s="57"/>
      <c r="AZ371" s="255" t="s">
        <v>1</v>
      </c>
    </row>
    <row r="372" spans="1:52" x14ac:dyDescent="0.2">
      <c r="A372" s="390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6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91"/>
      <c r="M373" s="389" t="s">
        <v>64</v>
      </c>
      <c r="N373" s="342"/>
      <c r="O373" s="342"/>
      <c r="P373" s="342"/>
      <c r="Q373" s="342"/>
      <c r="R373" s="342"/>
      <c r="S373" s="343"/>
      <c r="T373" s="36" t="s">
        <v>63</v>
      </c>
      <c r="U373" s="308">
        <f>IFERROR(SUM(U369:U371),"0")</f>
        <v>0</v>
      </c>
      <c r="V373" s="308">
        <f>IFERROR(SUM(V369:V371),"0")</f>
        <v>0</v>
      </c>
      <c r="W373" s="36"/>
      <c r="X373" s="309"/>
      <c r="Y373" s="309"/>
    </row>
    <row r="374" spans="1:52" ht="14.25" customHeight="1" x14ac:dyDescent="0.25">
      <c r="A374" s="385" t="s">
        <v>88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01"/>
      <c r="Y374" s="301"/>
    </row>
    <row r="375" spans="1:52" ht="27" customHeight="1" x14ac:dyDescent="0.25">
      <c r="A375" s="53" t="s">
        <v>505</v>
      </c>
      <c r="B375" s="53" t="s">
        <v>506</v>
      </c>
      <c r="C375" s="30">
        <v>4301170009</v>
      </c>
      <c r="D375" s="386">
        <v>4680115882997</v>
      </c>
      <c r="E375" s="330"/>
      <c r="F375" s="305">
        <v>0.13</v>
      </c>
      <c r="G375" s="31">
        <v>10</v>
      </c>
      <c r="H375" s="305">
        <v>1.3</v>
      </c>
      <c r="I375" s="305">
        <v>1.46</v>
      </c>
      <c r="J375" s="31">
        <v>200</v>
      </c>
      <c r="K375" s="32" t="s">
        <v>500</v>
      </c>
      <c r="L375" s="31">
        <v>150</v>
      </c>
      <c r="M375" s="589" t="s">
        <v>507</v>
      </c>
      <c r="N375" s="388"/>
      <c r="O375" s="388"/>
      <c r="P375" s="388"/>
      <c r="Q375" s="330"/>
      <c r="R375" s="33"/>
      <c r="S375" s="33"/>
      <c r="T375" s="34" t="s">
        <v>63</v>
      </c>
      <c r="U375" s="306">
        <v>0</v>
      </c>
      <c r="V375" s="307">
        <f>IFERROR(IF(U375="",0,CEILING((U375/$H375),1)*$H375),"")</f>
        <v>0</v>
      </c>
      <c r="W375" s="35" t="str">
        <f>IFERROR(IF(V375=0,"",ROUNDUP(V375/H375,0)*0.00673),"")</f>
        <v/>
      </c>
      <c r="X375" s="55"/>
      <c r="Y375" s="56"/>
      <c r="AC375" s="57"/>
      <c r="AZ375" s="256" t="s">
        <v>1</v>
      </c>
    </row>
    <row r="376" spans="1:52" x14ac:dyDescent="0.2">
      <c r="A376" s="390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91"/>
      <c r="M376" s="389" t="s">
        <v>64</v>
      </c>
      <c r="N376" s="342"/>
      <c r="O376" s="342"/>
      <c r="P376" s="342"/>
      <c r="Q376" s="342"/>
      <c r="R376" s="342"/>
      <c r="S376" s="343"/>
      <c r="T376" s="36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6" t="s">
        <v>63</v>
      </c>
      <c r="U377" s="308">
        <f>IFERROR(SUM(U375:U375),"0")</f>
        <v>0</v>
      </c>
      <c r="V377" s="308">
        <f>IFERROR(SUM(V375:V375),"0")</f>
        <v>0</v>
      </c>
      <c r="W377" s="36"/>
      <c r="X377" s="309"/>
      <c r="Y377" s="309"/>
    </row>
    <row r="378" spans="1:52" ht="16.5" customHeight="1" x14ac:dyDescent="0.25">
      <c r="A378" s="384" t="s">
        <v>508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299"/>
      <c r="Y378" s="299"/>
    </row>
    <row r="379" spans="1:52" ht="14.25" customHeight="1" x14ac:dyDescent="0.25">
      <c r="A379" s="385" t="s">
        <v>93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3" t="s">
        <v>509</v>
      </c>
      <c r="B380" s="53" t="s">
        <v>510</v>
      </c>
      <c r="C380" s="30">
        <v>4301020196</v>
      </c>
      <c r="D380" s="386">
        <v>4607091389388</v>
      </c>
      <c r="E380" s="330"/>
      <c r="F380" s="305">
        <v>1.3</v>
      </c>
      <c r="G380" s="31">
        <v>4</v>
      </c>
      <c r="H380" s="305">
        <v>5.2</v>
      </c>
      <c r="I380" s="305">
        <v>5.6079999999999997</v>
      </c>
      <c r="J380" s="31">
        <v>104</v>
      </c>
      <c r="K380" s="32" t="s">
        <v>125</v>
      </c>
      <c r="L380" s="31">
        <v>35</v>
      </c>
      <c r="M380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88"/>
      <c r="O380" s="388"/>
      <c r="P380" s="388"/>
      <c r="Q380" s="330"/>
      <c r="R380" s="33"/>
      <c r="S380" s="33"/>
      <c r="T380" s="34" t="s">
        <v>63</v>
      </c>
      <c r="U380" s="306">
        <v>20</v>
      </c>
      <c r="V380" s="307">
        <f>IFERROR(IF(U380="",0,CEILING((U380/$H380),1)*$H380),"")</f>
        <v>20.8</v>
      </c>
      <c r="W380" s="35">
        <f>IFERROR(IF(V380=0,"",ROUNDUP(V380/H380,0)*0.01196),"")</f>
        <v>4.7840000000000001E-2</v>
      </c>
      <c r="X380" s="55"/>
      <c r="Y380" s="56"/>
      <c r="AC380" s="57"/>
      <c r="AZ380" s="257" t="s">
        <v>1</v>
      </c>
    </row>
    <row r="381" spans="1:52" ht="27" customHeight="1" x14ac:dyDescent="0.25">
      <c r="A381" s="53" t="s">
        <v>511</v>
      </c>
      <c r="B381" s="53" t="s">
        <v>512</v>
      </c>
      <c r="C381" s="30">
        <v>4301020185</v>
      </c>
      <c r="D381" s="386">
        <v>4607091389364</v>
      </c>
      <c r="E381" s="330"/>
      <c r="F381" s="305">
        <v>0.42</v>
      </c>
      <c r="G381" s="31">
        <v>6</v>
      </c>
      <c r="H381" s="305">
        <v>2.52</v>
      </c>
      <c r="I381" s="305">
        <v>2.75</v>
      </c>
      <c r="J381" s="31">
        <v>156</v>
      </c>
      <c r="K381" s="32" t="s">
        <v>125</v>
      </c>
      <c r="L381" s="31">
        <v>35</v>
      </c>
      <c r="M381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88"/>
      <c r="O381" s="388"/>
      <c r="P381" s="388"/>
      <c r="Q381" s="330"/>
      <c r="R381" s="33"/>
      <c r="S381" s="33"/>
      <c r="T381" s="34" t="s">
        <v>63</v>
      </c>
      <c r="U381" s="306">
        <v>0</v>
      </c>
      <c r="V381" s="307">
        <f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x14ac:dyDescent="0.2">
      <c r="A382" s="390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6" t="s">
        <v>65</v>
      </c>
      <c r="U382" s="308">
        <f>IFERROR(U380/H380,"0")+IFERROR(U381/H381,"0")</f>
        <v>3.8461538461538458</v>
      </c>
      <c r="V382" s="308">
        <f>IFERROR(V380/H380,"0")+IFERROR(V381/H381,"0")</f>
        <v>4</v>
      </c>
      <c r="W382" s="308">
        <f>IFERROR(IF(W380="",0,W380),"0")+IFERROR(IF(W381="",0,W381),"0")</f>
        <v>4.7840000000000001E-2</v>
      </c>
      <c r="X382" s="309"/>
      <c r="Y382" s="309"/>
    </row>
    <row r="383" spans="1:52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91"/>
      <c r="M383" s="389" t="s">
        <v>64</v>
      </c>
      <c r="N383" s="342"/>
      <c r="O383" s="342"/>
      <c r="P383" s="342"/>
      <c r="Q383" s="342"/>
      <c r="R383" s="342"/>
      <c r="S383" s="343"/>
      <c r="T383" s="36" t="s">
        <v>63</v>
      </c>
      <c r="U383" s="308">
        <f>IFERROR(SUM(U380:U381),"0")</f>
        <v>20</v>
      </c>
      <c r="V383" s="308">
        <f>IFERROR(SUM(V380:V381),"0")</f>
        <v>20.8</v>
      </c>
      <c r="W383" s="36"/>
      <c r="X383" s="309"/>
      <c r="Y383" s="309"/>
    </row>
    <row r="384" spans="1:52" ht="14.25" customHeight="1" x14ac:dyDescent="0.25">
      <c r="A384" s="385" t="s">
        <v>59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3" t="s">
        <v>513</v>
      </c>
      <c r="B385" s="53" t="s">
        <v>514</v>
      </c>
      <c r="C385" s="30">
        <v>4301031212</v>
      </c>
      <c r="D385" s="386">
        <v>4607091389739</v>
      </c>
      <c r="E385" s="330"/>
      <c r="F385" s="305">
        <v>0.7</v>
      </c>
      <c r="G385" s="31">
        <v>6</v>
      </c>
      <c r="H385" s="305">
        <v>4.2</v>
      </c>
      <c r="I385" s="305">
        <v>4.43</v>
      </c>
      <c r="J385" s="31">
        <v>156</v>
      </c>
      <c r="K385" s="32" t="s">
        <v>96</v>
      </c>
      <c r="L385" s="31">
        <v>45</v>
      </c>
      <c r="M385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88"/>
      <c r="O385" s="388"/>
      <c r="P385" s="388"/>
      <c r="Q385" s="330"/>
      <c r="R385" s="33"/>
      <c r="S385" s="33"/>
      <c r="T385" s="34" t="s">
        <v>63</v>
      </c>
      <c r="U385" s="306">
        <v>600</v>
      </c>
      <c r="V385" s="307">
        <f t="shared" ref="V385:V391" si="17">IFERROR(IF(U385="",0,CEILING((U385/$H385),1)*$H385),"")</f>
        <v>600.6</v>
      </c>
      <c r="W385" s="35">
        <f>IFERROR(IF(V385=0,"",ROUNDUP(V385/H385,0)*0.00753),"")</f>
        <v>1.0767900000000001</v>
      </c>
      <c r="X385" s="55"/>
      <c r="Y385" s="56"/>
      <c r="AC385" s="57"/>
      <c r="AZ385" s="259" t="s">
        <v>1</v>
      </c>
    </row>
    <row r="386" spans="1:52" ht="27" customHeight="1" x14ac:dyDescent="0.25">
      <c r="A386" s="53" t="s">
        <v>515</v>
      </c>
      <c r="B386" s="53" t="s">
        <v>516</v>
      </c>
      <c r="C386" s="30">
        <v>4301031247</v>
      </c>
      <c r="D386" s="386">
        <v>4680115883048</v>
      </c>
      <c r="E386" s="330"/>
      <c r="F386" s="305">
        <v>1</v>
      </c>
      <c r="G386" s="31">
        <v>4</v>
      </c>
      <c r="H386" s="305">
        <v>4</v>
      </c>
      <c r="I386" s="305">
        <v>4.21</v>
      </c>
      <c r="J386" s="31">
        <v>120</v>
      </c>
      <c r="K386" s="32" t="s">
        <v>62</v>
      </c>
      <c r="L386" s="31">
        <v>40</v>
      </c>
      <c r="M386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88"/>
      <c r="O386" s="388"/>
      <c r="P386" s="388"/>
      <c r="Q386" s="330"/>
      <c r="R386" s="33"/>
      <c r="S386" s="33"/>
      <c r="T386" s="34" t="s">
        <v>63</v>
      </c>
      <c r="U386" s="306">
        <v>0</v>
      </c>
      <c r="V386" s="307">
        <f t="shared" si="17"/>
        <v>0</v>
      </c>
      <c r="W386" s="35" t="str">
        <f>IFERROR(IF(V386=0,"",ROUNDUP(V386/H386,0)*0.00937),"")</f>
        <v/>
      </c>
      <c r="X386" s="55"/>
      <c r="Y386" s="56"/>
      <c r="AC386" s="57"/>
      <c r="AZ386" s="260" t="s">
        <v>1</v>
      </c>
    </row>
    <row r="387" spans="1:52" ht="27" customHeight="1" x14ac:dyDescent="0.25">
      <c r="A387" s="53" t="s">
        <v>517</v>
      </c>
      <c r="B387" s="53" t="s">
        <v>518</v>
      </c>
      <c r="C387" s="30">
        <v>4301031176</v>
      </c>
      <c r="D387" s="386">
        <v>4607091389425</v>
      </c>
      <c r="E387" s="330"/>
      <c r="F387" s="305">
        <v>0.35</v>
      </c>
      <c r="G387" s="31">
        <v>6</v>
      </c>
      <c r="H387" s="305">
        <v>2.1</v>
      </c>
      <c r="I387" s="305">
        <v>2.23</v>
      </c>
      <c r="J387" s="31">
        <v>234</v>
      </c>
      <c r="K387" s="32" t="s">
        <v>62</v>
      </c>
      <c r="L387" s="31">
        <v>45</v>
      </c>
      <c r="M387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88"/>
      <c r="O387" s="388"/>
      <c r="P387" s="388"/>
      <c r="Q387" s="330"/>
      <c r="R387" s="33"/>
      <c r="S387" s="33"/>
      <c r="T387" s="34" t="s">
        <v>63</v>
      </c>
      <c r="U387" s="306">
        <v>2</v>
      </c>
      <c r="V387" s="307">
        <f t="shared" si="17"/>
        <v>2.1</v>
      </c>
      <c r="W387" s="35">
        <f>IFERROR(IF(V387=0,"",ROUNDUP(V387/H387,0)*0.00502),"")</f>
        <v>5.0200000000000002E-3</v>
      </c>
      <c r="X387" s="55"/>
      <c r="Y387" s="56"/>
      <c r="AC387" s="57"/>
      <c r="AZ387" s="261" t="s">
        <v>1</v>
      </c>
    </row>
    <row r="388" spans="1:52" ht="27" customHeight="1" x14ac:dyDescent="0.25">
      <c r="A388" s="53" t="s">
        <v>519</v>
      </c>
      <c r="B388" s="53" t="s">
        <v>520</v>
      </c>
      <c r="C388" s="30">
        <v>4301031215</v>
      </c>
      <c r="D388" s="386">
        <v>4680115882911</v>
      </c>
      <c r="E388" s="330"/>
      <c r="F388" s="305">
        <v>0.4</v>
      </c>
      <c r="G388" s="31">
        <v>6</v>
      </c>
      <c r="H388" s="305">
        <v>2.4</v>
      </c>
      <c r="I388" s="305">
        <v>2.5299999999999998</v>
      </c>
      <c r="J388" s="31">
        <v>234</v>
      </c>
      <c r="K388" s="32" t="s">
        <v>62</v>
      </c>
      <c r="L388" s="31">
        <v>40</v>
      </c>
      <c r="M388" s="595" t="s">
        <v>521</v>
      </c>
      <c r="N388" s="388"/>
      <c r="O388" s="388"/>
      <c r="P388" s="388"/>
      <c r="Q388" s="330"/>
      <c r="R388" s="33"/>
      <c r="S388" s="33"/>
      <c r="T388" s="34" t="s">
        <v>63</v>
      </c>
      <c r="U388" s="306">
        <v>0</v>
      </c>
      <c r="V388" s="307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522</v>
      </c>
      <c r="B389" s="53" t="s">
        <v>523</v>
      </c>
      <c r="C389" s="30">
        <v>4301031167</v>
      </c>
      <c r="D389" s="386">
        <v>4680115880771</v>
      </c>
      <c r="E389" s="330"/>
      <c r="F389" s="305">
        <v>0.28000000000000003</v>
      </c>
      <c r="G389" s="31">
        <v>6</v>
      </c>
      <c r="H389" s="305">
        <v>1.68</v>
      </c>
      <c r="I389" s="305">
        <v>1.81</v>
      </c>
      <c r="J389" s="31">
        <v>234</v>
      </c>
      <c r="K389" s="32" t="s">
        <v>62</v>
      </c>
      <c r="L389" s="31">
        <v>45</v>
      </c>
      <c r="M38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88"/>
      <c r="O389" s="388"/>
      <c r="P389" s="388"/>
      <c r="Q389" s="330"/>
      <c r="R389" s="33"/>
      <c r="S389" s="33"/>
      <c r="T389" s="34" t="s">
        <v>63</v>
      </c>
      <c r="U389" s="306">
        <v>0</v>
      </c>
      <c r="V389" s="307">
        <f t="shared" si="17"/>
        <v>0</v>
      </c>
      <c r="W389" s="35" t="str">
        <f>IFERROR(IF(V389=0,"",ROUNDUP(V389/H389,0)*0.00502),"")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524</v>
      </c>
      <c r="B390" s="53" t="s">
        <v>525</v>
      </c>
      <c r="C390" s="30">
        <v>4301031173</v>
      </c>
      <c r="D390" s="386">
        <v>4607091389500</v>
      </c>
      <c r="E390" s="330"/>
      <c r="F390" s="305">
        <v>0.35</v>
      </c>
      <c r="G390" s="31">
        <v>6</v>
      </c>
      <c r="H390" s="305">
        <v>2.1</v>
      </c>
      <c r="I390" s="305">
        <v>2.23</v>
      </c>
      <c r="J390" s="31">
        <v>234</v>
      </c>
      <c r="K390" s="32" t="s">
        <v>62</v>
      </c>
      <c r="L390" s="31">
        <v>45</v>
      </c>
      <c r="M39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88"/>
      <c r="O390" s="388"/>
      <c r="P390" s="388"/>
      <c r="Q390" s="330"/>
      <c r="R390" s="33"/>
      <c r="S390" s="33"/>
      <c r="T390" s="34" t="s">
        <v>63</v>
      </c>
      <c r="U390" s="306">
        <v>2</v>
      </c>
      <c r="V390" s="307">
        <f t="shared" si="17"/>
        <v>2.1</v>
      </c>
      <c r="W390" s="35">
        <f>IFERROR(IF(V390=0,"",ROUNDUP(V390/H390,0)*0.00502),"")</f>
        <v>5.0200000000000002E-3</v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526</v>
      </c>
      <c r="B391" s="53" t="s">
        <v>527</v>
      </c>
      <c r="C391" s="30">
        <v>4301031103</v>
      </c>
      <c r="D391" s="386">
        <v>4680115881983</v>
      </c>
      <c r="E391" s="330"/>
      <c r="F391" s="305">
        <v>0.28000000000000003</v>
      </c>
      <c r="G391" s="31">
        <v>4</v>
      </c>
      <c r="H391" s="305">
        <v>1.1200000000000001</v>
      </c>
      <c r="I391" s="305">
        <v>1.252</v>
      </c>
      <c r="J391" s="31">
        <v>234</v>
      </c>
      <c r="K391" s="32" t="s">
        <v>62</v>
      </c>
      <c r="L391" s="31">
        <v>40</v>
      </c>
      <c r="M391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88"/>
      <c r="O391" s="388"/>
      <c r="P391" s="388"/>
      <c r="Q391" s="330"/>
      <c r="R391" s="33"/>
      <c r="S391" s="33"/>
      <c r="T391" s="34" t="s">
        <v>63</v>
      </c>
      <c r="U391" s="306">
        <v>0</v>
      </c>
      <c r="V391" s="307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x14ac:dyDescent="0.2">
      <c r="A392" s="390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91"/>
      <c r="M392" s="389" t="s">
        <v>64</v>
      </c>
      <c r="N392" s="342"/>
      <c r="O392" s="342"/>
      <c r="P392" s="342"/>
      <c r="Q392" s="342"/>
      <c r="R392" s="342"/>
      <c r="S392" s="343"/>
      <c r="T392" s="36" t="s">
        <v>65</v>
      </c>
      <c r="U392" s="308">
        <f>IFERROR(U385/H385,"0")+IFERROR(U386/H386,"0")+IFERROR(U387/H387,"0")+IFERROR(U388/H388,"0")+IFERROR(U389/H389,"0")+IFERROR(U390/H390,"0")+IFERROR(U391/H391,"0")</f>
        <v>144.76190476190479</v>
      </c>
      <c r="V392" s="308">
        <f>IFERROR(V385/H385,"0")+IFERROR(V386/H386,"0")+IFERROR(V387/H387,"0")+IFERROR(V388/H388,"0")+IFERROR(V389/H389,"0")+IFERROR(V390/H390,"0")+IFERROR(V391/H391,"0")</f>
        <v>145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1.0868300000000002</v>
      </c>
      <c r="X392" s="309"/>
      <c r="Y392" s="309"/>
    </row>
    <row r="393" spans="1:52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91"/>
      <c r="M393" s="389" t="s">
        <v>64</v>
      </c>
      <c r="N393" s="342"/>
      <c r="O393" s="342"/>
      <c r="P393" s="342"/>
      <c r="Q393" s="342"/>
      <c r="R393" s="342"/>
      <c r="S393" s="343"/>
      <c r="T393" s="36" t="s">
        <v>63</v>
      </c>
      <c r="U393" s="308">
        <f>IFERROR(SUM(U385:U391),"0")</f>
        <v>604</v>
      </c>
      <c r="V393" s="308">
        <f>IFERROR(SUM(V385:V391),"0")</f>
        <v>604.80000000000007</v>
      </c>
      <c r="W393" s="36"/>
      <c r="X393" s="309"/>
      <c r="Y393" s="309"/>
    </row>
    <row r="394" spans="1:52" ht="14.25" customHeight="1" x14ac:dyDescent="0.25">
      <c r="A394" s="385" t="s">
        <v>79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01"/>
      <c r="Y394" s="301"/>
    </row>
    <row r="395" spans="1:52" ht="27" customHeight="1" x14ac:dyDescent="0.25">
      <c r="A395" s="53" t="s">
        <v>528</v>
      </c>
      <c r="B395" s="53" t="s">
        <v>529</v>
      </c>
      <c r="C395" s="30">
        <v>4301032044</v>
      </c>
      <c r="D395" s="386">
        <v>4680115883000</v>
      </c>
      <c r="E395" s="330"/>
      <c r="F395" s="305">
        <v>0.03</v>
      </c>
      <c r="G395" s="31">
        <v>20</v>
      </c>
      <c r="H395" s="305">
        <v>0.6</v>
      </c>
      <c r="I395" s="305">
        <v>0.63</v>
      </c>
      <c r="J395" s="31">
        <v>350</v>
      </c>
      <c r="K395" s="32" t="s">
        <v>500</v>
      </c>
      <c r="L395" s="31">
        <v>60</v>
      </c>
      <c r="M395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88"/>
      <c r="O395" s="388"/>
      <c r="P395" s="388"/>
      <c r="Q395" s="330"/>
      <c r="R395" s="33"/>
      <c r="S395" s="33"/>
      <c r="T395" s="34" t="s">
        <v>63</v>
      </c>
      <c r="U395" s="306">
        <v>0</v>
      </c>
      <c r="V395" s="307">
        <f>IFERROR(IF(U395="",0,CEILING((U395/$H395),1)*$H395),"")</f>
        <v>0</v>
      </c>
      <c r="W395" s="35" t="str">
        <f>IFERROR(IF(V395=0,"",ROUNDUP(V395/H395,0)*0.00349),"")</f>
        <v/>
      </c>
      <c r="X395" s="55"/>
      <c r="Y395" s="56"/>
      <c r="AC395" s="57"/>
      <c r="AZ395" s="266" t="s">
        <v>1</v>
      </c>
    </row>
    <row r="396" spans="1:52" x14ac:dyDescent="0.2">
      <c r="A396" s="390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91"/>
      <c r="M396" s="389" t="s">
        <v>64</v>
      </c>
      <c r="N396" s="342"/>
      <c r="O396" s="342"/>
      <c r="P396" s="342"/>
      <c r="Q396" s="342"/>
      <c r="R396" s="342"/>
      <c r="S396" s="343"/>
      <c r="T396" s="36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6" t="s">
        <v>63</v>
      </c>
      <c r="U397" s="308">
        <f>IFERROR(SUM(U395:U395),"0")</f>
        <v>0</v>
      </c>
      <c r="V397" s="308">
        <f>IFERROR(SUM(V395:V395),"0")</f>
        <v>0</v>
      </c>
      <c r="W397" s="36"/>
      <c r="X397" s="309"/>
      <c r="Y397" s="309"/>
    </row>
    <row r="398" spans="1:52" ht="14.25" customHeight="1" x14ac:dyDescent="0.25">
      <c r="A398" s="385" t="s">
        <v>88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01"/>
      <c r="Y398" s="301"/>
    </row>
    <row r="399" spans="1:52" ht="27" customHeight="1" x14ac:dyDescent="0.25">
      <c r="A399" s="53" t="s">
        <v>530</v>
      </c>
      <c r="B399" s="53" t="s">
        <v>531</v>
      </c>
      <c r="C399" s="30">
        <v>4301170008</v>
      </c>
      <c r="D399" s="386">
        <v>4680115882980</v>
      </c>
      <c r="E399" s="330"/>
      <c r="F399" s="305">
        <v>0.13</v>
      </c>
      <c r="G399" s="31">
        <v>10</v>
      </c>
      <c r="H399" s="305">
        <v>1.3</v>
      </c>
      <c r="I399" s="305">
        <v>1.46</v>
      </c>
      <c r="J399" s="31">
        <v>200</v>
      </c>
      <c r="K399" s="32" t="s">
        <v>500</v>
      </c>
      <c r="L399" s="31">
        <v>150</v>
      </c>
      <c r="M399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88"/>
      <c r="O399" s="388"/>
      <c r="P399" s="388"/>
      <c r="Q399" s="330"/>
      <c r="R399" s="33"/>
      <c r="S399" s="33"/>
      <c r="T399" s="34" t="s">
        <v>63</v>
      </c>
      <c r="U399" s="306">
        <v>0</v>
      </c>
      <c r="V399" s="307">
        <f>IFERROR(IF(U399="",0,CEILING((U399/$H399),1)*$H399),"")</f>
        <v>0</v>
      </c>
      <c r="W399" s="35" t="str">
        <f>IFERROR(IF(V399=0,"",ROUNDUP(V399/H399,0)*0.00673),"")</f>
        <v/>
      </c>
      <c r="X399" s="55"/>
      <c r="Y399" s="56"/>
      <c r="AC399" s="57"/>
      <c r="AZ399" s="267" t="s">
        <v>1</v>
      </c>
    </row>
    <row r="400" spans="1:52" x14ac:dyDescent="0.2">
      <c r="A400" s="390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91"/>
      <c r="M400" s="389" t="s">
        <v>64</v>
      </c>
      <c r="N400" s="342"/>
      <c r="O400" s="342"/>
      <c r="P400" s="342"/>
      <c r="Q400" s="342"/>
      <c r="R400" s="342"/>
      <c r="S400" s="343"/>
      <c r="T400" s="36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6" t="s">
        <v>63</v>
      </c>
      <c r="U401" s="308">
        <f>IFERROR(SUM(U399:U399),"0")</f>
        <v>0</v>
      </c>
      <c r="V401" s="308">
        <f>IFERROR(SUM(V399:V399),"0")</f>
        <v>0</v>
      </c>
      <c r="W401" s="36"/>
      <c r="X401" s="309"/>
      <c r="Y401" s="309"/>
    </row>
    <row r="402" spans="1:52" ht="27.75" customHeight="1" x14ac:dyDescent="0.2">
      <c r="A402" s="382" t="s">
        <v>532</v>
      </c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383"/>
      <c r="O402" s="383"/>
      <c r="P402" s="383"/>
      <c r="Q402" s="383"/>
      <c r="R402" s="383"/>
      <c r="S402" s="383"/>
      <c r="T402" s="383"/>
      <c r="U402" s="383"/>
      <c r="V402" s="383"/>
      <c r="W402" s="383"/>
      <c r="X402" s="47"/>
      <c r="Y402" s="47"/>
    </row>
    <row r="403" spans="1:52" ht="16.5" customHeight="1" x14ac:dyDescent="0.25">
      <c r="A403" s="384" t="s">
        <v>532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299"/>
      <c r="Y403" s="299"/>
    </row>
    <row r="404" spans="1:52" ht="14.25" customHeight="1" x14ac:dyDescent="0.25">
      <c r="A404" s="385" t="s">
        <v>100</v>
      </c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01"/>
      <c r="Y404" s="301"/>
    </row>
    <row r="405" spans="1:52" ht="27" customHeight="1" x14ac:dyDescent="0.25">
      <c r="A405" s="53" t="s">
        <v>533</v>
      </c>
      <c r="B405" s="53" t="s">
        <v>534</v>
      </c>
      <c r="C405" s="30">
        <v>4301011371</v>
      </c>
      <c r="D405" s="386">
        <v>4607091389067</v>
      </c>
      <c r="E405" s="330"/>
      <c r="F405" s="305">
        <v>0.88</v>
      </c>
      <c r="G405" s="31">
        <v>6</v>
      </c>
      <c r="H405" s="305">
        <v>5.28</v>
      </c>
      <c r="I405" s="305">
        <v>5.64</v>
      </c>
      <c r="J405" s="31">
        <v>104</v>
      </c>
      <c r="K405" s="32" t="s">
        <v>125</v>
      </c>
      <c r="L405" s="31">
        <v>55</v>
      </c>
      <c r="M40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88"/>
      <c r="O405" s="388"/>
      <c r="P405" s="388"/>
      <c r="Q405" s="330"/>
      <c r="R405" s="33"/>
      <c r="S405" s="33"/>
      <c r="T405" s="34" t="s">
        <v>63</v>
      </c>
      <c r="U405" s="306">
        <v>10</v>
      </c>
      <c r="V405" s="307">
        <f t="shared" ref="V405:V413" si="18">IFERROR(IF(U405="",0,CEILING((U405/$H405),1)*$H405),"")</f>
        <v>10.56</v>
      </c>
      <c r="W405" s="35">
        <f>IFERROR(IF(V405=0,"",ROUNDUP(V405/H405,0)*0.01196),"")</f>
        <v>2.392E-2</v>
      </c>
      <c r="X405" s="55"/>
      <c r="Y405" s="56"/>
      <c r="AC405" s="57"/>
      <c r="AZ405" s="268" t="s">
        <v>1</v>
      </c>
    </row>
    <row r="406" spans="1:52" ht="27" customHeight="1" x14ac:dyDescent="0.25">
      <c r="A406" s="53" t="s">
        <v>535</v>
      </c>
      <c r="B406" s="53" t="s">
        <v>536</v>
      </c>
      <c r="C406" s="30">
        <v>4301011363</v>
      </c>
      <c r="D406" s="386">
        <v>4607091383522</v>
      </c>
      <c r="E406" s="330"/>
      <c r="F406" s="305">
        <v>0.88</v>
      </c>
      <c r="G406" s="31">
        <v>6</v>
      </c>
      <c r="H406" s="305">
        <v>5.28</v>
      </c>
      <c r="I406" s="305">
        <v>5.64</v>
      </c>
      <c r="J406" s="31">
        <v>104</v>
      </c>
      <c r="K406" s="32" t="s">
        <v>96</v>
      </c>
      <c r="L406" s="31">
        <v>55</v>
      </c>
      <c r="M40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88"/>
      <c r="O406" s="388"/>
      <c r="P406" s="388"/>
      <c r="Q406" s="330"/>
      <c r="R406" s="33"/>
      <c r="S406" s="33"/>
      <c r="T406" s="34" t="s">
        <v>63</v>
      </c>
      <c r="U406" s="306">
        <v>0</v>
      </c>
      <c r="V406" s="307">
        <f t="shared" si="18"/>
        <v>0</v>
      </c>
      <c r="W406" s="35" t="str">
        <f>IFERROR(IF(V406=0,"",ROUNDUP(V406/H406,0)*0.01196),"")</f>
        <v/>
      </c>
      <c r="X406" s="55"/>
      <c r="Y406" s="56"/>
      <c r="AC406" s="57"/>
      <c r="AZ406" s="269" t="s">
        <v>1</v>
      </c>
    </row>
    <row r="407" spans="1:52" ht="27" customHeight="1" x14ac:dyDescent="0.25">
      <c r="A407" s="53" t="s">
        <v>537</v>
      </c>
      <c r="B407" s="53" t="s">
        <v>538</v>
      </c>
      <c r="C407" s="30">
        <v>4301011431</v>
      </c>
      <c r="D407" s="386">
        <v>4607091384437</v>
      </c>
      <c r="E407" s="330"/>
      <c r="F407" s="305">
        <v>0.88</v>
      </c>
      <c r="G407" s="31">
        <v>6</v>
      </c>
      <c r="H407" s="305">
        <v>5.28</v>
      </c>
      <c r="I407" s="305">
        <v>5.64</v>
      </c>
      <c r="J407" s="31">
        <v>104</v>
      </c>
      <c r="K407" s="32" t="s">
        <v>96</v>
      </c>
      <c r="L407" s="31">
        <v>50</v>
      </c>
      <c r="M407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88"/>
      <c r="O407" s="388"/>
      <c r="P407" s="388"/>
      <c r="Q407" s="330"/>
      <c r="R407" s="33"/>
      <c r="S407" s="33"/>
      <c r="T407" s="34" t="s">
        <v>63</v>
      </c>
      <c r="U407" s="306">
        <v>0</v>
      </c>
      <c r="V407" s="307">
        <f t="shared" si="18"/>
        <v>0</v>
      </c>
      <c r="W407" s="35" t="str">
        <f>IFERROR(IF(V407=0,"",ROUNDUP(V407/H407,0)*0.01196),"")</f>
        <v/>
      </c>
      <c r="X407" s="55"/>
      <c r="Y407" s="56"/>
      <c r="AC407" s="57"/>
      <c r="AZ407" s="270" t="s">
        <v>1</v>
      </c>
    </row>
    <row r="408" spans="1:52" ht="27" customHeight="1" x14ac:dyDescent="0.25">
      <c r="A408" s="53" t="s">
        <v>539</v>
      </c>
      <c r="B408" s="53" t="s">
        <v>540</v>
      </c>
      <c r="C408" s="30">
        <v>4301011365</v>
      </c>
      <c r="D408" s="386">
        <v>4607091389104</v>
      </c>
      <c r="E408" s="330"/>
      <c r="F408" s="305">
        <v>0.88</v>
      </c>
      <c r="G408" s="31">
        <v>6</v>
      </c>
      <c r="H408" s="305">
        <v>5.28</v>
      </c>
      <c r="I408" s="305">
        <v>5.64</v>
      </c>
      <c r="J408" s="31">
        <v>104</v>
      </c>
      <c r="K408" s="32" t="s">
        <v>96</v>
      </c>
      <c r="L408" s="31">
        <v>55</v>
      </c>
      <c r="M40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88"/>
      <c r="O408" s="388"/>
      <c r="P408" s="388"/>
      <c r="Q408" s="330"/>
      <c r="R408" s="33"/>
      <c r="S408" s="33"/>
      <c r="T408" s="34" t="s">
        <v>63</v>
      </c>
      <c r="U408" s="306">
        <v>0</v>
      </c>
      <c r="V408" s="307">
        <f t="shared" si="18"/>
        <v>0</v>
      </c>
      <c r="W408" s="35" t="str">
        <f>IFERROR(IF(V408=0,"",ROUNDUP(V408/H408,0)*0.01196),"")</f>
        <v/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541</v>
      </c>
      <c r="B409" s="53" t="s">
        <v>542</v>
      </c>
      <c r="C409" s="30">
        <v>4301011367</v>
      </c>
      <c r="D409" s="386">
        <v>4680115880603</v>
      </c>
      <c r="E409" s="330"/>
      <c r="F409" s="305">
        <v>0.6</v>
      </c>
      <c r="G409" s="31">
        <v>6</v>
      </c>
      <c r="H409" s="305">
        <v>3.6</v>
      </c>
      <c r="I409" s="305">
        <v>3.84</v>
      </c>
      <c r="J409" s="31">
        <v>120</v>
      </c>
      <c r="K409" s="32" t="s">
        <v>96</v>
      </c>
      <c r="L409" s="31">
        <v>55</v>
      </c>
      <c r="M409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88"/>
      <c r="O409" s="388"/>
      <c r="P409" s="388"/>
      <c r="Q409" s="330"/>
      <c r="R409" s="33"/>
      <c r="S409" s="33"/>
      <c r="T409" s="34" t="s">
        <v>63</v>
      </c>
      <c r="U409" s="306">
        <v>0</v>
      </c>
      <c r="V409" s="307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543</v>
      </c>
      <c r="B410" s="53" t="s">
        <v>544</v>
      </c>
      <c r="C410" s="30">
        <v>4301011168</v>
      </c>
      <c r="D410" s="386">
        <v>4607091389999</v>
      </c>
      <c r="E410" s="330"/>
      <c r="F410" s="305">
        <v>0.6</v>
      </c>
      <c r="G410" s="31">
        <v>6</v>
      </c>
      <c r="H410" s="305">
        <v>3.6</v>
      </c>
      <c r="I410" s="305">
        <v>3.84</v>
      </c>
      <c r="J410" s="31">
        <v>120</v>
      </c>
      <c r="K410" s="32" t="s">
        <v>96</v>
      </c>
      <c r="L410" s="31">
        <v>55</v>
      </c>
      <c r="M410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88"/>
      <c r="O410" s="388"/>
      <c r="P410" s="388"/>
      <c r="Q410" s="330"/>
      <c r="R410" s="33"/>
      <c r="S410" s="33"/>
      <c r="T410" s="34" t="s">
        <v>63</v>
      </c>
      <c r="U410" s="306">
        <v>0</v>
      </c>
      <c r="V410" s="307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545</v>
      </c>
      <c r="B411" s="53" t="s">
        <v>546</v>
      </c>
      <c r="C411" s="30">
        <v>4301011372</v>
      </c>
      <c r="D411" s="386">
        <v>4680115882782</v>
      </c>
      <c r="E411" s="330"/>
      <c r="F411" s="305">
        <v>0.6</v>
      </c>
      <c r="G411" s="31">
        <v>6</v>
      </c>
      <c r="H411" s="305">
        <v>3.6</v>
      </c>
      <c r="I411" s="305">
        <v>3.84</v>
      </c>
      <c r="J411" s="31">
        <v>120</v>
      </c>
      <c r="K411" s="32" t="s">
        <v>96</v>
      </c>
      <c r="L411" s="31">
        <v>50</v>
      </c>
      <c r="M411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88"/>
      <c r="O411" s="388"/>
      <c r="P411" s="388"/>
      <c r="Q411" s="330"/>
      <c r="R411" s="33"/>
      <c r="S411" s="33"/>
      <c r="T411" s="34" t="s">
        <v>63</v>
      </c>
      <c r="U411" s="306">
        <v>0</v>
      </c>
      <c r="V411" s="307">
        <f t="shared" si="18"/>
        <v>0</v>
      </c>
      <c r="W411" s="35" t="str">
        <f>IFERROR(IF(V411=0,"",ROUNDUP(V411/H411,0)*0.00937),"")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547</v>
      </c>
      <c r="B412" s="53" t="s">
        <v>548</v>
      </c>
      <c r="C412" s="30">
        <v>4301011190</v>
      </c>
      <c r="D412" s="386">
        <v>4607091389098</v>
      </c>
      <c r="E412" s="330"/>
      <c r="F412" s="305">
        <v>0.4</v>
      </c>
      <c r="G412" s="31">
        <v>6</v>
      </c>
      <c r="H412" s="305">
        <v>2.4</v>
      </c>
      <c r="I412" s="305">
        <v>2.6</v>
      </c>
      <c r="J412" s="31">
        <v>156</v>
      </c>
      <c r="K412" s="32" t="s">
        <v>125</v>
      </c>
      <c r="L412" s="31">
        <v>50</v>
      </c>
      <c r="M412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88"/>
      <c r="O412" s="388"/>
      <c r="P412" s="388"/>
      <c r="Q412" s="330"/>
      <c r="R412" s="33"/>
      <c r="S412" s="33"/>
      <c r="T412" s="34" t="s">
        <v>63</v>
      </c>
      <c r="U412" s="306">
        <v>8</v>
      </c>
      <c r="V412" s="307">
        <f t="shared" si="18"/>
        <v>9.6</v>
      </c>
      <c r="W412" s="35">
        <f>IFERROR(IF(V412=0,"",ROUNDUP(V412/H412,0)*0.00753),"")</f>
        <v>3.0120000000000001E-2</v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549</v>
      </c>
      <c r="B413" s="53" t="s">
        <v>550</v>
      </c>
      <c r="C413" s="30">
        <v>4301011366</v>
      </c>
      <c r="D413" s="386">
        <v>4607091389982</v>
      </c>
      <c r="E413" s="330"/>
      <c r="F413" s="305">
        <v>0.6</v>
      </c>
      <c r="G413" s="31">
        <v>6</v>
      </c>
      <c r="H413" s="305">
        <v>3.6</v>
      </c>
      <c r="I413" s="305">
        <v>3.84</v>
      </c>
      <c r="J413" s="31">
        <v>120</v>
      </c>
      <c r="K413" s="32" t="s">
        <v>96</v>
      </c>
      <c r="L413" s="31">
        <v>55</v>
      </c>
      <c r="M413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88"/>
      <c r="O413" s="388"/>
      <c r="P413" s="388"/>
      <c r="Q413" s="330"/>
      <c r="R413" s="33"/>
      <c r="S413" s="33"/>
      <c r="T413" s="34" t="s">
        <v>63</v>
      </c>
      <c r="U413" s="306">
        <v>0</v>
      </c>
      <c r="V413" s="307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x14ac:dyDescent="0.2">
      <c r="A414" s="390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91"/>
      <c r="M414" s="389" t="s">
        <v>64</v>
      </c>
      <c r="N414" s="342"/>
      <c r="O414" s="342"/>
      <c r="P414" s="342"/>
      <c r="Q414" s="342"/>
      <c r="R414" s="342"/>
      <c r="S414" s="343"/>
      <c r="T414" s="36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5.2272727272727275</v>
      </c>
      <c r="V414" s="308">
        <f>IFERROR(V405/H405,"0")+IFERROR(V406/H406,"0")+IFERROR(V407/H407,"0")+IFERROR(V408/H408,"0")+IFERROR(V409/H409,"0")+IFERROR(V410/H410,"0")+IFERROR(V411/H411,"0")+IFERROR(V412/H412,"0")+IFERROR(V413/H413,"0")</f>
        <v>6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5.4040000000000005E-2</v>
      </c>
      <c r="X414" s="309"/>
      <c r="Y414" s="309"/>
    </row>
    <row r="415" spans="1:52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91"/>
      <c r="M415" s="389" t="s">
        <v>64</v>
      </c>
      <c r="N415" s="342"/>
      <c r="O415" s="342"/>
      <c r="P415" s="342"/>
      <c r="Q415" s="342"/>
      <c r="R415" s="342"/>
      <c r="S415" s="343"/>
      <c r="T415" s="36" t="s">
        <v>63</v>
      </c>
      <c r="U415" s="308">
        <f>IFERROR(SUM(U405:U413),"0")</f>
        <v>18</v>
      </c>
      <c r="V415" s="308">
        <f>IFERROR(SUM(V405:V413),"0")</f>
        <v>20.16</v>
      </c>
      <c r="W415" s="36"/>
      <c r="X415" s="309"/>
      <c r="Y415" s="309"/>
    </row>
    <row r="416" spans="1:52" ht="14.25" customHeight="1" x14ac:dyDescent="0.25">
      <c r="A416" s="385" t="s">
        <v>93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01"/>
      <c r="Y416" s="301"/>
    </row>
    <row r="417" spans="1:52" ht="16.5" customHeight="1" x14ac:dyDescent="0.25">
      <c r="A417" s="53" t="s">
        <v>551</v>
      </c>
      <c r="B417" s="53" t="s">
        <v>552</v>
      </c>
      <c r="C417" s="30">
        <v>4301020222</v>
      </c>
      <c r="D417" s="386">
        <v>4607091388930</v>
      </c>
      <c r="E417" s="330"/>
      <c r="F417" s="305">
        <v>0.88</v>
      </c>
      <c r="G417" s="31">
        <v>6</v>
      </c>
      <c r="H417" s="305">
        <v>5.28</v>
      </c>
      <c r="I417" s="305">
        <v>5.64</v>
      </c>
      <c r="J417" s="31">
        <v>104</v>
      </c>
      <c r="K417" s="32" t="s">
        <v>96</v>
      </c>
      <c r="L417" s="31">
        <v>55</v>
      </c>
      <c r="M417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88"/>
      <c r="O417" s="388"/>
      <c r="P417" s="388"/>
      <c r="Q417" s="330"/>
      <c r="R417" s="33"/>
      <c r="S417" s="33"/>
      <c r="T417" s="34" t="s">
        <v>63</v>
      </c>
      <c r="U417" s="306">
        <v>200</v>
      </c>
      <c r="V417" s="307">
        <f>IFERROR(IF(U417="",0,CEILING((U417/$H417),1)*$H417),"")</f>
        <v>200.64000000000001</v>
      </c>
      <c r="W417" s="35">
        <f>IFERROR(IF(V417=0,"",ROUNDUP(V417/H417,0)*0.01196),"")</f>
        <v>0.45448</v>
      </c>
      <c r="X417" s="55"/>
      <c r="Y417" s="56"/>
      <c r="AC417" s="57"/>
      <c r="AZ417" s="277" t="s">
        <v>1</v>
      </c>
    </row>
    <row r="418" spans="1:52" ht="16.5" customHeight="1" x14ac:dyDescent="0.25">
      <c r="A418" s="53" t="s">
        <v>553</v>
      </c>
      <c r="B418" s="53" t="s">
        <v>554</v>
      </c>
      <c r="C418" s="30">
        <v>4301020206</v>
      </c>
      <c r="D418" s="386">
        <v>4680115880054</v>
      </c>
      <c r="E418" s="330"/>
      <c r="F418" s="305">
        <v>0.6</v>
      </c>
      <c r="G418" s="31">
        <v>6</v>
      </c>
      <c r="H418" s="305">
        <v>3.6</v>
      </c>
      <c r="I418" s="305">
        <v>3.84</v>
      </c>
      <c r="J418" s="31">
        <v>120</v>
      </c>
      <c r="K418" s="32" t="s">
        <v>96</v>
      </c>
      <c r="L418" s="31">
        <v>55</v>
      </c>
      <c r="M418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88"/>
      <c r="O418" s="388"/>
      <c r="P418" s="388"/>
      <c r="Q418" s="330"/>
      <c r="R418" s="33"/>
      <c r="S418" s="33"/>
      <c r="T418" s="34" t="s">
        <v>63</v>
      </c>
      <c r="U418" s="306">
        <v>0</v>
      </c>
      <c r="V418" s="307">
        <f>IFERROR(IF(U418="",0,CEILING((U418/$H418),1)*$H418),"")</f>
        <v>0</v>
      </c>
      <c r="W418" s="35" t="str">
        <f>IFERROR(IF(V418=0,"",ROUNDUP(V418/H418,0)*0.00937),"")</f>
        <v/>
      </c>
      <c r="X418" s="55"/>
      <c r="Y418" s="56"/>
      <c r="AC418" s="57"/>
      <c r="AZ418" s="278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6" t="s">
        <v>65</v>
      </c>
      <c r="U419" s="308">
        <f>IFERROR(U417/H417,"0")+IFERROR(U418/H418,"0")</f>
        <v>37.878787878787875</v>
      </c>
      <c r="V419" s="308">
        <f>IFERROR(V417/H417,"0")+IFERROR(V418/H418,"0")</f>
        <v>38</v>
      </c>
      <c r="W419" s="308">
        <f>IFERROR(IF(W417="",0,W417),"0")+IFERROR(IF(W418="",0,W418),"0")</f>
        <v>0.45448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6" t="s">
        <v>63</v>
      </c>
      <c r="U420" s="308">
        <f>IFERROR(SUM(U417:U418),"0")</f>
        <v>200</v>
      </c>
      <c r="V420" s="308">
        <f>IFERROR(SUM(V417:V418),"0")</f>
        <v>200.64000000000001</v>
      </c>
      <c r="W420" s="36"/>
      <c r="X420" s="309"/>
      <c r="Y420" s="309"/>
    </row>
    <row r="421" spans="1:52" ht="14.25" customHeight="1" x14ac:dyDescent="0.25">
      <c r="A421" s="385" t="s">
        <v>59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27" customHeight="1" x14ac:dyDescent="0.25">
      <c r="A422" s="53" t="s">
        <v>555</v>
      </c>
      <c r="B422" s="53" t="s">
        <v>556</v>
      </c>
      <c r="C422" s="30">
        <v>4301031252</v>
      </c>
      <c r="D422" s="386">
        <v>4680115883116</v>
      </c>
      <c r="E422" s="330"/>
      <c r="F422" s="305">
        <v>0.88</v>
      </c>
      <c r="G422" s="31">
        <v>6</v>
      </c>
      <c r="H422" s="305">
        <v>5.28</v>
      </c>
      <c r="I422" s="305">
        <v>5.64</v>
      </c>
      <c r="J422" s="31">
        <v>104</v>
      </c>
      <c r="K422" s="32" t="s">
        <v>96</v>
      </c>
      <c r="L422" s="31">
        <v>60</v>
      </c>
      <c r="M422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88"/>
      <c r="O422" s="388"/>
      <c r="P422" s="388"/>
      <c r="Q422" s="330"/>
      <c r="R422" s="33"/>
      <c r="S422" s="33"/>
      <c r="T422" s="34" t="s">
        <v>63</v>
      </c>
      <c r="U422" s="306">
        <v>165</v>
      </c>
      <c r="V422" s="307">
        <f t="shared" ref="V422:V427" si="19">IFERROR(IF(U422="",0,CEILING((U422/$H422),1)*$H422),"")</f>
        <v>168.96</v>
      </c>
      <c r="W422" s="35">
        <f>IFERROR(IF(V422=0,"",ROUNDUP(V422/H422,0)*0.01196),"")</f>
        <v>0.38272</v>
      </c>
      <c r="X422" s="55"/>
      <c r="Y422" s="56"/>
      <c r="AC422" s="57"/>
      <c r="AZ422" s="279" t="s">
        <v>1</v>
      </c>
    </row>
    <row r="423" spans="1:52" ht="27" customHeight="1" x14ac:dyDescent="0.25">
      <c r="A423" s="53" t="s">
        <v>557</v>
      </c>
      <c r="B423" s="53" t="s">
        <v>558</v>
      </c>
      <c r="C423" s="30">
        <v>4301031248</v>
      </c>
      <c r="D423" s="386">
        <v>4680115883093</v>
      </c>
      <c r="E423" s="330"/>
      <c r="F423" s="305">
        <v>0.88</v>
      </c>
      <c r="G423" s="31">
        <v>6</v>
      </c>
      <c r="H423" s="305">
        <v>5.28</v>
      </c>
      <c r="I423" s="305">
        <v>5.64</v>
      </c>
      <c r="J423" s="31">
        <v>104</v>
      </c>
      <c r="K423" s="32" t="s">
        <v>62</v>
      </c>
      <c r="L423" s="31">
        <v>60</v>
      </c>
      <c r="M423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88"/>
      <c r="O423" s="388"/>
      <c r="P423" s="388"/>
      <c r="Q423" s="330"/>
      <c r="R423" s="33"/>
      <c r="S423" s="33"/>
      <c r="T423" s="34" t="s">
        <v>63</v>
      </c>
      <c r="U423" s="306">
        <v>0</v>
      </c>
      <c r="V423" s="307">
        <f t="shared" si="19"/>
        <v>0</v>
      </c>
      <c r="W423" s="35" t="str">
        <f>IFERROR(IF(V423=0,"",ROUNDUP(V423/H423,0)*0.01196),"")</f>
        <v/>
      </c>
      <c r="X423" s="55"/>
      <c r="Y423" s="56"/>
      <c r="AC423" s="57"/>
      <c r="AZ423" s="280" t="s">
        <v>1</v>
      </c>
    </row>
    <row r="424" spans="1:52" ht="27" customHeight="1" x14ac:dyDescent="0.25">
      <c r="A424" s="53" t="s">
        <v>559</v>
      </c>
      <c r="B424" s="53" t="s">
        <v>560</v>
      </c>
      <c r="C424" s="30">
        <v>4301031250</v>
      </c>
      <c r="D424" s="386">
        <v>4680115883109</v>
      </c>
      <c r="E424" s="330"/>
      <c r="F424" s="305">
        <v>0.88</v>
      </c>
      <c r="G424" s="31">
        <v>6</v>
      </c>
      <c r="H424" s="305">
        <v>5.28</v>
      </c>
      <c r="I424" s="305">
        <v>5.64</v>
      </c>
      <c r="J424" s="31">
        <v>104</v>
      </c>
      <c r="K424" s="32" t="s">
        <v>62</v>
      </c>
      <c r="L424" s="31">
        <v>60</v>
      </c>
      <c r="M424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88"/>
      <c r="O424" s="388"/>
      <c r="P424" s="388"/>
      <c r="Q424" s="330"/>
      <c r="R424" s="33"/>
      <c r="S424" s="33"/>
      <c r="T424" s="34" t="s">
        <v>63</v>
      </c>
      <c r="U424" s="306">
        <v>110</v>
      </c>
      <c r="V424" s="307">
        <f t="shared" si="19"/>
        <v>110.88000000000001</v>
      </c>
      <c r="W424" s="35">
        <f>IFERROR(IF(V424=0,"",ROUNDUP(V424/H424,0)*0.01196),"")</f>
        <v>0.25115999999999999</v>
      </c>
      <c r="X424" s="55"/>
      <c r="Y424" s="56"/>
      <c r="AC424" s="57"/>
      <c r="AZ424" s="281" t="s">
        <v>1</v>
      </c>
    </row>
    <row r="425" spans="1:52" ht="27" customHeight="1" x14ac:dyDescent="0.25">
      <c r="A425" s="53" t="s">
        <v>561</v>
      </c>
      <c r="B425" s="53" t="s">
        <v>562</v>
      </c>
      <c r="C425" s="30">
        <v>4301031249</v>
      </c>
      <c r="D425" s="386">
        <v>4680115882072</v>
      </c>
      <c r="E425" s="330"/>
      <c r="F425" s="305">
        <v>0.6</v>
      </c>
      <c r="G425" s="31">
        <v>6</v>
      </c>
      <c r="H425" s="305">
        <v>3.6</v>
      </c>
      <c r="I425" s="305">
        <v>3.84</v>
      </c>
      <c r="J425" s="31">
        <v>120</v>
      </c>
      <c r="K425" s="32" t="s">
        <v>96</v>
      </c>
      <c r="L425" s="31">
        <v>60</v>
      </c>
      <c r="M425" s="615" t="s">
        <v>563</v>
      </c>
      <c r="N425" s="388"/>
      <c r="O425" s="388"/>
      <c r="P425" s="388"/>
      <c r="Q425" s="330"/>
      <c r="R425" s="33"/>
      <c r="S425" s="33"/>
      <c r="T425" s="34" t="s">
        <v>63</v>
      </c>
      <c r="U425" s="306">
        <v>0</v>
      </c>
      <c r="V425" s="307">
        <f t="shared" si="19"/>
        <v>0</v>
      </c>
      <c r="W425" s="35" t="str">
        <f>IFERROR(IF(V425=0,"",ROUNDUP(V425/H425,0)*0.00937),"")</f>
        <v/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564</v>
      </c>
      <c r="B426" s="53" t="s">
        <v>565</v>
      </c>
      <c r="C426" s="30">
        <v>4301031251</v>
      </c>
      <c r="D426" s="386">
        <v>4680115882102</v>
      </c>
      <c r="E426" s="330"/>
      <c r="F426" s="305">
        <v>0.6</v>
      </c>
      <c r="G426" s="31">
        <v>6</v>
      </c>
      <c r="H426" s="305">
        <v>3.6</v>
      </c>
      <c r="I426" s="305">
        <v>3.81</v>
      </c>
      <c r="J426" s="31">
        <v>120</v>
      </c>
      <c r="K426" s="32" t="s">
        <v>62</v>
      </c>
      <c r="L426" s="31">
        <v>60</v>
      </c>
      <c r="M426" s="616" t="s">
        <v>566</v>
      </c>
      <c r="N426" s="388"/>
      <c r="O426" s="388"/>
      <c r="P426" s="388"/>
      <c r="Q426" s="330"/>
      <c r="R426" s="33"/>
      <c r="S426" s="33"/>
      <c r="T426" s="34" t="s">
        <v>63</v>
      </c>
      <c r="U426" s="306">
        <v>0</v>
      </c>
      <c r="V426" s="307">
        <f t="shared" si="19"/>
        <v>0</v>
      </c>
      <c r="W426" s="35" t="str">
        <f>IFERROR(IF(V426=0,"",ROUNDUP(V426/H426,0)*0.00937),"")</f>
        <v/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567</v>
      </c>
      <c r="B427" s="53" t="s">
        <v>568</v>
      </c>
      <c r="C427" s="30">
        <v>4301031253</v>
      </c>
      <c r="D427" s="386">
        <v>4680115882096</v>
      </c>
      <c r="E427" s="330"/>
      <c r="F427" s="305">
        <v>0.6</v>
      </c>
      <c r="G427" s="31">
        <v>6</v>
      </c>
      <c r="H427" s="305">
        <v>3.6</v>
      </c>
      <c r="I427" s="305">
        <v>3.81</v>
      </c>
      <c r="J427" s="31">
        <v>120</v>
      </c>
      <c r="K427" s="32" t="s">
        <v>62</v>
      </c>
      <c r="L427" s="31">
        <v>60</v>
      </c>
      <c r="M427" s="617" t="s">
        <v>569</v>
      </c>
      <c r="N427" s="388"/>
      <c r="O427" s="388"/>
      <c r="P427" s="388"/>
      <c r="Q427" s="330"/>
      <c r="R427" s="33"/>
      <c r="S427" s="33"/>
      <c r="T427" s="34" t="s">
        <v>63</v>
      </c>
      <c r="U427" s="306">
        <v>0</v>
      </c>
      <c r="V427" s="307">
        <f t="shared" si="19"/>
        <v>0</v>
      </c>
      <c r="W427" s="35" t="str">
        <f>IFERROR(IF(V427=0,"",ROUNDUP(V427/H427,0)*0.00937),"")</f>
        <v/>
      </c>
      <c r="X427" s="55"/>
      <c r="Y427" s="56"/>
      <c r="AC427" s="57"/>
      <c r="AZ427" s="284" t="s">
        <v>1</v>
      </c>
    </row>
    <row r="428" spans="1:52" x14ac:dyDescent="0.2">
      <c r="A428" s="390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91"/>
      <c r="M428" s="389" t="s">
        <v>64</v>
      </c>
      <c r="N428" s="342"/>
      <c r="O428" s="342"/>
      <c r="P428" s="342"/>
      <c r="Q428" s="342"/>
      <c r="R428" s="342"/>
      <c r="S428" s="343"/>
      <c r="T428" s="36" t="s">
        <v>65</v>
      </c>
      <c r="U428" s="308">
        <f>IFERROR(U422/H422,"0")+IFERROR(U423/H423,"0")+IFERROR(U424/H424,"0")+IFERROR(U425/H425,"0")+IFERROR(U426/H426,"0")+IFERROR(U427/H427,"0")</f>
        <v>52.083333333333329</v>
      </c>
      <c r="V428" s="308">
        <f>IFERROR(V422/H422,"0")+IFERROR(V423/H423,"0")+IFERROR(V424/H424,"0")+IFERROR(V425/H425,"0")+IFERROR(V426/H426,"0")+IFERROR(V427/H427,"0")</f>
        <v>53</v>
      </c>
      <c r="W428" s="308">
        <f>IFERROR(IF(W422="",0,W422),"0")+IFERROR(IF(W423="",0,W423),"0")+IFERROR(IF(W424="",0,W424),"0")+IFERROR(IF(W425="",0,W425),"0")+IFERROR(IF(W426="",0,W426),"0")+IFERROR(IF(W427="",0,W427),"0")</f>
        <v>0.63388</v>
      </c>
      <c r="X428" s="309"/>
      <c r="Y428" s="309"/>
    </row>
    <row r="429" spans="1:52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91"/>
      <c r="M429" s="389" t="s">
        <v>64</v>
      </c>
      <c r="N429" s="342"/>
      <c r="O429" s="342"/>
      <c r="P429" s="342"/>
      <c r="Q429" s="342"/>
      <c r="R429" s="342"/>
      <c r="S429" s="343"/>
      <c r="T429" s="36" t="s">
        <v>63</v>
      </c>
      <c r="U429" s="308">
        <f>IFERROR(SUM(U422:U427),"0")</f>
        <v>275</v>
      </c>
      <c r="V429" s="308">
        <f>IFERROR(SUM(V422:V427),"0")</f>
        <v>279.84000000000003</v>
      </c>
      <c r="W429" s="36"/>
      <c r="X429" s="309"/>
      <c r="Y429" s="309"/>
    </row>
    <row r="430" spans="1:52" ht="14.25" customHeight="1" x14ac:dyDescent="0.25">
      <c r="A430" s="385" t="s">
        <v>66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01"/>
      <c r="Y430" s="301"/>
    </row>
    <row r="431" spans="1:52" ht="16.5" customHeight="1" x14ac:dyDescent="0.25">
      <c r="A431" s="53" t="s">
        <v>570</v>
      </c>
      <c r="B431" s="53" t="s">
        <v>571</v>
      </c>
      <c r="C431" s="30">
        <v>4301051230</v>
      </c>
      <c r="D431" s="386">
        <v>4607091383409</v>
      </c>
      <c r="E431" s="330"/>
      <c r="F431" s="305">
        <v>1.3</v>
      </c>
      <c r="G431" s="31">
        <v>6</v>
      </c>
      <c r="H431" s="305">
        <v>7.8</v>
      </c>
      <c r="I431" s="305">
        <v>8.3460000000000001</v>
      </c>
      <c r="J431" s="31">
        <v>56</v>
      </c>
      <c r="K431" s="32" t="s">
        <v>62</v>
      </c>
      <c r="L431" s="31">
        <v>45</v>
      </c>
      <c r="M43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88"/>
      <c r="O431" s="388"/>
      <c r="P431" s="388"/>
      <c r="Q431" s="330"/>
      <c r="R431" s="33"/>
      <c r="S431" s="33"/>
      <c r="T431" s="34" t="s">
        <v>63</v>
      </c>
      <c r="U431" s="306">
        <v>0</v>
      </c>
      <c r="V431" s="307">
        <f>IFERROR(IF(U431="",0,CEILING((U431/$H431),1)*$H431),"")</f>
        <v>0</v>
      </c>
      <c r="W431" s="35" t="str">
        <f>IFERROR(IF(V431=0,"",ROUNDUP(V431/H431,0)*0.02175),"")</f>
        <v/>
      </c>
      <c r="X431" s="55"/>
      <c r="Y431" s="56"/>
      <c r="AC431" s="57"/>
      <c r="AZ431" s="285" t="s">
        <v>1</v>
      </c>
    </row>
    <row r="432" spans="1:52" ht="16.5" customHeight="1" x14ac:dyDescent="0.25">
      <c r="A432" s="53" t="s">
        <v>572</v>
      </c>
      <c r="B432" s="53" t="s">
        <v>573</v>
      </c>
      <c r="C432" s="30">
        <v>4301051231</v>
      </c>
      <c r="D432" s="386">
        <v>4607091383416</v>
      </c>
      <c r="E432" s="330"/>
      <c r="F432" s="305">
        <v>1.3</v>
      </c>
      <c r="G432" s="31">
        <v>6</v>
      </c>
      <c r="H432" s="305">
        <v>7.8</v>
      </c>
      <c r="I432" s="305">
        <v>8.3460000000000001</v>
      </c>
      <c r="J432" s="31">
        <v>56</v>
      </c>
      <c r="K432" s="32" t="s">
        <v>62</v>
      </c>
      <c r="L432" s="31">
        <v>45</v>
      </c>
      <c r="M432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88"/>
      <c r="O432" s="388"/>
      <c r="P432" s="388"/>
      <c r="Q432" s="330"/>
      <c r="R432" s="33"/>
      <c r="S432" s="33"/>
      <c r="T432" s="34" t="s">
        <v>63</v>
      </c>
      <c r="U432" s="306">
        <v>0</v>
      </c>
      <c r="V432" s="307">
        <f>IFERROR(IF(U432="",0,CEILING((U432/$H432),1)*$H432),"")</f>
        <v>0</v>
      </c>
      <c r="W432" s="35" t="str">
        <f>IFERROR(IF(V432=0,"",ROUNDUP(V432/H432,0)*0.02175),"")</f>
        <v/>
      </c>
      <c r="X432" s="55"/>
      <c r="Y432" s="56"/>
      <c r="AC432" s="57"/>
      <c r="AZ432" s="286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6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6" t="s">
        <v>63</v>
      </c>
      <c r="U434" s="308">
        <f>IFERROR(SUM(U431:U432),"0")</f>
        <v>0</v>
      </c>
      <c r="V434" s="308">
        <f>IFERROR(SUM(V431:V432),"0")</f>
        <v>0</v>
      </c>
      <c r="W434" s="36"/>
      <c r="X434" s="309"/>
      <c r="Y434" s="309"/>
    </row>
    <row r="435" spans="1:52" ht="27.75" customHeight="1" x14ac:dyDescent="0.2">
      <c r="A435" s="382" t="s">
        <v>574</v>
      </c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383"/>
      <c r="O435" s="383"/>
      <c r="P435" s="383"/>
      <c r="Q435" s="383"/>
      <c r="R435" s="383"/>
      <c r="S435" s="383"/>
      <c r="T435" s="383"/>
      <c r="U435" s="383"/>
      <c r="V435" s="383"/>
      <c r="W435" s="383"/>
      <c r="X435" s="47"/>
      <c r="Y435" s="47"/>
    </row>
    <row r="436" spans="1:52" ht="16.5" customHeight="1" x14ac:dyDescent="0.25">
      <c r="A436" s="384" t="s">
        <v>575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299"/>
      <c r="Y436" s="299"/>
    </row>
    <row r="437" spans="1:52" ht="14.25" customHeight="1" x14ac:dyDescent="0.25">
      <c r="A437" s="385" t="s">
        <v>100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01"/>
      <c r="Y437" s="301"/>
    </row>
    <row r="438" spans="1:52" ht="27" customHeight="1" x14ac:dyDescent="0.25">
      <c r="A438" s="53" t="s">
        <v>576</v>
      </c>
      <c r="B438" s="53" t="s">
        <v>577</v>
      </c>
      <c r="C438" s="30">
        <v>4301011434</v>
      </c>
      <c r="D438" s="386">
        <v>4680115881099</v>
      </c>
      <c r="E438" s="330"/>
      <c r="F438" s="305">
        <v>1.5</v>
      </c>
      <c r="G438" s="31">
        <v>8</v>
      </c>
      <c r="H438" s="305">
        <v>12</v>
      </c>
      <c r="I438" s="305">
        <v>12.48</v>
      </c>
      <c r="J438" s="31">
        <v>56</v>
      </c>
      <c r="K438" s="32" t="s">
        <v>96</v>
      </c>
      <c r="L438" s="31">
        <v>50</v>
      </c>
      <c r="M438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88"/>
      <c r="O438" s="388"/>
      <c r="P438" s="388"/>
      <c r="Q438" s="330"/>
      <c r="R438" s="33"/>
      <c r="S438" s="33"/>
      <c r="T438" s="34" t="s">
        <v>63</v>
      </c>
      <c r="U438" s="306">
        <v>0</v>
      </c>
      <c r="V438" s="307">
        <f>IFERROR(IF(U438="",0,CEILING((U438/$H438),1)*$H438),"")</f>
        <v>0</v>
      </c>
      <c r="W438" s="35" t="str">
        <f>IFERROR(IF(V438=0,"",ROUNDUP(V438/H438,0)*0.02175),"")</f>
        <v/>
      </c>
      <c r="X438" s="55"/>
      <c r="Y438" s="56"/>
      <c r="AC438" s="57"/>
      <c r="AZ438" s="287" t="s">
        <v>1</v>
      </c>
    </row>
    <row r="439" spans="1:52" ht="27" customHeight="1" x14ac:dyDescent="0.25">
      <c r="A439" s="53" t="s">
        <v>578</v>
      </c>
      <c r="B439" s="53" t="s">
        <v>579</v>
      </c>
      <c r="C439" s="30">
        <v>4301011435</v>
      </c>
      <c r="D439" s="386">
        <v>4680115881150</v>
      </c>
      <c r="E439" s="330"/>
      <c r="F439" s="305">
        <v>1.5</v>
      </c>
      <c r="G439" s="31">
        <v>8</v>
      </c>
      <c r="H439" s="305">
        <v>12</v>
      </c>
      <c r="I439" s="305">
        <v>12.48</v>
      </c>
      <c r="J439" s="31">
        <v>56</v>
      </c>
      <c r="K439" s="32" t="s">
        <v>96</v>
      </c>
      <c r="L439" s="31">
        <v>50</v>
      </c>
      <c r="M439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88"/>
      <c r="O439" s="388"/>
      <c r="P439" s="388"/>
      <c r="Q439" s="330"/>
      <c r="R439" s="33"/>
      <c r="S439" s="33"/>
      <c r="T439" s="34" t="s">
        <v>63</v>
      </c>
      <c r="U439" s="306">
        <v>0</v>
      </c>
      <c r="V439" s="307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x14ac:dyDescent="0.2">
      <c r="A440" s="390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91"/>
      <c r="M440" s="389" t="s">
        <v>64</v>
      </c>
      <c r="N440" s="342"/>
      <c r="O440" s="342"/>
      <c r="P440" s="342"/>
      <c r="Q440" s="342"/>
      <c r="R440" s="342"/>
      <c r="S440" s="343"/>
      <c r="T440" s="36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91"/>
      <c r="M441" s="389" t="s">
        <v>64</v>
      </c>
      <c r="N441" s="342"/>
      <c r="O441" s="342"/>
      <c r="P441" s="342"/>
      <c r="Q441" s="342"/>
      <c r="R441" s="342"/>
      <c r="S441" s="343"/>
      <c r="T441" s="36" t="s">
        <v>63</v>
      </c>
      <c r="U441" s="308">
        <f>IFERROR(SUM(U438:U439),"0")</f>
        <v>0</v>
      </c>
      <c r="V441" s="308">
        <f>IFERROR(SUM(V438:V439),"0")</f>
        <v>0</v>
      </c>
      <c r="W441" s="36"/>
      <c r="X441" s="309"/>
      <c r="Y441" s="309"/>
    </row>
    <row r="442" spans="1:52" ht="14.25" customHeight="1" x14ac:dyDescent="0.25">
      <c r="A442" s="385" t="s">
        <v>93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3" t="s">
        <v>580</v>
      </c>
      <c r="B443" s="53" t="s">
        <v>581</v>
      </c>
      <c r="C443" s="30">
        <v>4301020260</v>
      </c>
      <c r="D443" s="386">
        <v>4640242180526</v>
      </c>
      <c r="E443" s="330"/>
      <c r="F443" s="305">
        <v>1.8</v>
      </c>
      <c r="G443" s="31">
        <v>6</v>
      </c>
      <c r="H443" s="305">
        <v>10.8</v>
      </c>
      <c r="I443" s="305">
        <v>11.28</v>
      </c>
      <c r="J443" s="31">
        <v>56</v>
      </c>
      <c r="K443" s="32" t="s">
        <v>96</v>
      </c>
      <c r="L443" s="31">
        <v>50</v>
      </c>
      <c r="M443" s="622" t="s">
        <v>582</v>
      </c>
      <c r="N443" s="388"/>
      <c r="O443" s="388"/>
      <c r="P443" s="388"/>
      <c r="Q443" s="330"/>
      <c r="R443" s="33"/>
      <c r="S443" s="33"/>
      <c r="T443" s="34" t="s">
        <v>63</v>
      </c>
      <c r="U443" s="306">
        <v>0</v>
      </c>
      <c r="V443" s="307">
        <f>IFERROR(IF(U443="",0,CEILING((U443/$H443),1)*$H443),"")</f>
        <v>0</v>
      </c>
      <c r="W443" s="35" t="str">
        <f>IFERROR(IF(V443=0,"",ROUNDUP(V443/H443,0)*0.02175),"")</f>
        <v/>
      </c>
      <c r="X443" s="55"/>
      <c r="Y443" s="56"/>
      <c r="AC443" s="57"/>
      <c r="AZ443" s="289" t="s">
        <v>1</v>
      </c>
    </row>
    <row r="444" spans="1:52" ht="27" customHeight="1" x14ac:dyDescent="0.25">
      <c r="A444" s="53" t="s">
        <v>580</v>
      </c>
      <c r="B444" s="53" t="s">
        <v>583</v>
      </c>
      <c r="C444" s="30">
        <v>4301020231</v>
      </c>
      <c r="D444" s="386">
        <v>4680115881129</v>
      </c>
      <c r="E444" s="330"/>
      <c r="F444" s="305">
        <v>1.8</v>
      </c>
      <c r="G444" s="31">
        <v>6</v>
      </c>
      <c r="H444" s="305">
        <v>10.8</v>
      </c>
      <c r="I444" s="305">
        <v>11.28</v>
      </c>
      <c r="J444" s="31">
        <v>56</v>
      </c>
      <c r="K444" s="32" t="s">
        <v>96</v>
      </c>
      <c r="L444" s="31">
        <v>50</v>
      </c>
      <c r="M444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88"/>
      <c r="O444" s="388"/>
      <c r="P444" s="388"/>
      <c r="Q444" s="330"/>
      <c r="R444" s="33"/>
      <c r="S444" s="33"/>
      <c r="T444" s="34" t="s">
        <v>63</v>
      </c>
      <c r="U444" s="306">
        <v>0</v>
      </c>
      <c r="V444" s="307">
        <f>IFERROR(IF(U444="",0,CEILING((U444/$H444),1)*$H444),"")</f>
        <v>0</v>
      </c>
      <c r="W444" s="35" t="str">
        <f>IFERROR(IF(V444=0,"",ROUNDUP(V444/H444,0)*0.02175),"")</f>
        <v/>
      </c>
      <c r="X444" s="55"/>
      <c r="Y444" s="56"/>
      <c r="AC444" s="57"/>
      <c r="AZ444" s="290" t="s">
        <v>1</v>
      </c>
    </row>
    <row r="445" spans="1:52" ht="16.5" customHeight="1" x14ac:dyDescent="0.25">
      <c r="A445" s="53" t="s">
        <v>584</v>
      </c>
      <c r="B445" s="53" t="s">
        <v>585</v>
      </c>
      <c r="C445" s="30">
        <v>4301020230</v>
      </c>
      <c r="D445" s="386">
        <v>4680115881112</v>
      </c>
      <c r="E445" s="330"/>
      <c r="F445" s="305">
        <v>1.35</v>
      </c>
      <c r="G445" s="31">
        <v>8</v>
      </c>
      <c r="H445" s="305">
        <v>10.8</v>
      </c>
      <c r="I445" s="305">
        <v>11.28</v>
      </c>
      <c r="J445" s="31">
        <v>56</v>
      </c>
      <c r="K445" s="32" t="s">
        <v>96</v>
      </c>
      <c r="L445" s="31">
        <v>50</v>
      </c>
      <c r="M445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88"/>
      <c r="O445" s="388"/>
      <c r="P445" s="388"/>
      <c r="Q445" s="330"/>
      <c r="R445" s="33"/>
      <c r="S445" s="33"/>
      <c r="T445" s="34" t="s">
        <v>63</v>
      </c>
      <c r="U445" s="306">
        <v>0</v>
      </c>
      <c r="V445" s="307">
        <f>IFERROR(IF(U445="",0,CEILING((U445/$H445),1)*$H445),"")</f>
        <v>0</v>
      </c>
      <c r="W445" s="35" t="str">
        <f>IFERROR(IF(V445=0,"",ROUNDUP(V445/H445,0)*0.02175),"")</f>
        <v/>
      </c>
      <c r="X445" s="55"/>
      <c r="Y445" s="56"/>
      <c r="AC445" s="57"/>
      <c r="AZ445" s="291" t="s">
        <v>1</v>
      </c>
    </row>
    <row r="446" spans="1:52" x14ac:dyDescent="0.2">
      <c r="A446" s="390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6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91"/>
      <c r="M447" s="389" t="s">
        <v>64</v>
      </c>
      <c r="N447" s="342"/>
      <c r="O447" s="342"/>
      <c r="P447" s="342"/>
      <c r="Q447" s="342"/>
      <c r="R447" s="342"/>
      <c r="S447" s="343"/>
      <c r="T447" s="36" t="s">
        <v>63</v>
      </c>
      <c r="U447" s="308">
        <f>IFERROR(SUM(U443:U445),"0")</f>
        <v>0</v>
      </c>
      <c r="V447" s="308">
        <f>IFERROR(SUM(V443:V445),"0")</f>
        <v>0</v>
      </c>
      <c r="W447" s="36"/>
      <c r="X447" s="309"/>
      <c r="Y447" s="309"/>
    </row>
    <row r="448" spans="1:52" ht="14.25" customHeight="1" x14ac:dyDescent="0.25">
      <c r="A448" s="385" t="s">
        <v>59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01"/>
      <c r="Y448" s="301"/>
    </row>
    <row r="449" spans="1:52" ht="27" customHeight="1" x14ac:dyDescent="0.25">
      <c r="A449" s="53" t="s">
        <v>586</v>
      </c>
      <c r="B449" s="53" t="s">
        <v>587</v>
      </c>
      <c r="C449" s="30">
        <v>4301031192</v>
      </c>
      <c r="D449" s="386">
        <v>4680115881167</v>
      </c>
      <c r="E449" s="330"/>
      <c r="F449" s="305">
        <v>0.73</v>
      </c>
      <c r="G449" s="31">
        <v>6</v>
      </c>
      <c r="H449" s="305">
        <v>4.38</v>
      </c>
      <c r="I449" s="305">
        <v>4.6399999999999997</v>
      </c>
      <c r="J449" s="31">
        <v>156</v>
      </c>
      <c r="K449" s="32" t="s">
        <v>62</v>
      </c>
      <c r="L449" s="31">
        <v>40</v>
      </c>
      <c r="M449" s="62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8"/>
      <c r="O449" s="388"/>
      <c r="P449" s="388"/>
      <c r="Q449" s="330"/>
      <c r="R449" s="33"/>
      <c r="S449" s="33"/>
      <c r="T449" s="34" t="s">
        <v>63</v>
      </c>
      <c r="U449" s="306">
        <v>240</v>
      </c>
      <c r="V449" s="307">
        <f>IFERROR(IF(U449="",0,CEILING((U449/$H449),1)*$H449),"")</f>
        <v>240.9</v>
      </c>
      <c r="W449" s="35">
        <f>IFERROR(IF(V449=0,"",ROUNDUP(V449/H449,0)*0.00753),"")</f>
        <v>0.41415000000000002</v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4301031244</v>
      </c>
      <c r="D450" s="386">
        <v>4640242180595</v>
      </c>
      <c r="E450" s="330"/>
      <c r="F450" s="305">
        <v>0.7</v>
      </c>
      <c r="G450" s="31">
        <v>6</v>
      </c>
      <c r="H450" s="305">
        <v>4.2</v>
      </c>
      <c r="I450" s="305">
        <v>4.46</v>
      </c>
      <c r="J450" s="31">
        <v>156</v>
      </c>
      <c r="K450" s="32" t="s">
        <v>62</v>
      </c>
      <c r="L450" s="31">
        <v>40</v>
      </c>
      <c r="M450" s="626" t="s">
        <v>590</v>
      </c>
      <c r="N450" s="388"/>
      <c r="O450" s="388"/>
      <c r="P450" s="388"/>
      <c r="Q450" s="330"/>
      <c r="R450" s="33"/>
      <c r="S450" s="33"/>
      <c r="T450" s="34" t="s">
        <v>63</v>
      </c>
      <c r="U450" s="306">
        <v>0</v>
      </c>
      <c r="V450" s="307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588</v>
      </c>
      <c r="B451" s="53" t="s">
        <v>591</v>
      </c>
      <c r="C451" s="30">
        <v>4301031193</v>
      </c>
      <c r="D451" s="386">
        <v>4680115881136</v>
      </c>
      <c r="E451" s="330"/>
      <c r="F451" s="305">
        <v>0.73</v>
      </c>
      <c r="G451" s="31">
        <v>6</v>
      </c>
      <c r="H451" s="305">
        <v>4.38</v>
      </c>
      <c r="I451" s="305">
        <v>4.6399999999999997</v>
      </c>
      <c r="J451" s="31">
        <v>156</v>
      </c>
      <c r="K451" s="32" t="s">
        <v>62</v>
      </c>
      <c r="L451" s="31">
        <v>40</v>
      </c>
      <c r="M451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88"/>
      <c r="O451" s="388"/>
      <c r="P451" s="388"/>
      <c r="Q451" s="330"/>
      <c r="R451" s="33"/>
      <c r="S451" s="33"/>
      <c r="T451" s="34" t="s">
        <v>63</v>
      </c>
      <c r="U451" s="306">
        <v>0</v>
      </c>
      <c r="V451" s="307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90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91"/>
      <c r="M452" s="389" t="s">
        <v>64</v>
      </c>
      <c r="N452" s="342"/>
      <c r="O452" s="342"/>
      <c r="P452" s="342"/>
      <c r="Q452" s="342"/>
      <c r="R452" s="342"/>
      <c r="S452" s="343"/>
      <c r="T452" s="36" t="s">
        <v>65</v>
      </c>
      <c r="U452" s="308">
        <f>IFERROR(U449/H449,"0")+IFERROR(U450/H450,"0")+IFERROR(U451/H451,"0")</f>
        <v>54.794520547945204</v>
      </c>
      <c r="V452" s="308">
        <f>IFERROR(V449/H449,"0")+IFERROR(V450/H450,"0")+IFERROR(V451/H451,"0")</f>
        <v>55</v>
      </c>
      <c r="W452" s="308">
        <f>IFERROR(IF(W449="",0,W449),"0")+IFERROR(IF(W450="",0,W450),"0")+IFERROR(IF(W451="",0,W451),"0")</f>
        <v>0.41415000000000002</v>
      </c>
      <c r="X452" s="309"/>
      <c r="Y452" s="309"/>
    </row>
    <row r="453" spans="1:52" x14ac:dyDescent="0.2">
      <c r="A453" s="314"/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91"/>
      <c r="M453" s="389" t="s">
        <v>64</v>
      </c>
      <c r="N453" s="342"/>
      <c r="O453" s="342"/>
      <c r="P453" s="342"/>
      <c r="Q453" s="342"/>
      <c r="R453" s="342"/>
      <c r="S453" s="343"/>
      <c r="T453" s="36" t="s">
        <v>63</v>
      </c>
      <c r="U453" s="308">
        <f>IFERROR(SUM(U449:U451),"0")</f>
        <v>240</v>
      </c>
      <c r="V453" s="308">
        <f>IFERROR(SUM(V449:V451),"0")</f>
        <v>240.9</v>
      </c>
      <c r="W453" s="36"/>
      <c r="X453" s="309"/>
      <c r="Y453" s="309"/>
    </row>
    <row r="454" spans="1:52" ht="14.25" customHeight="1" x14ac:dyDescent="0.25">
      <c r="A454" s="385" t="s">
        <v>66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01"/>
      <c r="Y454" s="301"/>
    </row>
    <row r="455" spans="1:52" ht="27" customHeight="1" x14ac:dyDescent="0.25">
      <c r="A455" s="53" t="s">
        <v>592</v>
      </c>
      <c r="B455" s="53" t="s">
        <v>593</v>
      </c>
      <c r="C455" s="30">
        <v>4301051381</v>
      </c>
      <c r="D455" s="386">
        <v>4680115881068</v>
      </c>
      <c r="E455" s="330"/>
      <c r="F455" s="305">
        <v>1.3</v>
      </c>
      <c r="G455" s="31">
        <v>6</v>
      </c>
      <c r="H455" s="305">
        <v>7.8</v>
      </c>
      <c r="I455" s="305">
        <v>8.2799999999999994</v>
      </c>
      <c r="J455" s="31">
        <v>56</v>
      </c>
      <c r="K455" s="32" t="s">
        <v>62</v>
      </c>
      <c r="L455" s="31">
        <v>30</v>
      </c>
      <c r="M455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88"/>
      <c r="O455" s="388"/>
      <c r="P455" s="388"/>
      <c r="Q455" s="330"/>
      <c r="R455" s="33"/>
      <c r="S455" s="33"/>
      <c r="T455" s="34" t="s">
        <v>63</v>
      </c>
      <c r="U455" s="306">
        <v>0</v>
      </c>
      <c r="V455" s="307">
        <f>IFERROR(IF(U455="",0,CEILING((U455/$H455),1)*$H455),"")</f>
        <v>0</v>
      </c>
      <c r="W455" s="35" t="str">
        <f>IFERROR(IF(V455=0,"",ROUNDUP(V455/H455,0)*0.02175),"")</f>
        <v/>
      </c>
      <c r="X455" s="55"/>
      <c r="Y455" s="56"/>
      <c r="AC455" s="57"/>
      <c r="AZ455" s="295" t="s">
        <v>1</v>
      </c>
    </row>
    <row r="456" spans="1:52" ht="27" customHeight="1" x14ac:dyDescent="0.25">
      <c r="A456" s="53" t="s">
        <v>594</v>
      </c>
      <c r="B456" s="53" t="s">
        <v>595</v>
      </c>
      <c r="C456" s="30">
        <v>4301051382</v>
      </c>
      <c r="D456" s="386">
        <v>4680115881075</v>
      </c>
      <c r="E456" s="330"/>
      <c r="F456" s="305">
        <v>0.5</v>
      </c>
      <c r="G456" s="31">
        <v>6</v>
      </c>
      <c r="H456" s="305">
        <v>3</v>
      </c>
      <c r="I456" s="305">
        <v>3.2</v>
      </c>
      <c r="J456" s="31">
        <v>156</v>
      </c>
      <c r="K456" s="32" t="s">
        <v>62</v>
      </c>
      <c r="L456" s="31">
        <v>30</v>
      </c>
      <c r="M456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88"/>
      <c r="O456" s="388"/>
      <c r="P456" s="388"/>
      <c r="Q456" s="330"/>
      <c r="R456" s="33"/>
      <c r="S456" s="33"/>
      <c r="T456" s="34" t="s">
        <v>63</v>
      </c>
      <c r="U456" s="306">
        <v>0</v>
      </c>
      <c r="V456" s="307">
        <f>IFERROR(IF(U456="",0,CEILING((U456/$H456),1)*$H456),"")</f>
        <v>0</v>
      </c>
      <c r="W456" s="35" t="str">
        <f>IFERROR(IF(V456=0,"",ROUNDUP(V456/H456,0)*0.00753),"")</f>
        <v/>
      </c>
      <c r="X456" s="55"/>
      <c r="Y456" s="56"/>
      <c r="AC456" s="57"/>
      <c r="AZ456" s="296" t="s">
        <v>1</v>
      </c>
    </row>
    <row r="457" spans="1:52" x14ac:dyDescent="0.2">
      <c r="A457" s="390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91"/>
      <c r="M457" s="389" t="s">
        <v>64</v>
      </c>
      <c r="N457" s="342"/>
      <c r="O457" s="342"/>
      <c r="P457" s="342"/>
      <c r="Q457" s="342"/>
      <c r="R457" s="342"/>
      <c r="S457" s="343"/>
      <c r="T457" s="36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91"/>
      <c r="M458" s="389" t="s">
        <v>64</v>
      </c>
      <c r="N458" s="342"/>
      <c r="O458" s="342"/>
      <c r="P458" s="342"/>
      <c r="Q458" s="342"/>
      <c r="R458" s="342"/>
      <c r="S458" s="343"/>
      <c r="T458" s="36" t="s">
        <v>63</v>
      </c>
      <c r="U458" s="308">
        <f>IFERROR(SUM(U455:U456),"0")</f>
        <v>0</v>
      </c>
      <c r="V458" s="308">
        <f>IFERROR(SUM(V455:V456),"0")</f>
        <v>0</v>
      </c>
      <c r="W458" s="36"/>
      <c r="X458" s="309"/>
      <c r="Y458" s="309"/>
    </row>
    <row r="459" spans="1:52" ht="16.5" customHeight="1" x14ac:dyDescent="0.25">
      <c r="A459" s="384" t="s">
        <v>596</v>
      </c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299"/>
      <c r="Y459" s="299"/>
    </row>
    <row r="460" spans="1:52" ht="14.25" customHeight="1" x14ac:dyDescent="0.25">
      <c r="A460" s="385" t="s">
        <v>66</v>
      </c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01"/>
      <c r="Y460" s="301"/>
    </row>
    <row r="461" spans="1:52" ht="16.5" customHeight="1" x14ac:dyDescent="0.25">
      <c r="A461" s="53" t="s">
        <v>597</v>
      </c>
      <c r="B461" s="53" t="s">
        <v>598</v>
      </c>
      <c r="C461" s="30">
        <v>4301051310</v>
      </c>
      <c r="D461" s="386">
        <v>4680115880870</v>
      </c>
      <c r="E461" s="330"/>
      <c r="F461" s="305">
        <v>1.3</v>
      </c>
      <c r="G461" s="31">
        <v>6</v>
      </c>
      <c r="H461" s="305">
        <v>7.8</v>
      </c>
      <c r="I461" s="305">
        <v>8.3640000000000008</v>
      </c>
      <c r="J461" s="31">
        <v>56</v>
      </c>
      <c r="K461" s="32" t="s">
        <v>125</v>
      </c>
      <c r="L461" s="31">
        <v>40</v>
      </c>
      <c r="M461" s="6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88"/>
      <c r="O461" s="388"/>
      <c r="P461" s="388"/>
      <c r="Q461" s="330"/>
      <c r="R461" s="33"/>
      <c r="S461" s="33"/>
      <c r="T461" s="34" t="s">
        <v>63</v>
      </c>
      <c r="U461" s="306">
        <v>0</v>
      </c>
      <c r="V461" s="307">
        <f>IFERROR(IF(U461="",0,CEILING((U461/$H461),1)*$H461),"")</f>
        <v>0</v>
      </c>
      <c r="W461" s="35" t="str">
        <f>IFERROR(IF(V461=0,"",ROUNDUP(V461/H461,0)*0.02175),"")</f>
        <v/>
      </c>
      <c r="X461" s="55"/>
      <c r="Y461" s="56"/>
      <c r="AC461" s="57"/>
      <c r="AZ461" s="297" t="s">
        <v>1</v>
      </c>
    </row>
    <row r="462" spans="1:52" x14ac:dyDescent="0.2">
      <c r="A462" s="390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6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91"/>
      <c r="M463" s="389" t="s">
        <v>64</v>
      </c>
      <c r="N463" s="342"/>
      <c r="O463" s="342"/>
      <c r="P463" s="342"/>
      <c r="Q463" s="342"/>
      <c r="R463" s="342"/>
      <c r="S463" s="343"/>
      <c r="T463" s="36" t="s">
        <v>63</v>
      </c>
      <c r="U463" s="308">
        <f>IFERROR(SUM(U461:U461),"0")</f>
        <v>0</v>
      </c>
      <c r="V463" s="308">
        <f>IFERROR(SUM(V461:V461),"0")</f>
        <v>0</v>
      </c>
      <c r="W463" s="36"/>
      <c r="X463" s="309"/>
      <c r="Y463" s="309"/>
    </row>
    <row r="464" spans="1:52" ht="15" customHeight="1" x14ac:dyDescent="0.2">
      <c r="A464" s="632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599</v>
      </c>
      <c r="N464" s="316"/>
      <c r="O464" s="316"/>
      <c r="P464" s="316"/>
      <c r="Q464" s="316"/>
      <c r="R464" s="316"/>
      <c r="S464" s="317"/>
      <c r="T464" s="36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13420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13540.759999999997</v>
      </c>
      <c r="W464" s="36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600</v>
      </c>
      <c r="N465" s="316"/>
      <c r="O465" s="316"/>
      <c r="P465" s="316"/>
      <c r="Q465" s="316"/>
      <c r="R465" s="316"/>
      <c r="S465" s="317"/>
      <c r="T465" s="36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14214.970583435883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14342.941999999999</v>
      </c>
      <c r="W465" s="36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601</v>
      </c>
      <c r="N466" s="316"/>
      <c r="O466" s="316"/>
      <c r="P466" s="316"/>
      <c r="Q466" s="316"/>
      <c r="R466" s="316"/>
      <c r="S466" s="317"/>
      <c r="T466" s="36" t="s">
        <v>602</v>
      </c>
      <c r="U466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25</v>
      </c>
      <c r="V46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26</v>
      </c>
      <c r="W466" s="36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603</v>
      </c>
      <c r="N467" s="316"/>
      <c r="O467" s="316"/>
      <c r="P467" s="316"/>
      <c r="Q467" s="316"/>
      <c r="R467" s="316"/>
      <c r="S467" s="317"/>
      <c r="T467" s="36" t="s">
        <v>63</v>
      </c>
      <c r="U467" s="308">
        <f>GrossWeightTotal+PalletQtyTotal*25</f>
        <v>14839.970583435883</v>
      </c>
      <c r="V467" s="308">
        <f>GrossWeightTotalR+PalletQtyTotalR*25</f>
        <v>14992.941999999999</v>
      </c>
      <c r="W467" s="36"/>
      <c r="X467" s="309"/>
      <c r="Y467" s="309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604</v>
      </c>
      <c r="N468" s="316"/>
      <c r="O468" s="316"/>
      <c r="P468" s="316"/>
      <c r="Q468" s="316"/>
      <c r="R468" s="316"/>
      <c r="S468" s="317"/>
      <c r="T468" s="36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2189.4246636776161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2209</v>
      </c>
      <c r="W468" s="36"/>
      <c r="X468" s="309"/>
      <c r="Y468" s="309"/>
    </row>
    <row r="469" spans="1:28" ht="14.25" customHeight="1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25"/>
      <c r="M469" s="631" t="s">
        <v>605</v>
      </c>
      <c r="N469" s="316"/>
      <c r="O469" s="316"/>
      <c r="P469" s="316"/>
      <c r="Q469" s="316"/>
      <c r="R469" s="316"/>
      <c r="S469" s="317"/>
      <c r="T469" s="38" t="s">
        <v>606</v>
      </c>
      <c r="U469" s="36"/>
      <c r="V469" s="36"/>
      <c r="W469" s="36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29.719580000000004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39" t="s">
        <v>607</v>
      </c>
      <c r="B471" s="298" t="s">
        <v>58</v>
      </c>
      <c r="C471" s="633" t="s">
        <v>91</v>
      </c>
      <c r="D471" s="634"/>
      <c r="E471" s="634"/>
      <c r="F471" s="635"/>
      <c r="G471" s="633" t="s">
        <v>222</v>
      </c>
      <c r="H471" s="634"/>
      <c r="I471" s="634"/>
      <c r="J471" s="634"/>
      <c r="K471" s="634"/>
      <c r="L471" s="635"/>
      <c r="M471" s="633" t="s">
        <v>408</v>
      </c>
      <c r="N471" s="635"/>
      <c r="O471" s="633" t="s">
        <v>455</v>
      </c>
      <c r="P471" s="635"/>
      <c r="Q471" s="298" t="s">
        <v>532</v>
      </c>
      <c r="R471" s="633" t="s">
        <v>574</v>
      </c>
      <c r="S471" s="635"/>
      <c r="T471" s="300"/>
      <c r="Y471" s="51"/>
      <c r="AB471" s="300"/>
    </row>
    <row r="472" spans="1:28" ht="14.25" customHeight="1" thickTop="1" x14ac:dyDescent="0.2">
      <c r="A472" s="636" t="s">
        <v>608</v>
      </c>
      <c r="B472" s="633" t="s">
        <v>58</v>
      </c>
      <c r="C472" s="633" t="s">
        <v>92</v>
      </c>
      <c r="D472" s="633" t="s">
        <v>99</v>
      </c>
      <c r="E472" s="633" t="s">
        <v>91</v>
      </c>
      <c r="F472" s="633" t="s">
        <v>213</v>
      </c>
      <c r="G472" s="633" t="s">
        <v>223</v>
      </c>
      <c r="H472" s="633" t="s">
        <v>230</v>
      </c>
      <c r="I472" s="633" t="s">
        <v>247</v>
      </c>
      <c r="J472" s="633" t="s">
        <v>302</v>
      </c>
      <c r="K472" s="633" t="s">
        <v>377</v>
      </c>
      <c r="L472" s="633" t="s">
        <v>395</v>
      </c>
      <c r="M472" s="633" t="s">
        <v>409</v>
      </c>
      <c r="N472" s="633" t="s">
        <v>432</v>
      </c>
      <c r="O472" s="633" t="s">
        <v>456</v>
      </c>
      <c r="P472" s="633" t="s">
        <v>508</v>
      </c>
      <c r="Q472" s="633" t="s">
        <v>532</v>
      </c>
      <c r="R472" s="633" t="s">
        <v>575</v>
      </c>
      <c r="S472" s="633" t="s">
        <v>596</v>
      </c>
      <c r="T472" s="300"/>
      <c r="Y472" s="51"/>
      <c r="AB472" s="300"/>
    </row>
    <row r="473" spans="1:28" ht="13.5" customHeight="1" thickBot="1" x14ac:dyDescent="0.25">
      <c r="A473" s="637"/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300"/>
      <c r="Y473" s="51"/>
      <c r="AB473" s="300"/>
    </row>
    <row r="474" spans="1:28" ht="18" customHeight="1" thickTop="1" thickBot="1" x14ac:dyDescent="0.25">
      <c r="A474" s="39" t="s">
        <v>609</v>
      </c>
      <c r="B474" s="45">
        <f>IFERROR(V22*1,"0")+IFERROR(V26*1,"0")+IFERROR(V27*1,"0")+IFERROR(V28*1,"0")+IFERROR(V29*1,"0")+IFERROR(V30*1,"0")+IFERROR(V31*1,"0")+IFERROR(V35*1,"0")+IFERROR(V39*1,"0")+IFERROR(V43*1,"0")</f>
        <v>0</v>
      </c>
      <c r="C474" s="45">
        <f>IFERROR(V49*1,"0")+IFERROR(V50*1,"0")</f>
        <v>32.400000000000006</v>
      </c>
      <c r="D474" s="45">
        <f>IFERROR(V55*1,"0")+IFERROR(V56*1,"0")+IFERROR(V57*1,"0")+IFERROR(V58*1,"0")</f>
        <v>22.5</v>
      </c>
      <c r="E474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264.39999999999998</v>
      </c>
      <c r="F474" s="45">
        <f>IFERROR(V123*1,"0")+IFERROR(V124*1,"0")+IFERROR(V125*1,"0")+IFERROR(V126*1,"0")</f>
        <v>10.8</v>
      </c>
      <c r="G474" s="45">
        <f>IFERROR(V132*1,"0")+IFERROR(V133*1,"0")+IFERROR(V134*1,"0")</f>
        <v>0</v>
      </c>
      <c r="H474" s="45">
        <f>IFERROR(V139*1,"0")+IFERROR(V140*1,"0")+IFERROR(V141*1,"0")+IFERROR(V142*1,"0")+IFERROR(V143*1,"0")+IFERROR(V144*1,"0")+IFERROR(V145*1,"0")+IFERROR(V146*1,"0")</f>
        <v>533.4</v>
      </c>
      <c r="I474" s="45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1891.2000000000003</v>
      </c>
      <c r="J474" s="45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4671</v>
      </c>
      <c r="K474" s="45">
        <f>IFERROR(V251*1,"0")+IFERROR(V252*1,"0")+IFERROR(V253*1,"0")+IFERROR(V254*1,"0")+IFERROR(V255*1,"0")+IFERROR(V256*1,"0")+IFERROR(V257*1,"0")+IFERROR(V261*1,"0")+IFERROR(V262*1,"0")</f>
        <v>198.24</v>
      </c>
      <c r="L474" s="45">
        <f>IFERROR(V267*1,"0")+IFERROR(V271*1,"0")+IFERROR(V272*1,"0")+IFERROR(V273*1,"0")+IFERROR(V277*1,"0")+IFERROR(V281*1,"0")</f>
        <v>136.26</v>
      </c>
      <c r="M474" s="45">
        <f>IFERROR(V287*1,"0")+IFERROR(V288*1,"0")+IFERROR(V289*1,"0")+IFERROR(V290*1,"0")+IFERROR(V291*1,"0")+IFERROR(V292*1,"0")+IFERROR(V293*1,"0")+IFERROR(V294*1,"0")+IFERROR(V298*1,"0")+IFERROR(V299*1,"0")+IFERROR(V303*1,"0")+IFERROR(V307*1,"0")</f>
        <v>2024.3999999999999</v>
      </c>
      <c r="N474" s="45">
        <f>IFERROR(V312*1,"0")+IFERROR(V313*1,"0")+IFERROR(V314*1,"0")+IFERROR(V315*1,"0")+IFERROR(V319*1,"0")+IFERROR(V320*1,"0")+IFERROR(V324*1,"0")+IFERROR(V325*1,"0")+IFERROR(V326*1,"0")+IFERROR(V327*1,"0")+IFERROR(V331*1,"0")</f>
        <v>839.21999999999991</v>
      </c>
      <c r="O474" s="45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1549.8</v>
      </c>
      <c r="P474" s="45">
        <f>IFERROR(V380*1,"0")+IFERROR(V381*1,"0")+IFERROR(V385*1,"0")+IFERROR(V386*1,"0")+IFERROR(V387*1,"0")+IFERROR(V388*1,"0")+IFERROR(V389*1,"0")+IFERROR(V390*1,"0")+IFERROR(V391*1,"0")+IFERROR(V395*1,"0")+IFERROR(V399*1,"0")</f>
        <v>625.6</v>
      </c>
      <c r="Q474" s="45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500.64</v>
      </c>
      <c r="R474" s="45">
        <f>IFERROR(V438*1,"0")+IFERROR(V439*1,"0")+IFERROR(V443*1,"0")+IFERROR(V444*1,"0")+IFERROR(V445*1,"0")+IFERROR(V449*1,"0")+IFERROR(V450*1,"0")+IFERROR(V451*1,"0")+IFERROR(V455*1,"0")+IFERROR(V456*1,"0")</f>
        <v>240.9</v>
      </c>
      <c r="S474" s="45">
        <f>IFERROR(V461*1,"0")</f>
        <v>0</v>
      </c>
      <c r="T474" s="300"/>
      <c r="Y474" s="51"/>
      <c r="AB474" s="300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1"/>
    </row>
    <row r="3" spans="2:8" x14ac:dyDescent="0.2">
      <c r="B3" s="46" t="s">
        <v>611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612</v>
      </c>
      <c r="D6" s="46" t="s">
        <v>613</v>
      </c>
      <c r="E6" s="46"/>
    </row>
    <row r="7" spans="2:8" x14ac:dyDescent="0.2">
      <c r="B7" s="46" t="s">
        <v>614</v>
      </c>
      <c r="C7" s="46" t="s">
        <v>615</v>
      </c>
      <c r="D7" s="46" t="s">
        <v>616</v>
      </c>
      <c r="E7" s="46"/>
    </row>
    <row r="9" spans="2:8" x14ac:dyDescent="0.2">
      <c r="B9" s="46" t="s">
        <v>617</v>
      </c>
      <c r="C9" s="46" t="s">
        <v>612</v>
      </c>
      <c r="D9" s="46"/>
      <c r="E9" s="46"/>
    </row>
    <row r="11" spans="2:8" x14ac:dyDescent="0.2">
      <c r="B11" s="46" t="s">
        <v>618</v>
      </c>
      <c r="C11" s="46" t="s">
        <v>615</v>
      </c>
      <c r="D11" s="46"/>
      <c r="E11" s="46"/>
    </row>
    <row r="13" spans="2:8" x14ac:dyDescent="0.2">
      <c r="B13" s="46" t="s">
        <v>619</v>
      </c>
      <c r="C13" s="46"/>
      <c r="D13" s="46"/>
      <c r="E13" s="46"/>
    </row>
    <row r="14" spans="2:8" x14ac:dyDescent="0.2">
      <c r="B14" s="46" t="s">
        <v>620</v>
      </c>
      <c r="C14" s="46"/>
      <c r="D14" s="46"/>
      <c r="E14" s="46"/>
    </row>
    <row r="15" spans="2:8" x14ac:dyDescent="0.2">
      <c r="B15" s="46" t="s">
        <v>621</v>
      </c>
      <c r="C15" s="46"/>
      <c r="D15" s="46"/>
      <c r="E15" s="46"/>
    </row>
    <row r="16" spans="2:8" x14ac:dyDescent="0.2">
      <c r="B16" s="46" t="s">
        <v>622</v>
      </c>
      <c r="C16" s="46"/>
      <c r="D16" s="46"/>
      <c r="E16" s="46"/>
    </row>
    <row r="17" spans="2:5" x14ac:dyDescent="0.2">
      <c r="B17" s="46" t="s">
        <v>623</v>
      </c>
      <c r="C17" s="46"/>
      <c r="D17" s="46"/>
      <c r="E17" s="46"/>
    </row>
    <row r="18" spans="2:5" x14ac:dyDescent="0.2">
      <c r="B18" s="46" t="s">
        <v>624</v>
      </c>
      <c r="C18" s="46"/>
      <c r="D18" s="46"/>
      <c r="E18" s="46"/>
    </row>
    <row r="19" spans="2:5" x14ac:dyDescent="0.2">
      <c r="B19" s="46" t="s">
        <v>625</v>
      </c>
      <c r="C19" s="46"/>
      <c r="D19" s="46"/>
      <c r="E19" s="46"/>
    </row>
    <row r="20" spans="2:5" x14ac:dyDescent="0.2">
      <c r="B20" s="46" t="s">
        <v>626</v>
      </c>
      <c r="C20" s="46"/>
      <c r="D20" s="46"/>
      <c r="E20" s="46"/>
    </row>
    <row r="21" spans="2:5" x14ac:dyDescent="0.2">
      <c r="B21" s="46" t="s">
        <v>627</v>
      </c>
      <c r="C21" s="46"/>
      <c r="D21" s="46"/>
      <c r="E21" s="46"/>
    </row>
    <row r="22" spans="2:5" x14ac:dyDescent="0.2">
      <c r="B22" s="46" t="s">
        <v>628</v>
      </c>
      <c r="C22" s="46"/>
      <c r="D22" s="46"/>
      <c r="E22" s="46"/>
    </row>
    <row r="23" spans="2:5" x14ac:dyDescent="0.2">
      <c r="B23" s="46" t="s">
        <v>629</v>
      </c>
      <c r="C23" s="46"/>
      <c r="D23" s="46"/>
      <c r="E23" s="46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2023-10-10T08:10:18Z</dcterms:modified>
</cp:coreProperties>
</file>