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6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3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КИ</t>
        </is>
      </c>
      <c r="H1" s="315" t="inlineStr">
        <is>
          <t>на отгрузку продукции с ООО Трейд-Сервис с</t>
        </is>
      </c>
      <c r="O1" s="316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3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3">
      <c r="A5" s="319" t="inlineStr">
        <is>
          <t xml:space="preserve">Ваш контактный телефон и имя: </t>
        </is>
      </c>
      <c r="B5" s="633" t="n"/>
      <c r="C5" s="634" t="n"/>
      <c r="D5" s="320" t="n"/>
      <c r="E5" s="635" t="n"/>
      <c r="F5" s="321" t="inlineStr">
        <is>
          <t>Комментарий к заказу:</t>
        </is>
      </c>
      <c r="G5" s="634" t="n"/>
      <c r="H5" s="320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324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353">
      <c r="A6" s="319" t="inlineStr">
        <is>
          <t>Адрес доставки:</t>
        </is>
      </c>
      <c r="B6" s="633" t="n"/>
      <c r="C6" s="634" t="n"/>
      <c r="D6" s="327" t="inlineStr">
        <is>
          <t>ЛП, ООО, Крым Респ, Симферополь г, Данилова ул, д. 43В, лит В, офис 4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328">
        <f>IF(N5=0," ",CHOOSE(WEEKDAY(N5,2),"Понедельник","Вторник","Среда","Четверг","Пятница","Суббота","Воскресенье"))</f>
        <v/>
      </c>
      <c r="O6" s="642" t="n"/>
      <c r="Q6" s="330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353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353">
      <c r="A8" s="340" t="inlineStr">
        <is>
          <t>Адрес сдачи груза:</t>
        </is>
      </c>
      <c r="B8" s="650" t="n"/>
      <c r="C8" s="651" t="n"/>
      <c r="D8" s="341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342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353">
      <c r="A9" s="34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4" t="inlineStr"/>
      <c r="E9" s="3" t="n"/>
      <c r="F9" s="34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3">
      <c r="A10" s="34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4" t="n"/>
      <c r="E10" s="3" t="n"/>
      <c r="F10" s="34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2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2" t="n"/>
      <c r="O11" s="638" t="n"/>
      <c r="R11" s="29" t="inlineStr">
        <is>
          <t>Тип заказа</t>
        </is>
      </c>
      <c r="S11" s="350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3">
      <c r="A12" s="351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352" t="n"/>
      <c r="O12" s="647" t="n"/>
      <c r="P12" s="28" t="n"/>
      <c r="R12" s="29" t="inlineStr"/>
      <c r="S12" s="353" t="n"/>
      <c r="T12" s="1" t="n"/>
      <c r="Y12" s="60" t="n"/>
      <c r="Z12" s="60" t="n"/>
      <c r="AA12" s="60" t="n"/>
    </row>
    <row r="13" ht="23.25" customFormat="1" customHeight="1" s="353">
      <c r="A13" s="351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350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3">
      <c r="A14" s="351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3">
      <c r="A15" s="354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356" t="inlineStr">
        <is>
          <t>Кликните на продукт, чтобы просмотреть изображение</t>
        </is>
      </c>
      <c r="U15" s="353" t="n"/>
      <c r="V15" s="353" t="n"/>
      <c r="W15" s="353" t="n"/>
      <c r="X15" s="35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8" t="inlineStr">
        <is>
          <t>Код единицы продаж</t>
        </is>
      </c>
      <c r="B17" s="358" t="inlineStr">
        <is>
          <t>Код продукта</t>
        </is>
      </c>
      <c r="C17" s="359" t="inlineStr">
        <is>
          <t>Номер варианта</t>
        </is>
      </c>
      <c r="D17" s="358" t="inlineStr">
        <is>
          <t xml:space="preserve">Штрих-код </t>
        </is>
      </c>
      <c r="E17" s="659" t="n"/>
      <c r="F17" s="358" t="inlineStr">
        <is>
          <t>Вес нетто штуки, кг</t>
        </is>
      </c>
      <c r="G17" s="358" t="inlineStr">
        <is>
          <t>Кол-во штук в коробе, шт</t>
        </is>
      </c>
      <c r="H17" s="358" t="inlineStr">
        <is>
          <t>Вес нетто короба, кг</t>
        </is>
      </c>
      <c r="I17" s="358" t="inlineStr">
        <is>
          <t>Вес брутто короба, кг</t>
        </is>
      </c>
      <c r="J17" s="358" t="inlineStr">
        <is>
          <t>Кол-во кор. на паллте, шт</t>
        </is>
      </c>
      <c r="K17" s="358" t="inlineStr">
        <is>
          <t>Завод</t>
        </is>
      </c>
      <c r="L17" s="358" t="inlineStr">
        <is>
          <t>Срок годности, сут.</t>
        </is>
      </c>
      <c r="M17" s="358" t="inlineStr">
        <is>
          <t>Наименование</t>
        </is>
      </c>
      <c r="N17" s="660" t="n"/>
      <c r="O17" s="660" t="n"/>
      <c r="P17" s="660" t="n"/>
      <c r="Q17" s="659" t="n"/>
      <c r="R17" s="357" t="inlineStr">
        <is>
          <t>Доступно к отгрузке</t>
        </is>
      </c>
      <c r="S17" s="634" t="n"/>
      <c r="T17" s="358" t="inlineStr">
        <is>
          <t>Ед. изм.</t>
        </is>
      </c>
      <c r="U17" s="358" t="inlineStr">
        <is>
          <t>Заказ</t>
        </is>
      </c>
      <c r="V17" s="362" t="inlineStr">
        <is>
          <t>Заказ с округлением до короба</t>
        </is>
      </c>
      <c r="W17" s="358" t="inlineStr">
        <is>
          <t>Объём заказа, м3</t>
        </is>
      </c>
      <c r="X17" s="364" t="inlineStr">
        <is>
          <t>Примечание по продуктку</t>
        </is>
      </c>
      <c r="Y17" s="364" t="inlineStr">
        <is>
          <t>Признак "НОВИНКА"</t>
        </is>
      </c>
      <c r="Z17" s="364" t="inlineStr">
        <is>
          <t>Для формул</t>
        </is>
      </c>
      <c r="AA17" s="661" t="n"/>
      <c r="AB17" s="662" t="n"/>
      <c r="AC17" s="371" t="n"/>
      <c r="AZ17" s="372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357" t="inlineStr">
        <is>
          <t>начиная с</t>
        </is>
      </c>
      <c r="S18" s="357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73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74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4" t="n"/>
      <c r="Y20" s="374" t="n"/>
    </row>
    <row r="21" ht="14.25" customHeight="1">
      <c r="A21" s="375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5" t="n"/>
      <c r="Y21" s="37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6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75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5" t="n"/>
      <c r="Y25" s="37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6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6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6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6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6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6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75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5" t="n"/>
      <c r="Y34" s="37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6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4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75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5" t="n"/>
      <c r="Y38" s="37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6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4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75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5" t="n"/>
      <c r="Y42" s="37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6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4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73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74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4" t="n"/>
      <c r="Y47" s="374" t="n"/>
    </row>
    <row r="48" ht="14.25" customHeight="1">
      <c r="A48" s="375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5" t="n"/>
      <c r="Y48" s="37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6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6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4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74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4" t="n"/>
      <c r="Y53" s="374" t="n"/>
    </row>
    <row r="54" ht="14.25" customHeight="1">
      <c r="A54" s="375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5" t="n"/>
      <c r="Y54" s="375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6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6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6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0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6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74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4" t="n"/>
      <c r="Y61" s="374" t="n"/>
    </row>
    <row r="62" ht="14.25" customHeight="1">
      <c r="A62" s="375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5" t="n"/>
      <c r="Y62" s="37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6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6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6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6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6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6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6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6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6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6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6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0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6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6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6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6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6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84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75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75" t="n"/>
      <c r="Y81" s="37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6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6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6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76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76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76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84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75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75" t="n"/>
      <c r="Y90" s="375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76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76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76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76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76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76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76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6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6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84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7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75" t="n"/>
      <c r="Y102" s="375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76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6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6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6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76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6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6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6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6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6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4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75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5" t="n"/>
      <c r="Y115" s="375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6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6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6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6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6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4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74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4" t="n"/>
      <c r="Y123" s="374" t="n"/>
    </row>
    <row r="124" ht="14.25" customHeight="1">
      <c r="A124" s="375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5" t="n"/>
      <c r="Y124" s="375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6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6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6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0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6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4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73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74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4" t="n"/>
      <c r="Y132" s="374" t="n"/>
    </row>
    <row r="133" ht="14.25" customHeight="1">
      <c r="A133" s="375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5" t="n"/>
      <c r="Y133" s="37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6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6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6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4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74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4" t="n"/>
      <c r="Y139" s="374" t="n"/>
    </row>
    <row r="140" ht="14.25" customHeight="1">
      <c r="A140" s="375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5" t="n"/>
      <c r="Y140" s="37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6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6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6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6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6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6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6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6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4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74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4" t="n"/>
      <c r="Y151" s="374" t="n"/>
    </row>
    <row r="152" ht="14.25" customHeight="1">
      <c r="A152" s="375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5" t="n"/>
      <c r="Y152" s="37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6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6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75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5" t="n"/>
      <c r="Y157" s="37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6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6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4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75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5" t="n"/>
      <c r="Y162" s="37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6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6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6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6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4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75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5" t="n"/>
      <c r="Y169" s="37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6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6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6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76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6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6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76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76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6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6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6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76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76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76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76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76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84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7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75" t="n"/>
      <c r="Y188" s="375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76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76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84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74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74" t="n"/>
      <c r="Y193" s="374" t="n"/>
    </row>
    <row r="194" ht="14.25" customHeight="1">
      <c r="A194" s="375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75" t="n"/>
      <c r="Y194" s="375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76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76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76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76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76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6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76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76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76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76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76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76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76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76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76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84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75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75" t="n"/>
      <c r="Y212" s="375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76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84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75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75" t="n"/>
      <c r="Y216" s="375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76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76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76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76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8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75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5" t="n"/>
      <c r="Y223" s="375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76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76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76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6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6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6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84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75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75" t="n"/>
      <c r="Y232" s="375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76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76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76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76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84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75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75" t="n"/>
      <c r="Y239" s="375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6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6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6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84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75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5" t="n"/>
      <c r="Y245" s="375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6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6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6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84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74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4" t="n"/>
      <c r="Y251" s="374" t="n"/>
    </row>
    <row r="252" ht="14.25" customHeight="1">
      <c r="A252" s="375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6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6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76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76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6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6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6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8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75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5" t="n"/>
      <c r="Y262" s="375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6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6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84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74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4" t="n"/>
      <c r="Y267" s="374" t="n"/>
    </row>
    <row r="268" ht="14.25" customHeight="1">
      <c r="A268" s="375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6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84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75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75" t="n"/>
      <c r="Y272" s="375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6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6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0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76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0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84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75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5" t="n"/>
      <c r="Y278" s="375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76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84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75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75" t="n"/>
      <c r="Y282" s="375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76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84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73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74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4" t="n"/>
      <c r="Y287" s="374" t="n"/>
    </row>
    <row r="288" ht="14.25" customHeight="1">
      <c r="A288" s="375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6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6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76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76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76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76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76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76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84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75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75" t="n"/>
      <c r="Y299" s="375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6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6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8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75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5" t="n"/>
      <c r="Y304" s="375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6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84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75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5" t="n"/>
      <c r="Y308" s="375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6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84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74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74" t="n"/>
      <c r="Y312" s="374" t="n"/>
    </row>
    <row r="313" ht="14.25" customHeight="1">
      <c r="A313" s="375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6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6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6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6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8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75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5" t="n"/>
      <c r="Y320" s="375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6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6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84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75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75" t="n"/>
      <c r="Y325" s="375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6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6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6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6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84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75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75" t="n"/>
      <c r="Y332" s="375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6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84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73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74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74" t="n"/>
      <c r="Y337" s="374" t="n"/>
    </row>
    <row r="338" ht="14.25" customHeight="1">
      <c r="A338" s="375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6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6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8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75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5" t="n"/>
      <c r="Y343" s="375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6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6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6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6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6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6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6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6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6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6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6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6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6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84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75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5" t="n"/>
      <c r="Y359" s="375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6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6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6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6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84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75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75" t="n"/>
      <c r="Y366" s="375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6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8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75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5" t="n"/>
      <c r="Y370" s="375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76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76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76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84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75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75" t="n"/>
      <c r="Y376" s="375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76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84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74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74" t="n"/>
      <c r="Y380" s="374" t="n"/>
    </row>
    <row r="381" ht="14.25" customHeight="1">
      <c r="A381" s="37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76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76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8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7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75" t="n"/>
      <c r="Y386" s="375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76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76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76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76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76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76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76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84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75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75" t="n"/>
      <c r="Y396" s="375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76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84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75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75" t="n"/>
      <c r="Y400" s="375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76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84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73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74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74" t="n"/>
      <c r="Y405" s="374" t="n"/>
    </row>
    <row r="406" ht="14.25" customHeight="1">
      <c r="A406" s="375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76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76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76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76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76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76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76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76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76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84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75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75" t="n"/>
      <c r="Y418" s="375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76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76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84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75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75" t="n"/>
      <c r="Y423" s="375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76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76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76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76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76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76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8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75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5" t="n"/>
      <c r="Y432" s="375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76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76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8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73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74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74" t="n"/>
      <c r="Y438" s="374" t="n"/>
    </row>
    <row r="439" ht="14.25" customHeight="1">
      <c r="A439" s="375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76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76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84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75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75" t="n"/>
      <c r="Y444" s="375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76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76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76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84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75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75" t="n"/>
      <c r="Y450" s="375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76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6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P003216</t>
        </is>
      </c>
      <c r="C453" s="37" t="n">
        <v>4301031193</v>
      </c>
      <c r="D453" s="376" t="n">
        <v>4680115881136</v>
      </c>
      <c r="E453" s="642" t="n"/>
      <c r="F453" s="674" t="n">
        <v>0.73</v>
      </c>
      <c r="G453" s="38" t="n">
        <v>6</v>
      </c>
      <c r="H453" s="674" t="n">
        <v>4.38</v>
      </c>
      <c r="I453" s="674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20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3" s="676" t="n"/>
      <c r="O453" s="676" t="n"/>
      <c r="P453" s="676" t="n"/>
      <c r="Q453" s="642" t="n"/>
      <c r="R453" s="40" t="inlineStr"/>
      <c r="S453" s="40" t="inlineStr"/>
      <c r="T453" s="41" t="inlineStr">
        <is>
          <t>кг</t>
        </is>
      </c>
      <c r="U453" s="677" t="n">
        <v>0</v>
      </c>
      <c r="V453" s="678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>
      <c r="A454" s="384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кор</t>
        </is>
      </c>
      <c r="U454" s="681">
        <f>IFERROR(U451/H451,"0")+IFERROR(U452/H452,"0")+IFERROR(U453/H453,"0")</f>
        <v/>
      </c>
      <c r="V454" s="681">
        <f>IFERROR(V451/H451,"0")+IFERROR(V452/H452,"0")+IFERROR(V453/H453,"0")</f>
        <v/>
      </c>
      <c r="W454" s="681">
        <f>IFERROR(IF(W451="",0,W451),"0")+IFERROR(IF(W452="",0,W452),"0")+IFERROR(IF(W453="",0,W453),"0")</f>
        <v/>
      </c>
      <c r="X454" s="682" t="n"/>
      <c r="Y454" s="682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9" t="n"/>
      <c r="M455" s="680" t="inlineStr">
        <is>
          <t>Итого</t>
        </is>
      </c>
      <c r="N455" s="650" t="n"/>
      <c r="O455" s="650" t="n"/>
      <c r="P455" s="650" t="n"/>
      <c r="Q455" s="650" t="n"/>
      <c r="R455" s="650" t="n"/>
      <c r="S455" s="651" t="n"/>
      <c r="T455" s="43" t="inlineStr">
        <is>
          <t>кг</t>
        </is>
      </c>
      <c r="U455" s="681">
        <f>IFERROR(SUM(U451:U453),"0")</f>
        <v/>
      </c>
      <c r="V455" s="681">
        <f>IFERROR(SUM(V451:V453),"0")</f>
        <v/>
      </c>
      <c r="W455" s="43" t="n"/>
      <c r="X455" s="682" t="n"/>
      <c r="Y455" s="682" t="n"/>
    </row>
    <row r="456" ht="14.25" customHeight="1">
      <c r="A456" s="375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75" t="n"/>
      <c r="Y456" s="375" t="n"/>
    </row>
    <row r="457" ht="27" customHeight="1">
      <c r="A457" s="64" t="inlineStr">
        <is>
          <t>SU002803</t>
        </is>
      </c>
      <c r="B457" s="64" t="inlineStr">
        <is>
          <t>P003204</t>
        </is>
      </c>
      <c r="C457" s="37" t="n">
        <v>4301051381</v>
      </c>
      <c r="D457" s="376" t="n">
        <v>4680115881068</v>
      </c>
      <c r="E457" s="642" t="n"/>
      <c r="F457" s="674" t="n">
        <v>1.3</v>
      </c>
      <c r="G457" s="38" t="n">
        <v>6</v>
      </c>
      <c r="H457" s="674" t="n">
        <v>7.8</v>
      </c>
      <c r="I457" s="674" t="n">
        <v>8.279999999999999</v>
      </c>
      <c r="J457" s="38" t="n">
        <v>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2" t="inlineStr">
        <is>
          <t>КИ</t>
        </is>
      </c>
    </row>
    <row r="458" ht="27" customHeight="1">
      <c r="A458" s="64" t="inlineStr">
        <is>
          <t>SU002804</t>
        </is>
      </c>
      <c r="B458" s="64" t="inlineStr">
        <is>
          <t>P003205</t>
        </is>
      </c>
      <c r="C458" s="37" t="n">
        <v>4301051382</v>
      </c>
      <c r="D458" s="376" t="n">
        <v>4680115881075</v>
      </c>
      <c r="E458" s="642" t="n"/>
      <c r="F458" s="674" t="n">
        <v>0.5</v>
      </c>
      <c r="G458" s="38" t="n">
        <v>6</v>
      </c>
      <c r="H458" s="674" t="n">
        <v>3</v>
      </c>
      <c r="I458" s="674" t="n">
        <v>3.2</v>
      </c>
      <c r="J458" s="38" t="n">
        <v>156</v>
      </c>
      <c r="K458" s="39" t="inlineStr">
        <is>
          <t>СК2</t>
        </is>
      </c>
      <c r="L458" s="38" t="n">
        <v>30</v>
      </c>
      <c r="M458" s="922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8" s="676" t="n"/>
      <c r="O458" s="676" t="n"/>
      <c r="P458" s="676" t="n"/>
      <c r="Q458" s="642" t="n"/>
      <c r="R458" s="40" t="inlineStr"/>
      <c r="S458" s="40" t="inlineStr"/>
      <c r="T458" s="41" t="inlineStr">
        <is>
          <t>кг</t>
        </is>
      </c>
      <c r="U458" s="677" t="n">
        <v>0</v>
      </c>
      <c r="V458" s="678">
        <f>IFERROR(IF(U458="",0,CEILING((U458/$H458),1)*$H458),"")</f>
        <v/>
      </c>
      <c r="W458" s="42">
        <f>IFERROR(IF(V458=0,"",ROUNDUP(V458/H458,0)*0.00753),"")</f>
        <v/>
      </c>
      <c r="X458" s="69" t="inlineStr"/>
      <c r="Y458" s="70" t="inlineStr"/>
      <c r="AC458" s="71" t="n"/>
      <c r="AZ458" s="313" t="inlineStr">
        <is>
          <t>КИ</t>
        </is>
      </c>
    </row>
    <row r="459">
      <c r="A459" s="384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кор</t>
        </is>
      </c>
      <c r="U459" s="681">
        <f>IFERROR(U457/H457,"0")+IFERROR(U458/H458,"0")</f>
        <v/>
      </c>
      <c r="V459" s="681">
        <f>IFERROR(V457/H457,"0")+IFERROR(V458/H458,"0")</f>
        <v/>
      </c>
      <c r="W459" s="681">
        <f>IFERROR(IF(W457="",0,W457),"0")+IFERROR(IF(W458="",0,W458),"0")</f>
        <v/>
      </c>
      <c r="X459" s="682" t="n"/>
      <c r="Y459" s="682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9" t="n"/>
      <c r="M460" s="680" t="inlineStr">
        <is>
          <t>Итого</t>
        </is>
      </c>
      <c r="N460" s="650" t="n"/>
      <c r="O460" s="650" t="n"/>
      <c r="P460" s="650" t="n"/>
      <c r="Q460" s="650" t="n"/>
      <c r="R460" s="650" t="n"/>
      <c r="S460" s="651" t="n"/>
      <c r="T460" s="43" t="inlineStr">
        <is>
          <t>кг</t>
        </is>
      </c>
      <c r="U460" s="681">
        <f>IFERROR(SUM(U457:U458),"0")</f>
        <v/>
      </c>
      <c r="V460" s="681">
        <f>IFERROR(SUM(V457:V458),"0")</f>
        <v/>
      </c>
      <c r="W460" s="43" t="n"/>
      <c r="X460" s="682" t="n"/>
      <c r="Y460" s="682" t="n"/>
    </row>
    <row r="461" ht="16.5" customHeight="1">
      <c r="A461" s="374" t="inlineStr">
        <is>
          <t>Выгодная цена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74" t="n"/>
      <c r="Y461" s="374" t="n"/>
    </row>
    <row r="462" ht="14.25" customHeight="1">
      <c r="A462" s="375" t="inlineStr">
        <is>
          <t>Сосиски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6.5" customHeight="1">
      <c r="A463" s="64" t="inlineStr">
        <is>
          <t>SU002655</t>
        </is>
      </c>
      <c r="B463" s="64" t="inlineStr">
        <is>
          <t>P003022</t>
        </is>
      </c>
      <c r="C463" s="37" t="n">
        <v>4301051310</v>
      </c>
      <c r="D463" s="376" t="n">
        <v>4680115880870</v>
      </c>
      <c r="E463" s="642" t="n"/>
      <c r="F463" s="674" t="n">
        <v>1.3</v>
      </c>
      <c r="G463" s="38" t="n">
        <v>6</v>
      </c>
      <c r="H463" s="674" t="n">
        <v>7.8</v>
      </c>
      <c r="I463" s="674" t="n">
        <v>8.364000000000001</v>
      </c>
      <c r="J463" s="38" t="n">
        <v>56</v>
      </c>
      <c r="K463" s="39" t="inlineStr">
        <is>
          <t>СК3</t>
        </is>
      </c>
      <c r="L463" s="38" t="n">
        <v>40</v>
      </c>
      <c r="M463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3" s="676" t="n"/>
      <c r="O463" s="676" t="n"/>
      <c r="P463" s="676" t="n"/>
      <c r="Q463" s="642" t="n"/>
      <c r="R463" s="40" t="inlineStr"/>
      <c r="S463" s="40" t="inlineStr"/>
      <c r="T463" s="41" t="inlineStr">
        <is>
          <t>кг</t>
        </is>
      </c>
      <c r="U463" s="677" t="n">
        <v>841</v>
      </c>
      <c r="V463" s="678">
        <f>IFERROR(IF(U463="",0,CEILING((U463/$H463),1)*$H463),"")</f>
        <v/>
      </c>
      <c r="W463" s="42">
        <f>IFERROR(IF(V463=0,"",ROUNDUP(V463/H463,0)*0.02175),"")</f>
        <v/>
      </c>
      <c r="X463" s="69" t="inlineStr"/>
      <c r="Y463" s="70" t="inlineStr"/>
      <c r="AC463" s="71" t="n"/>
      <c r="AZ463" s="314" t="inlineStr">
        <is>
          <t>КИ</t>
        </is>
      </c>
    </row>
    <row r="464">
      <c r="A464" s="384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кор</t>
        </is>
      </c>
      <c r="U464" s="681">
        <f>IFERROR(U463/H463,"0")</f>
        <v/>
      </c>
      <c r="V464" s="681">
        <f>IFERROR(V463/H463,"0")</f>
        <v/>
      </c>
      <c r="W464" s="681">
        <f>IFERROR(IF(W463="",0,W463),"0")</f>
        <v/>
      </c>
      <c r="X464" s="682" t="n"/>
      <c r="Y464" s="682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79" t="n"/>
      <c r="M465" s="680" t="inlineStr">
        <is>
          <t>Итого</t>
        </is>
      </c>
      <c r="N465" s="650" t="n"/>
      <c r="O465" s="650" t="n"/>
      <c r="P465" s="650" t="n"/>
      <c r="Q465" s="650" t="n"/>
      <c r="R465" s="650" t="n"/>
      <c r="S465" s="651" t="n"/>
      <c r="T465" s="43" t="inlineStr">
        <is>
          <t>кг</t>
        </is>
      </c>
      <c r="U465" s="681">
        <f>IFERROR(SUM(U463:U463),"0")</f>
        <v/>
      </c>
      <c r="V465" s="681">
        <f>IFERROR(SUM(V463:V463),"0")</f>
        <v/>
      </c>
      <c r="W465" s="43" t="n"/>
      <c r="X465" s="682" t="n"/>
      <c r="Y465" s="682" t="n"/>
    </row>
    <row r="466" ht="15" customHeight="1">
      <c r="A466" s="629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9" t="n"/>
      <c r="M466" s="924" t="inlineStr">
        <is>
          <t>ИТОГО НЕТТО</t>
        </is>
      </c>
      <c r="N466" s="633" t="n"/>
      <c r="O466" s="633" t="n"/>
      <c r="P466" s="633" t="n"/>
      <c r="Q466" s="633" t="n"/>
      <c r="R466" s="633" t="n"/>
      <c r="S466" s="634" t="n"/>
      <c r="T466" s="43" t="inlineStr">
        <is>
          <t>кг</t>
        </is>
      </c>
      <c r="U466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/>
      </c>
      <c r="V466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/>
      </c>
      <c r="W466" s="43" t="n"/>
      <c r="X466" s="682" t="n"/>
      <c r="Y466" s="682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9" t="n"/>
      <c r="M467" s="924" t="inlineStr">
        <is>
          <t>ИТОГО БРУТТО</t>
        </is>
      </c>
      <c r="N467" s="633" t="n"/>
      <c r="O467" s="633" t="n"/>
      <c r="P467" s="633" t="n"/>
      <c r="Q467" s="633" t="n"/>
      <c r="R467" s="633" t="n"/>
      <c r="S467" s="634" t="n"/>
      <c r="T467" s="43" t="inlineStr">
        <is>
          <t>кг</t>
        </is>
      </c>
      <c r="U467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/>
      </c>
      <c r="V467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/>
      </c>
      <c r="W467" s="43" t="n"/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9" t="n"/>
      <c r="M468" s="924" t="inlineStr">
        <is>
          <t>Кол-во паллет</t>
        </is>
      </c>
      <c r="N468" s="633" t="n"/>
      <c r="O468" s="633" t="n"/>
      <c r="P468" s="633" t="n"/>
      <c r="Q468" s="633" t="n"/>
      <c r="R468" s="633" t="n"/>
      <c r="S468" s="634" t="n"/>
      <c r="T468" s="43" t="inlineStr">
        <is>
          <t>шт</t>
        </is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/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/>
      </c>
      <c r="W468" s="43" t="n"/>
      <c r="X468" s="682" t="n"/>
      <c r="Y468" s="682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Вес брутто  с паллетами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GrossWeightTotal+PalletQtyTotal*25</f>
        <v/>
      </c>
      <c r="V469" s="681">
        <f>GrossWeightTotalR+PalletQtyTotalR*25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Кол-во коробок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шт</t>
        </is>
      </c>
      <c r="U470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/>
      </c>
      <c r="V470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/>
      </c>
      <c r="W470" s="43" t="n"/>
      <c r="X470" s="682" t="n"/>
      <c r="Y470" s="682" t="n"/>
    </row>
    <row r="471" ht="14.25" customHeight="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Объем заказа</t>
        </is>
      </c>
      <c r="N471" s="633" t="n"/>
      <c r="O471" s="633" t="n"/>
      <c r="P471" s="633" t="n"/>
      <c r="Q471" s="633" t="n"/>
      <c r="R471" s="633" t="n"/>
      <c r="S471" s="634" t="n"/>
      <c r="T471" s="46" t="inlineStr">
        <is>
          <t>м3</t>
        </is>
      </c>
      <c r="U471" s="43" t="n"/>
      <c r="V471" s="43" t="n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/>
      </c>
      <c r="X471" s="682" t="n"/>
      <c r="Y471" s="682" t="n"/>
    </row>
    <row r="472" ht="13.5" customHeight="1" thickBot="1"/>
    <row r="473" ht="27" customHeight="1" thickBot="1" thickTop="1">
      <c r="A473" s="47" t="inlineStr">
        <is>
          <t>ТОРГОВАЯ МАРКА</t>
        </is>
      </c>
      <c r="B473" s="630" t="inlineStr">
        <is>
          <t>Ядрена копоть</t>
        </is>
      </c>
      <c r="C473" s="630" t="inlineStr">
        <is>
          <t>Вязанка</t>
        </is>
      </c>
      <c r="D473" s="925" t="n"/>
      <c r="E473" s="925" t="n"/>
      <c r="F473" s="926" t="n"/>
      <c r="G473" s="630" t="inlineStr">
        <is>
          <t>Стародворье</t>
        </is>
      </c>
      <c r="H473" s="925" t="n"/>
      <c r="I473" s="925" t="n"/>
      <c r="J473" s="925" t="n"/>
      <c r="K473" s="925" t="n"/>
      <c r="L473" s="926" t="n"/>
      <c r="M473" s="630" t="inlineStr">
        <is>
          <t>Особый рецепт</t>
        </is>
      </c>
      <c r="N473" s="926" t="n"/>
      <c r="O473" s="630" t="inlineStr">
        <is>
          <t>Баварушка</t>
        </is>
      </c>
      <c r="P473" s="926" t="n"/>
      <c r="Q473" s="630" t="inlineStr">
        <is>
          <t>Дугушка</t>
        </is>
      </c>
      <c r="R473" s="630" t="inlineStr">
        <is>
          <t>Зареченские</t>
        </is>
      </c>
      <c r="S473" s="926" t="n"/>
      <c r="T473" s="1" t="n"/>
      <c r="Y473" s="61" t="n"/>
      <c r="AB473" s="1" t="n"/>
    </row>
    <row r="474" ht="14.25" customHeight="1" thickTop="1">
      <c r="A474" s="631" t="inlineStr">
        <is>
          <t>СЕРИЯ</t>
        </is>
      </c>
      <c r="B474" s="630" t="inlineStr">
        <is>
          <t>Ядрена копоть</t>
        </is>
      </c>
      <c r="C474" s="630" t="inlineStr">
        <is>
          <t>Столичная</t>
        </is>
      </c>
      <c r="D474" s="630" t="inlineStr">
        <is>
          <t>Классическая</t>
        </is>
      </c>
      <c r="E474" s="630" t="inlineStr">
        <is>
          <t>Вязанка</t>
        </is>
      </c>
      <c r="F474" s="630" t="inlineStr">
        <is>
          <t>Сливушки</t>
        </is>
      </c>
      <c r="G474" s="630" t="inlineStr">
        <is>
          <t>Золоченная в печи</t>
        </is>
      </c>
      <c r="H474" s="630" t="inlineStr">
        <is>
          <t>Мясорубская</t>
        </is>
      </c>
      <c r="I474" s="630" t="inlineStr">
        <is>
          <t>Сочинка</t>
        </is>
      </c>
      <c r="J474" s="630" t="inlineStr">
        <is>
          <t>Бордо</t>
        </is>
      </c>
      <c r="K474" s="630" t="inlineStr">
        <is>
          <t>Фирменная</t>
        </is>
      </c>
      <c r="L474" s="630" t="inlineStr">
        <is>
          <t>Бавария</t>
        </is>
      </c>
      <c r="M474" s="630" t="inlineStr">
        <is>
          <t>Особая</t>
        </is>
      </c>
      <c r="N474" s="630" t="inlineStr">
        <is>
          <t>Особая Без свинины</t>
        </is>
      </c>
      <c r="O474" s="630" t="inlineStr">
        <is>
          <t>Филейбургская</t>
        </is>
      </c>
      <c r="P474" s="630" t="inlineStr">
        <is>
          <t>Балыкбургская</t>
        </is>
      </c>
      <c r="Q474" s="630" t="inlineStr">
        <is>
          <t>Дугушка</t>
        </is>
      </c>
      <c r="R474" s="630" t="inlineStr">
        <is>
          <t>Зареченские продукты</t>
        </is>
      </c>
      <c r="S474" s="630" t="inlineStr">
        <is>
          <t>Выгодная цена</t>
        </is>
      </c>
      <c r="T474" s="1" t="n"/>
      <c r="Y474" s="61" t="n"/>
      <c r="AB474" s="1" t="n"/>
    </row>
    <row r="475" ht="13.5" customHeight="1" thickBot="1">
      <c r="A475" s="927" t="n"/>
      <c r="B475" s="928" t="n"/>
      <c r="C475" s="928" t="n"/>
      <c r="D475" s="928" t="n"/>
      <c r="E475" s="928" t="n"/>
      <c r="F475" s="928" t="n"/>
      <c r="G475" s="928" t="n"/>
      <c r="H475" s="928" t="n"/>
      <c r="I475" s="928" t="n"/>
      <c r="J475" s="928" t="n"/>
      <c r="K475" s="928" t="n"/>
      <c r="L475" s="928" t="n"/>
      <c r="M475" s="928" t="n"/>
      <c r="N475" s="928" t="n"/>
      <c r="O475" s="928" t="n"/>
      <c r="P475" s="928" t="n"/>
      <c r="Q475" s="928" t="n"/>
      <c r="R475" s="928" t="n"/>
      <c r="S475" s="928" t="n"/>
      <c r="T475" s="1" t="n"/>
      <c r="Y475" s="61" t="n"/>
      <c r="AB475" s="1" t="n"/>
    </row>
    <row r="476" ht="18" customHeight="1" thickBot="1" thickTop="1">
      <c r="A476" s="47" t="inlineStr">
        <is>
          <t>ИТОГО, кг</t>
        </is>
      </c>
      <c r="B476" s="53">
        <f>IFERROR(V22*1,"0")+IFERROR(V26*1,"0")+IFERROR(V27*1,"0")+IFERROR(V28*1,"0")+IFERROR(V29*1,"0")+IFERROR(V30*1,"0")+IFERROR(V31*1,"0")+IFERROR(V35*1,"0")+IFERROR(V39*1,"0")+IFERROR(V43*1,"0")</f>
        <v/>
      </c>
      <c r="C476" s="53">
        <f>IFERROR(V49*1,"0")+IFERROR(V50*1,"0")</f>
        <v/>
      </c>
      <c r="D476" s="53">
        <f>IFERROR(V55*1,"0")+IFERROR(V56*1,"0")+IFERROR(V57*1,"0")+IFERROR(V58*1,"0")</f>
        <v/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6" s="53">
        <f>IFERROR(V125*1,"0")+IFERROR(V126*1,"0")+IFERROR(V127*1,"0")+IFERROR(V128*1,"0")</f>
        <v/>
      </c>
      <c r="G476" s="53">
        <f>IFERROR(V134*1,"0")+IFERROR(V135*1,"0")+IFERROR(V136*1,"0")</f>
        <v/>
      </c>
      <c r="H476" s="53">
        <f>IFERROR(V141*1,"0")+IFERROR(V142*1,"0")+IFERROR(V143*1,"0")+IFERROR(V144*1,"0")+IFERROR(V145*1,"0")+IFERROR(V146*1,"0")+IFERROR(V147*1,"0")+IFERROR(V148*1,"0")</f>
        <v/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6" s="53">
        <f>IFERROR(V253*1,"0")+IFERROR(V254*1,"0")+IFERROR(V255*1,"0")+IFERROR(V256*1,"0")+IFERROR(V257*1,"0")+IFERROR(V258*1,"0")+IFERROR(V259*1,"0")+IFERROR(V263*1,"0")+IFERROR(V264*1,"0")</f>
        <v/>
      </c>
      <c r="L476" s="53">
        <f>IFERROR(V269*1,"0")+IFERROR(V273*1,"0")+IFERROR(V274*1,"0")+IFERROR(V275*1,"0")+IFERROR(V279*1,"0")+IFERROR(V283*1,"0")</f>
        <v/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6" s="53">
        <f>IFERROR(V440*1,"0")+IFERROR(V441*1,"0")+IFERROR(V445*1,"0")+IFERROR(V446*1,"0")+IFERROR(V447*1,"0")+IFERROR(V451*1,"0")+IFERROR(V452*1,"0")+IFERROR(V453*1,"0")+IFERROR(V457*1,"0")+IFERROR(V458*1,"0")</f>
        <v/>
      </c>
      <c r="S476" s="53">
        <f>IFERROR(V463*1,"0")</f>
        <v/>
      </c>
      <c r="T476" s="1" t="n"/>
      <c r="Y476" s="61" t="n"/>
      <c r="AB476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K0yyi688kNSzjaRLUFOGg==" formatRows="1" sort="0" spinCount="100000" hashValue="pcZVePJNgW+9iS83zSPcypQNYbOWZYpdGKfEI40rZ5X+IOJha+Fi3ZQEjQEf+P13cTLLLro5KknXUjn3PDDnI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CUkuDSOtcUEcymvp4Kmg==" formatRows="1" sort="0" spinCount="100000" hashValue="IUKy/dOm90FdgOasPHZfaklp4nOzbNmDOoKhwE3VArl3YfroxMYTOpNbrmFPI7zMFZX5r33UhCdpn6+jGL2HI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2023-10-06T09:13:15Z</dcterms:modified>
  <cp:lastModifiedBy>Admin</cp:lastModifiedBy>
</cp:coreProperties>
</file>