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90" windowHeight="672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заказа'!$B$18:$W$18</definedName>
  </definedNames>
  <calcPr calcId="145621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144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0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4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4"/>
  <sheetViews>
    <sheetView showGridLines="0" tabSelected="1" topLeftCell="A77" zoomScale="93" zoomScaleNormal="93" zoomScaleSheetLayoutView="100" workbookViewId="0">
      <selection activeCell="U59" sqref="U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202">
      <c r="A1" s="48" t="n"/>
      <c r="B1" s="48" t="n"/>
      <c r="C1" s="48" t="n"/>
      <c r="D1" s="221" t="inlineStr">
        <is>
          <t xml:space="preserve">  БЛАНК ЗАКАЗА </t>
        </is>
      </c>
      <c r="G1" s="14" t="inlineStr">
        <is>
          <t>ЗПФ</t>
        </is>
      </c>
      <c r="H1" s="221" t="inlineStr">
        <is>
          <t>на отгрузку продукции с ООО Трейд-Сервис с</t>
        </is>
      </c>
      <c r="O1" s="222" t="inlineStr">
        <is>
          <t>23.06.2023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02">
      <c r="A2" s="34" t="inlineStr">
        <is>
          <t>бланк создан</t>
        </is>
      </c>
      <c r="B2" s="35" t="inlineStr">
        <is>
          <t>21.06.2023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02">
      <c r="A5" s="203" t="inlineStr">
        <is>
          <t xml:space="preserve">Ваш контактный телефон и имя: </t>
        </is>
      </c>
      <c r="B5" s="231" t="n"/>
      <c r="C5" s="232" t="n"/>
      <c r="D5" s="225" t="n"/>
      <c r="E5" s="233" t="n"/>
      <c r="F5" s="226" t="inlineStr">
        <is>
          <t>Комментарий к заказу:</t>
        </is>
      </c>
      <c r="G5" s="232" t="n"/>
      <c r="H5" s="225" t="n"/>
      <c r="I5" s="234" t="n"/>
      <c r="J5" s="234" t="n"/>
      <c r="K5" s="233" t="n"/>
      <c r="M5" s="29" t="inlineStr">
        <is>
          <t>Дата загрузки</t>
        </is>
      </c>
      <c r="N5" s="235" t="n"/>
      <c r="O5" s="236" t="n"/>
      <c r="Q5" s="228" t="inlineStr">
        <is>
          <t>Способ доставки (доставка/самовывоз)</t>
        </is>
      </c>
      <c r="R5" s="237" t="n"/>
      <c r="S5" s="238" t="n"/>
      <c r="T5" s="236" t="n"/>
      <c r="Y5" s="60" t="n"/>
      <c r="Z5" s="60" t="n"/>
      <c r="AA5" s="60" t="n"/>
    </row>
    <row r="6" ht="24" customFormat="1" customHeight="1" s="202">
      <c r="A6" s="203" t="inlineStr">
        <is>
          <t>Адрес доставки:</t>
        </is>
      </c>
      <c r="B6" s="231" t="n"/>
      <c r="C6" s="232" t="n"/>
      <c r="D6" s="204" t="n"/>
      <c r="E6" s="239" t="n"/>
      <c r="F6" s="239" t="n"/>
      <c r="G6" s="239" t="n"/>
      <c r="H6" s="239" t="n"/>
      <c r="I6" s="239" t="n"/>
      <c r="J6" s="239" t="n"/>
      <c r="K6" s="236" t="n"/>
      <c r="M6" s="29" t="inlineStr">
        <is>
          <t>День недели</t>
        </is>
      </c>
      <c r="N6" s="205">
        <f>IF(N5=0," ",CHOOSE(WEEKDAY(N5,2),"Понедельник","Вторник","Среда","Четверг","Пятница","Суббота","Воскресенье"))</f>
        <v/>
      </c>
      <c r="O6" s="240" t="n"/>
      <c r="Q6" s="207" t="inlineStr">
        <is>
          <t>Наименование клиента</t>
        </is>
      </c>
      <c r="R6" s="237" t="n"/>
      <c r="S6" s="241" t="inlineStr">
        <is>
          <t>ОБЩЕСТВО С ОГРАНИЧЕННОЙ ОТВЕТСТВЕННОСТЬЮ "ЛОГИСТИЧЕСКИЙ ПАРТНЕР"</t>
        </is>
      </c>
      <c r="T6" s="242" t="n"/>
      <c r="Y6" s="60" t="n"/>
      <c r="Z6" s="60" t="n"/>
      <c r="AA6" s="60" t="n"/>
    </row>
    <row r="7" hidden="1" ht="21.75" customFormat="1" customHeight="1" s="202">
      <c r="A7" s="65" t="n"/>
      <c r="B7" s="65" t="n"/>
      <c r="C7" s="65" t="n"/>
      <c r="D7" s="243">
        <f>IFERROR(VLOOKUP(DeliveryAddress,Table,3,0),1)</f>
        <v/>
      </c>
      <c r="E7" s="244" t="n"/>
      <c r="F7" s="244" t="n"/>
      <c r="G7" s="244" t="n"/>
      <c r="H7" s="244" t="n"/>
      <c r="I7" s="244" t="n"/>
      <c r="J7" s="244" t="n"/>
      <c r="K7" s="245" t="n"/>
      <c r="M7" s="29" t="n"/>
      <c r="N7" s="49" t="n"/>
      <c r="O7" s="49" t="n"/>
      <c r="Q7" s="1" t="n"/>
      <c r="R7" s="237" t="n"/>
      <c r="S7" s="246" t="n"/>
      <c r="T7" s="247" t="n"/>
      <c r="Y7" s="60" t="n"/>
      <c r="Z7" s="60" t="n"/>
      <c r="AA7" s="60" t="n"/>
    </row>
    <row r="8" ht="25.5" customFormat="1" customHeight="1" s="202">
      <c r="A8" s="217" t="inlineStr">
        <is>
          <t>Адрес сдачи груза:</t>
        </is>
      </c>
      <c r="B8" s="248" t="n"/>
      <c r="C8" s="249" t="n"/>
      <c r="D8" s="218" t="n"/>
      <c r="E8" s="250" t="n"/>
      <c r="F8" s="250" t="n"/>
      <c r="G8" s="250" t="n"/>
      <c r="H8" s="250" t="n"/>
      <c r="I8" s="250" t="n"/>
      <c r="J8" s="250" t="n"/>
      <c r="K8" s="251" t="n"/>
      <c r="M8" s="29" t="inlineStr">
        <is>
          <t>Время загрузки</t>
        </is>
      </c>
      <c r="N8" s="198" t="n"/>
      <c r="O8" s="236" t="n"/>
      <c r="Q8" s="1" t="n"/>
      <c r="R8" s="237" t="n"/>
      <c r="S8" s="246" t="n"/>
      <c r="T8" s="247" t="n"/>
      <c r="Y8" s="60" t="n"/>
      <c r="Z8" s="60" t="n"/>
      <c r="AA8" s="60" t="n"/>
    </row>
    <row r="9" ht="39.95" customFormat="1" customHeight="1" s="202">
      <c r="A9" s="1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5" t="inlineStr"/>
      <c r="E9" s="3" t="n"/>
      <c r="F9" s="1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2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2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235" t="n"/>
      <c r="O9" s="236" t="n"/>
      <c r="Q9" s="1" t="n"/>
      <c r="R9" s="237" t="n"/>
      <c r="S9" s="252" t="n"/>
      <c r="T9" s="2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02">
      <c r="A10" s="1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5" t="n"/>
      <c r="E10" s="3" t="n"/>
      <c r="F10" s="1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98" t="n"/>
      <c r="O10" s="236" t="n"/>
      <c r="R10" s="29" t="inlineStr">
        <is>
          <t>КОД Аксапты Клиента</t>
        </is>
      </c>
      <c r="S10" s="254" t="inlineStr">
        <is>
          <t>590704</t>
        </is>
      </c>
      <c r="T10" s="2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98" t="n"/>
      <c r="O11" s="236" t="n"/>
      <c r="R11" s="29" t="inlineStr">
        <is>
          <t>Тип заказа</t>
        </is>
      </c>
      <c r="S11" s="186" t="inlineStr">
        <is>
          <t>Основной заказ</t>
        </is>
      </c>
      <c r="T11" s="2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02">
      <c r="A12" s="185" t="inlineStr">
        <is>
          <t>Телефоны для заказов:8(919)022-63-02 E-mail: Zamorozka@abiproduct.ru, Телефон сотрудников склада: 8-980-75-76-203</t>
        </is>
      </c>
      <c r="B12" s="231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2" t="n"/>
      <c r="M12" s="29" t="inlineStr">
        <is>
          <t>Время доставки 3 машины</t>
        </is>
      </c>
      <c r="N12" s="201" t="n"/>
      <c r="O12" s="245" t="n"/>
      <c r="P12" s="28" t="n"/>
      <c r="R12" s="29" t="inlineStr"/>
      <c r="S12" s="202" t="n"/>
      <c r="T12" s="1" t="n"/>
      <c r="Y12" s="60" t="n"/>
      <c r="Z12" s="60" t="n"/>
      <c r="AA12" s="60" t="n"/>
    </row>
    <row r="13" ht="23.25" customFormat="1" customHeight="1" s="202">
      <c r="A13" s="185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231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2" t="n"/>
      <c r="L13" s="31" t="n"/>
      <c r="M13" s="31" t="inlineStr">
        <is>
          <t>Время доставки 4 машины</t>
        </is>
      </c>
      <c r="N13" s="186" t="n"/>
      <c r="O13" s="2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02">
      <c r="A14" s="185" t="inlineStr">
        <is>
          <t>Телефон менеджера по логистике: 8 (919) 012-30-55 - по вопросам доставки продукции</t>
        </is>
      </c>
      <c r="B14" s="231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02">
      <c r="A15" s="187" t="inlineStr">
        <is>
          <t>Телефон по работе с претензиями/жалобами (WhatSapp): 8 (980) 757-69-93       E-mail: Claims@abiproduct.ru</t>
        </is>
      </c>
      <c r="B15" s="231" t="n"/>
      <c r="C15" s="231" t="n"/>
      <c r="D15" s="231" t="n"/>
      <c r="E15" s="231" t="n"/>
      <c r="F15" s="231" t="n"/>
      <c r="G15" s="231" t="n"/>
      <c r="H15" s="231" t="n"/>
      <c r="I15" s="231" t="n"/>
      <c r="J15" s="231" t="n"/>
      <c r="K15" s="232" t="n"/>
      <c r="M15" s="189" t="inlineStr">
        <is>
          <t>Кликните на продукт, чтобы просмотреть изображение</t>
        </is>
      </c>
      <c r="U15" s="202" t="n"/>
      <c r="V15" s="202" t="n"/>
      <c r="W15" s="202" t="n"/>
      <c r="X15" s="2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256" t="n"/>
      <c r="N16" s="256" t="n"/>
      <c r="O16" s="256" t="n"/>
      <c r="P16" s="256" t="n"/>
      <c r="Q16" s="2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75" t="inlineStr">
        <is>
          <t>Код единицы продаж</t>
        </is>
      </c>
      <c r="B17" s="175" t="inlineStr">
        <is>
          <t>Код продукта</t>
        </is>
      </c>
      <c r="C17" s="191" t="inlineStr">
        <is>
          <t>Номер варианта</t>
        </is>
      </c>
      <c r="D17" s="175" t="inlineStr">
        <is>
          <t xml:space="preserve">Штрих-код </t>
        </is>
      </c>
      <c r="E17" s="257" t="n"/>
      <c r="F17" s="175" t="inlineStr">
        <is>
          <t>Вес нетто штуки, кг</t>
        </is>
      </c>
      <c r="G17" s="175" t="inlineStr">
        <is>
          <t>Кол-во штук в коробе, шт</t>
        </is>
      </c>
      <c r="H17" s="175" t="inlineStr">
        <is>
          <t>Вес нетто короба, кг</t>
        </is>
      </c>
      <c r="I17" s="175" t="inlineStr">
        <is>
          <t>Вес брутто короба, кг</t>
        </is>
      </c>
      <c r="J17" s="175" t="inlineStr">
        <is>
          <t>Кол-во кор. на паллте, шт</t>
        </is>
      </c>
      <c r="K17" s="175" t="inlineStr">
        <is>
          <t>Завод</t>
        </is>
      </c>
      <c r="L17" s="175" t="inlineStr">
        <is>
          <t>Срок годности, сут.</t>
        </is>
      </c>
      <c r="M17" s="175" t="inlineStr">
        <is>
          <t>Наименование</t>
        </is>
      </c>
      <c r="N17" s="258" t="n"/>
      <c r="O17" s="258" t="n"/>
      <c r="P17" s="258" t="n"/>
      <c r="Q17" s="257" t="n"/>
      <c r="R17" s="190" t="inlineStr">
        <is>
          <t>Доступно к отгрузке</t>
        </is>
      </c>
      <c r="S17" s="232" t="n"/>
      <c r="T17" s="175" t="inlineStr">
        <is>
          <t>Ед. изм.</t>
        </is>
      </c>
      <c r="U17" s="175" t="inlineStr">
        <is>
          <t>Заказ</t>
        </is>
      </c>
      <c r="V17" s="176" t="inlineStr">
        <is>
          <t>Заказ с округлением до короба</t>
        </is>
      </c>
      <c r="W17" s="175" t="inlineStr">
        <is>
          <t>Объём заказа, м3</t>
        </is>
      </c>
      <c r="X17" s="178" t="inlineStr">
        <is>
          <t>Примечание по продуктку</t>
        </is>
      </c>
      <c r="Y17" s="178" t="inlineStr">
        <is>
          <t>Признак "НОВИНКА"</t>
        </is>
      </c>
      <c r="Z17" s="178" t="inlineStr">
        <is>
          <t>Для формул</t>
        </is>
      </c>
      <c r="AA17" s="259" t="n"/>
      <c r="AB17" s="260" t="n"/>
    </row>
    <row r="18" ht="14.25" customHeight="1">
      <c r="A18" s="261" t="n"/>
      <c r="B18" s="261" t="n"/>
      <c r="C18" s="261" t="n"/>
      <c r="D18" s="262" t="n"/>
      <c r="E18" s="263" t="n"/>
      <c r="F18" s="261" t="n"/>
      <c r="G18" s="261" t="n"/>
      <c r="H18" s="261" t="n"/>
      <c r="I18" s="261" t="n"/>
      <c r="J18" s="261" t="n"/>
      <c r="K18" s="261" t="n"/>
      <c r="L18" s="261" t="n"/>
      <c r="M18" s="262" t="n"/>
      <c r="N18" s="264" t="n"/>
      <c r="O18" s="264" t="n"/>
      <c r="P18" s="264" t="n"/>
      <c r="Q18" s="263" t="n"/>
      <c r="R18" s="190" t="inlineStr">
        <is>
          <t>начиная с</t>
        </is>
      </c>
      <c r="S18" s="190" t="inlineStr">
        <is>
          <t>до</t>
        </is>
      </c>
      <c r="T18" s="261" t="n"/>
      <c r="U18" s="261" t="n"/>
      <c r="V18" s="265" t="n"/>
      <c r="W18" s="261" t="n"/>
      <c r="X18" s="266" t="n"/>
      <c r="Y18" s="266" t="n"/>
      <c r="Z18" s="267" t="n"/>
      <c r="AA18" s="268" t="n"/>
      <c r="AB18" s="269" t="n"/>
    </row>
    <row r="19" ht="27.75" customHeight="1">
      <c r="A19" s="92" t="inlineStr">
        <is>
          <t>Ядрена копоть</t>
        </is>
      </c>
      <c r="B19" s="270" t="n"/>
      <c r="C19" s="270" t="n"/>
      <c r="D19" s="270" t="n"/>
      <c r="E19" s="270" t="n"/>
      <c r="F19" s="270" t="n"/>
      <c r="G19" s="270" t="n"/>
      <c r="H19" s="270" t="n"/>
      <c r="I19" s="270" t="n"/>
      <c r="J19" s="270" t="n"/>
      <c r="K19" s="270" t="n"/>
      <c r="L19" s="270" t="n"/>
      <c r="M19" s="270" t="n"/>
      <c r="N19" s="270" t="n"/>
      <c r="O19" s="270" t="n"/>
      <c r="P19" s="270" t="n"/>
      <c r="Q19" s="270" t="n"/>
      <c r="R19" s="270" t="n"/>
      <c r="S19" s="270" t="n"/>
      <c r="T19" s="270" t="n"/>
      <c r="U19" s="270" t="n"/>
      <c r="V19" s="270" t="n"/>
      <c r="W19" s="270" t="n"/>
      <c r="X19" s="55" t="n"/>
      <c r="Y19" s="55" t="n"/>
    </row>
    <row r="20" ht="16.5" customHeight="1">
      <c r="A20" s="8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88" t="n"/>
      <c r="Y20" s="88" t="n"/>
    </row>
    <row r="21" ht="14.25" customHeight="1">
      <c r="A21" s="89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89" t="n"/>
      <c r="Y21" s="89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84" t="n">
        <v>4607111035752</v>
      </c>
      <c r="E22" s="240" t="n"/>
      <c r="F22" s="271" t="n">
        <v>0.43</v>
      </c>
      <c r="G22" s="38" t="n">
        <v>16</v>
      </c>
      <c r="H22" s="271" t="n">
        <v>6.88</v>
      </c>
      <c r="I22" s="27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272" t="inlineStr">
        <is>
          <t>Пельмени С мясом и копченостями Ядрена копоть 0,43 сфера Ядрена копоть НД</t>
        </is>
      </c>
      <c r="N22" s="273" t="n"/>
      <c r="O22" s="273" t="n"/>
      <c r="P22" s="273" t="n"/>
      <c r="Q22" s="240" t="n"/>
      <c r="R22" s="40" t="inlineStr"/>
      <c r="S22" s="40" t="inlineStr"/>
      <c r="T22" s="41" t="inlineStr">
        <is>
          <t>кор</t>
        </is>
      </c>
      <c r="U22" s="274" t="n">
        <v>0</v>
      </c>
      <c r="V22" s="275">
        <f>IFERROR(IF(U22="","",U22),"")</f>
        <v/>
      </c>
      <c r="W22" s="42">
        <f>IFERROR(IF(U22="","",U22*0.0155),"")</f>
        <v/>
      </c>
      <c r="X22" s="69" t="inlineStr"/>
      <c r="Y22" s="70" t="inlineStr"/>
    </row>
    <row r="23">
      <c r="A23" s="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276" t="n"/>
      <c r="M23" s="277" t="inlineStr">
        <is>
          <t>Итого</t>
        </is>
      </c>
      <c r="N23" s="248" t="n"/>
      <c r="O23" s="248" t="n"/>
      <c r="P23" s="248" t="n"/>
      <c r="Q23" s="248" t="n"/>
      <c r="R23" s="248" t="n"/>
      <c r="S23" s="249" t="n"/>
      <c r="T23" s="43" t="inlineStr">
        <is>
          <t>кор</t>
        </is>
      </c>
      <c r="U23" s="278">
        <f>IFERROR(SUM(U22:U22),"0")</f>
        <v/>
      </c>
      <c r="V23" s="278">
        <f>IFERROR(SUM(V22:V22),"0")</f>
        <v/>
      </c>
      <c r="W23" s="278">
        <f>IFERROR(IF(W22="",0,W22),"0")</f>
        <v/>
      </c>
      <c r="X23" s="279" t="n"/>
      <c r="Y23" s="27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276" t="n"/>
      <c r="M24" s="277" t="inlineStr">
        <is>
          <t>Итого</t>
        </is>
      </c>
      <c r="N24" s="248" t="n"/>
      <c r="O24" s="248" t="n"/>
      <c r="P24" s="248" t="n"/>
      <c r="Q24" s="248" t="n"/>
      <c r="R24" s="248" t="n"/>
      <c r="S24" s="249" t="n"/>
      <c r="T24" s="43" t="inlineStr">
        <is>
          <t>кг</t>
        </is>
      </c>
      <c r="U24" s="278">
        <f>IFERROR(SUMPRODUCT(U22:U22*H22:H22),"0")</f>
        <v/>
      </c>
      <c r="V24" s="278">
        <f>IFERROR(SUMPRODUCT(V22:V22*H22:H22),"0")</f>
        <v/>
      </c>
      <c r="W24" s="43" t="n"/>
      <c r="X24" s="279" t="n"/>
      <c r="Y24" s="279" t="n"/>
    </row>
    <row r="25" ht="27.75" customHeight="1">
      <c r="A25" s="92" t="inlineStr">
        <is>
          <t>Горячая штучка</t>
        </is>
      </c>
      <c r="B25" s="270" t="n"/>
      <c r="C25" s="270" t="n"/>
      <c r="D25" s="270" t="n"/>
      <c r="E25" s="270" t="n"/>
      <c r="F25" s="270" t="n"/>
      <c r="G25" s="270" t="n"/>
      <c r="H25" s="270" t="n"/>
      <c r="I25" s="270" t="n"/>
      <c r="J25" s="270" t="n"/>
      <c r="K25" s="270" t="n"/>
      <c r="L25" s="270" t="n"/>
      <c r="M25" s="270" t="n"/>
      <c r="N25" s="270" t="n"/>
      <c r="O25" s="270" t="n"/>
      <c r="P25" s="270" t="n"/>
      <c r="Q25" s="270" t="n"/>
      <c r="R25" s="270" t="n"/>
      <c r="S25" s="270" t="n"/>
      <c r="T25" s="270" t="n"/>
      <c r="U25" s="270" t="n"/>
      <c r="V25" s="270" t="n"/>
      <c r="W25" s="270" t="n"/>
      <c r="X25" s="55" t="n"/>
      <c r="Y25" s="55" t="n"/>
    </row>
    <row r="26" ht="16.5" customHeight="1">
      <c r="A26" s="8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88" t="n"/>
      <c r="Y26" s="88" t="n"/>
    </row>
    <row r="27" ht="14.25" customHeight="1">
      <c r="A27" s="89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89" t="n"/>
      <c r="Y27" s="89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84" t="n">
        <v>4607111036520</v>
      </c>
      <c r="E28" s="240" t="n"/>
      <c r="F28" s="271" t="n">
        <v>0.25</v>
      </c>
      <c r="G28" s="38" t="n">
        <v>6</v>
      </c>
      <c r="H28" s="271" t="n">
        <v>1.5</v>
      </c>
      <c r="I28" s="27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280" t="inlineStr">
        <is>
          <t>Нагетосы Сочная курочка в хрустящей панировке Наггетсы ГШ Фикс.вес 0,25 Лоток Горячая штучка</t>
        </is>
      </c>
      <c r="N28" s="273" t="n"/>
      <c r="O28" s="273" t="n"/>
      <c r="P28" s="273" t="n"/>
      <c r="Q28" s="240" t="n"/>
      <c r="R28" s="40" t="inlineStr"/>
      <c r="S28" s="40" t="inlineStr"/>
      <c r="T28" s="41" t="inlineStr">
        <is>
          <t>кор</t>
        </is>
      </c>
      <c r="U28" s="274" t="n">
        <v>60</v>
      </c>
      <c r="V28" s="275">
        <f>IFERROR(IF(U28="","",U28),"")</f>
        <v/>
      </c>
      <c r="W28" s="42">
        <f>IFERROR(IF(U28="","",U28*0.00936),"")</f>
        <v/>
      </c>
      <c r="X28" s="69" t="inlineStr"/>
      <c r="Y28" s="70" t="inlineStr"/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84" t="n">
        <v>4607111036605</v>
      </c>
      <c r="E29" s="240" t="n"/>
      <c r="F29" s="271" t="n">
        <v>0.25</v>
      </c>
      <c r="G29" s="38" t="n">
        <v>6</v>
      </c>
      <c r="H29" s="271" t="n">
        <v>1.5</v>
      </c>
      <c r="I29" s="27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281" t="inlineStr">
        <is>
          <t>Нагетосы Сочная курочка в хрустящей панировке со сметаной и зеленью Наггетсы ГШ Фикс.вес 0,25 Лоток Горячая штучка</t>
        </is>
      </c>
      <c r="N29" s="273" t="n"/>
      <c r="O29" s="273" t="n"/>
      <c r="P29" s="273" t="n"/>
      <c r="Q29" s="240" t="n"/>
      <c r="R29" s="40" t="inlineStr"/>
      <c r="S29" s="40" t="inlineStr"/>
      <c r="T29" s="41" t="inlineStr">
        <is>
          <t>кор</t>
        </is>
      </c>
      <c r="U29" s="274" t="n">
        <v>0</v>
      </c>
      <c r="V29" s="275">
        <f>IFERROR(IF(U29="","",U29),"")</f>
        <v/>
      </c>
      <c r="W29" s="42">
        <f>IFERROR(IF(U29="","",U29*0.00936),"")</f>
        <v/>
      </c>
      <c r="X29" s="69" t="inlineStr"/>
      <c r="Y29" s="70" t="inlineStr"/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84" t="n">
        <v>4607111036537</v>
      </c>
      <c r="E30" s="240" t="n"/>
      <c r="F30" s="271" t="n">
        <v>0.25</v>
      </c>
      <c r="G30" s="38" t="n">
        <v>6</v>
      </c>
      <c r="H30" s="271" t="n">
        <v>1.5</v>
      </c>
      <c r="I30" s="27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282" t="inlineStr">
        <is>
          <t>Нагетосы Сочная курочка Наггетсы ГШ Фикс.вес 0,25 Лоток Горячая штучка</t>
        </is>
      </c>
      <c r="N30" s="273" t="n"/>
      <c r="O30" s="273" t="n"/>
      <c r="P30" s="273" t="n"/>
      <c r="Q30" s="240" t="n"/>
      <c r="R30" s="40" t="inlineStr"/>
      <c r="S30" s="40" t="inlineStr"/>
      <c r="T30" s="41" t="inlineStr">
        <is>
          <t>кор</t>
        </is>
      </c>
      <c r="U30" s="274" t="n">
        <v>60</v>
      </c>
      <c r="V30" s="275">
        <f>IFERROR(IF(U30="","",U30),"")</f>
        <v/>
      </c>
      <c r="W30" s="42">
        <f>IFERROR(IF(U30="","",U30*0.00936),"")</f>
        <v/>
      </c>
      <c r="X30" s="69" t="inlineStr"/>
      <c r="Y30" s="70" t="inlineStr"/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84" t="n">
        <v>4607111036599</v>
      </c>
      <c r="E31" s="240" t="n"/>
      <c r="F31" s="271" t="n">
        <v>0.25</v>
      </c>
      <c r="G31" s="38" t="n">
        <v>6</v>
      </c>
      <c r="H31" s="271" t="n">
        <v>1.5</v>
      </c>
      <c r="I31" s="27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283" t="inlineStr">
        <is>
          <t>Нагетосы Сочная курочка со сладкой паприкой Наггетсы ГШ Фикс.вес 0,25 Лоток Горячая штучка</t>
        </is>
      </c>
      <c r="N31" s="273" t="n"/>
      <c r="O31" s="273" t="n"/>
      <c r="P31" s="273" t="n"/>
      <c r="Q31" s="240" t="n"/>
      <c r="R31" s="40" t="inlineStr"/>
      <c r="S31" s="40" t="inlineStr"/>
      <c r="T31" s="41" t="inlineStr">
        <is>
          <t>кор</t>
        </is>
      </c>
      <c r="U31" s="274" t="n">
        <v>0</v>
      </c>
      <c r="V31" s="275">
        <f>IFERROR(IF(U31="","",U31),"")</f>
        <v/>
      </c>
      <c r="W31" s="42">
        <f>IFERROR(IF(U31="","",U31*0.00936),"")</f>
        <v/>
      </c>
      <c r="X31" s="69" t="inlineStr"/>
      <c r="Y31" s="70" t="inlineStr"/>
    </row>
    <row r="32">
      <c r="A32" s="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276" t="n"/>
      <c r="M32" s="277" t="inlineStr">
        <is>
          <t>Итого</t>
        </is>
      </c>
      <c r="N32" s="248" t="n"/>
      <c r="O32" s="248" t="n"/>
      <c r="P32" s="248" t="n"/>
      <c r="Q32" s="248" t="n"/>
      <c r="R32" s="248" t="n"/>
      <c r="S32" s="249" t="n"/>
      <c r="T32" s="43" t="inlineStr">
        <is>
          <t>кор</t>
        </is>
      </c>
      <c r="U32" s="278">
        <f>IFERROR(SUM(U28:U31),"0")</f>
        <v/>
      </c>
      <c r="V32" s="278">
        <f>IFERROR(SUM(V28:V31),"0")</f>
        <v/>
      </c>
      <c r="W32" s="278">
        <f>IFERROR(IF(W28="",0,W28),"0")+IFERROR(IF(W29="",0,W29),"0")+IFERROR(IF(W30="",0,W30),"0")+IFERROR(IF(W31="",0,W31),"0")</f>
        <v/>
      </c>
      <c r="X32" s="279" t="n"/>
      <c r="Y32" s="27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276" t="n"/>
      <c r="M33" s="277" t="inlineStr">
        <is>
          <t>Итого</t>
        </is>
      </c>
      <c r="N33" s="248" t="n"/>
      <c r="O33" s="248" t="n"/>
      <c r="P33" s="248" t="n"/>
      <c r="Q33" s="248" t="n"/>
      <c r="R33" s="248" t="n"/>
      <c r="S33" s="249" t="n"/>
      <c r="T33" s="43" t="inlineStr">
        <is>
          <t>кг</t>
        </is>
      </c>
      <c r="U33" s="278">
        <f>IFERROR(SUMPRODUCT(U28:U31*H28:H31),"0")</f>
        <v/>
      </c>
      <c r="V33" s="278">
        <f>IFERROR(SUMPRODUCT(V28:V31*H28:H31),"0")</f>
        <v/>
      </c>
      <c r="W33" s="43" t="n"/>
      <c r="X33" s="279" t="n"/>
      <c r="Y33" s="279" t="n"/>
    </row>
    <row r="34" ht="16.5" customHeight="1">
      <c r="A34" s="8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88" t="n"/>
      <c r="Y34" s="88" t="n"/>
    </row>
    <row r="35" ht="14.25" customHeight="1">
      <c r="A35" s="89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89" t="n"/>
      <c r="Y35" s="89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84" t="n">
        <v>4607111036285</v>
      </c>
      <c r="E36" s="240" t="n"/>
      <c r="F36" s="271" t="n">
        <v>0.75</v>
      </c>
      <c r="G36" s="38" t="n">
        <v>8</v>
      </c>
      <c r="H36" s="271" t="n">
        <v>6</v>
      </c>
      <c r="I36" s="27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284" t="inlineStr">
        <is>
          <t>Пельмени Grandmeni с говядиной Grandmeni 0,75 Сфера Горячая штучка</t>
        </is>
      </c>
      <c r="N36" s="273" t="n"/>
      <c r="O36" s="273" t="n"/>
      <c r="P36" s="273" t="n"/>
      <c r="Q36" s="240" t="n"/>
      <c r="R36" s="40" t="inlineStr"/>
      <c r="S36" s="40" t="inlineStr"/>
      <c r="T36" s="41" t="inlineStr">
        <is>
          <t>кор</t>
        </is>
      </c>
      <c r="U36" s="274" t="n">
        <v>0</v>
      </c>
      <c r="V36" s="275">
        <f>IFERROR(IF(U36="","",U36),"")</f>
        <v/>
      </c>
      <c r="W36" s="42">
        <f>IFERROR(IF(U36="","",U36*0.0155),"")</f>
        <v/>
      </c>
      <c r="X36" s="69" t="inlineStr"/>
      <c r="Y36" s="70" t="inlineStr"/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84" t="n">
        <v>4607111036308</v>
      </c>
      <c r="E37" s="240" t="n"/>
      <c r="F37" s="271" t="n">
        <v>0.75</v>
      </c>
      <c r="G37" s="38" t="n">
        <v>8</v>
      </c>
      <c r="H37" s="271" t="n">
        <v>6</v>
      </c>
      <c r="I37" s="27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285" t="inlineStr">
        <is>
          <t>Пельмени Grandmeni с говядиной в сливочном соусе Grandmeni 0,75 Сфера Горячая штучка</t>
        </is>
      </c>
      <c r="N37" s="273" t="n"/>
      <c r="O37" s="273" t="n"/>
      <c r="P37" s="273" t="n"/>
      <c r="Q37" s="240" t="n"/>
      <c r="R37" s="40" t="inlineStr"/>
      <c r="S37" s="40" t="inlineStr"/>
      <c r="T37" s="41" t="inlineStr">
        <is>
          <t>кор</t>
        </is>
      </c>
      <c r="U37" s="274" t="n">
        <v>0</v>
      </c>
      <c r="V37" s="275">
        <f>IFERROR(IF(U37="","",U37),"")</f>
        <v/>
      </c>
      <c r="W37" s="42">
        <f>IFERROR(IF(U37="","",U37*0.0155),"")</f>
        <v/>
      </c>
      <c r="X37" s="69" t="inlineStr"/>
      <c r="Y37" s="70" t="inlineStr"/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84" t="n">
        <v>4607111036292</v>
      </c>
      <c r="E38" s="240" t="n"/>
      <c r="F38" s="271" t="n">
        <v>0.75</v>
      </c>
      <c r="G38" s="38" t="n">
        <v>8</v>
      </c>
      <c r="H38" s="271" t="n">
        <v>6</v>
      </c>
      <c r="I38" s="27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286" t="inlineStr">
        <is>
          <t>Пельмени Grandmeni со сливочным маслом Grandmeni 0,75 Сфера Горячая штучка</t>
        </is>
      </c>
      <c r="N38" s="273" t="n"/>
      <c r="O38" s="273" t="n"/>
      <c r="P38" s="273" t="n"/>
      <c r="Q38" s="240" t="n"/>
      <c r="R38" s="40" t="inlineStr"/>
      <c r="S38" s="40" t="inlineStr"/>
      <c r="T38" s="41" t="inlineStr">
        <is>
          <t>кор</t>
        </is>
      </c>
      <c r="U38" s="274" t="n">
        <v>0</v>
      </c>
      <c r="V38" s="275">
        <f>IFERROR(IF(U38="","",U38),"")</f>
        <v/>
      </c>
      <c r="W38" s="42">
        <f>IFERROR(IF(U38="","",U38*0.0155),"")</f>
        <v/>
      </c>
      <c r="X38" s="69" t="inlineStr"/>
      <c r="Y38" s="70" t="inlineStr"/>
    </row>
    <row r="39">
      <c r="A39" s="79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76" t="n"/>
      <c r="M39" s="277" t="inlineStr">
        <is>
          <t>Итого</t>
        </is>
      </c>
      <c r="N39" s="248" t="n"/>
      <c r="O39" s="248" t="n"/>
      <c r="P39" s="248" t="n"/>
      <c r="Q39" s="248" t="n"/>
      <c r="R39" s="248" t="n"/>
      <c r="S39" s="249" t="n"/>
      <c r="T39" s="43" t="inlineStr">
        <is>
          <t>кор</t>
        </is>
      </c>
      <c r="U39" s="278">
        <f>IFERROR(SUM(U36:U38),"0")</f>
        <v/>
      </c>
      <c r="V39" s="278">
        <f>IFERROR(SUM(V36:V38),"0")</f>
        <v/>
      </c>
      <c r="W39" s="278">
        <f>IFERROR(IF(W36="",0,W36),"0")+IFERROR(IF(W37="",0,W37),"0")+IFERROR(IF(W38="",0,W38),"0")</f>
        <v/>
      </c>
      <c r="X39" s="279" t="n"/>
      <c r="Y39" s="279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76" t="n"/>
      <c r="M40" s="277" t="inlineStr">
        <is>
          <t>Итого</t>
        </is>
      </c>
      <c r="N40" s="248" t="n"/>
      <c r="O40" s="248" t="n"/>
      <c r="P40" s="248" t="n"/>
      <c r="Q40" s="248" t="n"/>
      <c r="R40" s="248" t="n"/>
      <c r="S40" s="249" t="n"/>
      <c r="T40" s="43" t="inlineStr">
        <is>
          <t>кг</t>
        </is>
      </c>
      <c r="U40" s="278">
        <f>IFERROR(SUMPRODUCT(U36:U38*H36:H38),"0")</f>
        <v/>
      </c>
      <c r="V40" s="278">
        <f>IFERROR(SUMPRODUCT(V36:V38*H36:H38),"0")</f>
        <v/>
      </c>
      <c r="W40" s="43" t="n"/>
      <c r="X40" s="279" t="n"/>
      <c r="Y40" s="279" t="n"/>
    </row>
    <row r="41" ht="16.5" customHeight="1">
      <c r="A41" s="88" t="inlineStr">
        <is>
          <t>Чебупай</t>
        </is>
      </c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88" t="n"/>
      <c r="Y41" s="88" t="n"/>
    </row>
    <row r="42" ht="14.25" customHeight="1">
      <c r="A42" s="89" t="inlineStr">
        <is>
          <t>Изделия хлебобулочные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89" t="n"/>
      <c r="Y42" s="89" t="n"/>
    </row>
    <row r="43" ht="27" customHeight="1">
      <c r="A43" s="64" t="inlineStr">
        <is>
          <t>SU002492</t>
        </is>
      </c>
      <c r="B43" s="64" t="inlineStr">
        <is>
          <t>P003183</t>
        </is>
      </c>
      <c r="C43" s="37" t="n">
        <v>4301190014</v>
      </c>
      <c r="D43" s="84" t="n">
        <v>4607111037053</v>
      </c>
      <c r="E43" s="240" t="n"/>
      <c r="F43" s="271" t="n">
        <v>0.2</v>
      </c>
      <c r="G43" s="38" t="n">
        <v>6</v>
      </c>
      <c r="H43" s="271" t="n">
        <v>1.2</v>
      </c>
      <c r="I43" s="271" t="n">
        <v>1.5918</v>
      </c>
      <c r="J43" s="38" t="n">
        <v>130</v>
      </c>
      <c r="K43" s="39" t="inlineStr">
        <is>
          <t>МГ</t>
        </is>
      </c>
      <c r="L43" s="38" t="n">
        <v>365</v>
      </c>
      <c r="M43" s="287" t="inlineStr">
        <is>
          <t>Чебупай сочное яблоко Чебупай Фикс.вес 0,2 Лоток Горячая штучка</t>
        </is>
      </c>
      <c r="N43" s="273" t="n"/>
      <c r="O43" s="273" t="n"/>
      <c r="P43" s="273" t="n"/>
      <c r="Q43" s="240" t="n"/>
      <c r="R43" s="40" t="inlineStr"/>
      <c r="S43" s="40" t="inlineStr"/>
      <c r="T43" s="41" t="inlineStr">
        <is>
          <t>кор</t>
        </is>
      </c>
      <c r="U43" s="274" t="n">
        <v>0</v>
      </c>
      <c r="V43" s="275">
        <f>IFERROR(IF(U43="","",U43),"")</f>
        <v/>
      </c>
      <c r="W43" s="42">
        <f>IFERROR(IF(U43="","",U43*0.0095),"")</f>
        <v/>
      </c>
      <c r="X43" s="69" t="inlineStr"/>
      <c r="Y43" s="70" t="inlineStr"/>
    </row>
    <row r="44" ht="27" customHeight="1">
      <c r="A44" s="64" t="inlineStr">
        <is>
          <t>SU002582</t>
        </is>
      </c>
      <c r="B44" s="64" t="inlineStr">
        <is>
          <t>P003184</t>
        </is>
      </c>
      <c r="C44" s="37" t="n">
        <v>4301190015</v>
      </c>
      <c r="D44" s="84" t="n">
        <v>4607111037060</v>
      </c>
      <c r="E44" s="240" t="n"/>
      <c r="F44" s="271" t="n">
        <v>0.2</v>
      </c>
      <c r="G44" s="38" t="n">
        <v>6</v>
      </c>
      <c r="H44" s="271" t="n">
        <v>1.2</v>
      </c>
      <c r="I44" s="27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288" t="inlineStr">
        <is>
          <t>Чебупай спелая вишня Чебупай Фикс.вес 0,2 Лоток Горячая штучка</t>
        </is>
      </c>
      <c r="N44" s="273" t="n"/>
      <c r="O44" s="273" t="n"/>
      <c r="P44" s="273" t="n"/>
      <c r="Q44" s="240" t="n"/>
      <c r="R44" s="40" t="inlineStr"/>
      <c r="S44" s="40" t="inlineStr"/>
      <c r="T44" s="41" t="inlineStr">
        <is>
          <t>кор</t>
        </is>
      </c>
      <c r="U44" s="274" t="n">
        <v>0</v>
      </c>
      <c r="V44" s="275">
        <f>IFERROR(IF(U44="","",U44),"")</f>
        <v/>
      </c>
      <c r="W44" s="42">
        <f>IFERROR(IF(U44="","",U44*0.0095),"")</f>
        <v/>
      </c>
      <c r="X44" s="69" t="inlineStr"/>
      <c r="Y44" s="70" t="inlineStr"/>
    </row>
    <row r="45">
      <c r="A45" s="7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76" t="n"/>
      <c r="M45" s="277" t="inlineStr">
        <is>
          <t>Итого</t>
        </is>
      </c>
      <c r="N45" s="248" t="n"/>
      <c r="O45" s="248" t="n"/>
      <c r="P45" s="248" t="n"/>
      <c r="Q45" s="248" t="n"/>
      <c r="R45" s="248" t="n"/>
      <c r="S45" s="249" t="n"/>
      <c r="T45" s="43" t="inlineStr">
        <is>
          <t>кор</t>
        </is>
      </c>
      <c r="U45" s="278">
        <f>IFERROR(SUM(U43:U44),"0")</f>
        <v/>
      </c>
      <c r="V45" s="278">
        <f>IFERROR(SUM(V43:V44),"0")</f>
        <v/>
      </c>
      <c r="W45" s="278">
        <f>IFERROR(IF(W43="",0,W43),"0")+IFERROR(IF(W44="",0,W44),"0")</f>
        <v/>
      </c>
      <c r="X45" s="279" t="n"/>
      <c r="Y45" s="27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76" t="n"/>
      <c r="M46" s="277" t="inlineStr">
        <is>
          <t>Итого</t>
        </is>
      </c>
      <c r="N46" s="248" t="n"/>
      <c r="O46" s="248" t="n"/>
      <c r="P46" s="248" t="n"/>
      <c r="Q46" s="248" t="n"/>
      <c r="R46" s="248" t="n"/>
      <c r="S46" s="249" t="n"/>
      <c r="T46" s="43" t="inlineStr">
        <is>
          <t>кг</t>
        </is>
      </c>
      <c r="U46" s="278">
        <f>IFERROR(SUMPRODUCT(U43:U44*H43:H44),"0")</f>
        <v/>
      </c>
      <c r="V46" s="278">
        <f>IFERROR(SUMPRODUCT(V43:V44*H43:H44),"0")</f>
        <v/>
      </c>
      <c r="W46" s="43" t="n"/>
      <c r="X46" s="279" t="n"/>
      <c r="Y46" s="279" t="n"/>
    </row>
    <row r="47" ht="16.5" customHeight="1">
      <c r="A47" s="88" t="inlineStr">
        <is>
          <t>Бигбули ГШ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88" t="n"/>
      <c r="Y47" s="88" t="n"/>
    </row>
    <row r="48" ht="14.25" customHeight="1">
      <c r="A48" s="89" t="inlineStr">
        <is>
          <t>Пельмени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89" t="n"/>
      <c r="Y48" s="89" t="n"/>
    </row>
    <row r="49" ht="27" customHeight="1">
      <c r="A49" s="64" t="inlineStr">
        <is>
          <t>SU002771</t>
        </is>
      </c>
      <c r="B49" s="64" t="inlineStr">
        <is>
          <t>P003155</t>
        </is>
      </c>
      <c r="C49" s="37" t="n">
        <v>4301070935</v>
      </c>
      <c r="D49" s="84" t="n">
        <v>4607111037190</v>
      </c>
      <c r="E49" s="240" t="n"/>
      <c r="F49" s="271" t="n">
        <v>0.43</v>
      </c>
      <c r="G49" s="38" t="n">
        <v>16</v>
      </c>
      <c r="H49" s="271" t="n">
        <v>6.88</v>
      </c>
      <c r="I49" s="271" t="n">
        <v>7.1996</v>
      </c>
      <c r="J49" s="38" t="n">
        <v>84</v>
      </c>
      <c r="K49" s="39" t="inlineStr">
        <is>
          <t>МГ</t>
        </is>
      </c>
      <c r="L49" s="38" t="n">
        <v>150</v>
      </c>
      <c r="M49" s="289" t="inlineStr">
        <is>
          <t>Пельмени Бигбули #МЕГАВКУСИЩЕ с сочной грудинкой Бигбули ГШ 0,43 сфера Горячая штучка</t>
        </is>
      </c>
      <c r="N49" s="273" t="n"/>
      <c r="O49" s="273" t="n"/>
      <c r="P49" s="273" t="n"/>
      <c r="Q49" s="240" t="n"/>
      <c r="R49" s="40" t="inlineStr"/>
      <c r="S49" s="40" t="inlineStr"/>
      <c r="T49" s="41" t="inlineStr">
        <is>
          <t>кор</t>
        </is>
      </c>
      <c r="U49" s="274" t="n">
        <v>0</v>
      </c>
      <c r="V49" s="275">
        <f>IFERROR(IF(U49="","",U49),"")</f>
        <v/>
      </c>
      <c r="W49" s="42">
        <f>IFERROR(IF(U49="","",U49*0.0155),"")</f>
        <v/>
      </c>
      <c r="X49" s="69" t="inlineStr"/>
      <c r="Y49" s="70" t="inlineStr"/>
    </row>
    <row r="50" ht="27" customHeight="1">
      <c r="A50" s="64" t="inlineStr">
        <is>
          <t>SU002708</t>
        </is>
      </c>
      <c r="B50" s="64" t="inlineStr">
        <is>
          <t>P003085</t>
        </is>
      </c>
      <c r="C50" s="37" t="n">
        <v>4301070929</v>
      </c>
      <c r="D50" s="84" t="n">
        <v>4607111037183</v>
      </c>
      <c r="E50" s="240" t="n"/>
      <c r="F50" s="271" t="n">
        <v>0.9</v>
      </c>
      <c r="G50" s="38" t="n">
        <v>8</v>
      </c>
      <c r="H50" s="271" t="n">
        <v>7.2</v>
      </c>
      <c r="I50" s="271" t="n">
        <v>7.486</v>
      </c>
      <c r="J50" s="38" t="n">
        <v>84</v>
      </c>
      <c r="K50" s="39" t="inlineStr">
        <is>
          <t>МГ</t>
        </is>
      </c>
      <c r="L50" s="38" t="n">
        <v>150</v>
      </c>
      <c r="M50" s="290" t="inlineStr">
        <is>
          <t>Пельмени Бигбули #МЕГАВКУСИЩЕ с сочной грудинкой Бигбули ГШ 0,9 сфера Горячая штучка</t>
        </is>
      </c>
      <c r="N50" s="273" t="n"/>
      <c r="O50" s="273" t="n"/>
      <c r="P50" s="273" t="n"/>
      <c r="Q50" s="240" t="n"/>
      <c r="R50" s="40" t="inlineStr"/>
      <c r="S50" s="40" t="inlineStr"/>
      <c r="T50" s="41" t="inlineStr">
        <is>
          <t>кор</t>
        </is>
      </c>
      <c r="U50" s="274" t="n">
        <v>0</v>
      </c>
      <c r="V50" s="275">
        <f>IFERROR(IF(U50="","",U50),"")</f>
        <v/>
      </c>
      <c r="W50" s="42">
        <f>IFERROR(IF(U50="","",U50*0.0155),"")</f>
        <v/>
      </c>
      <c r="X50" s="69" t="inlineStr"/>
      <c r="Y50" s="70" t="inlineStr"/>
    </row>
    <row r="51" ht="27" customHeight="1">
      <c r="A51" s="64" t="inlineStr">
        <is>
          <t>SU002707</t>
        </is>
      </c>
      <c r="B51" s="64" t="inlineStr">
        <is>
          <t>P003081</t>
        </is>
      </c>
      <c r="C51" s="37" t="n">
        <v>4301070928</v>
      </c>
      <c r="D51" s="84" t="n">
        <v>4607111037091</v>
      </c>
      <c r="E51" s="240" t="n"/>
      <c r="F51" s="271" t="n">
        <v>0.43</v>
      </c>
      <c r="G51" s="38" t="n">
        <v>16</v>
      </c>
      <c r="H51" s="271" t="n">
        <v>6.88</v>
      </c>
      <c r="I51" s="271" t="n">
        <v>7.11</v>
      </c>
      <c r="J51" s="38" t="n">
        <v>84</v>
      </c>
      <c r="K51" s="39" t="inlineStr">
        <is>
          <t>МГ</t>
        </is>
      </c>
      <c r="L51" s="38" t="n">
        <v>150</v>
      </c>
      <c r="M51" s="291" t="inlineStr">
        <is>
          <t>Пельмени Бигбули #МЕГАМАСЛИЩЕ со сливочным маслом Бигбули ГШ 0,43 сфера Горячая штучка</t>
        </is>
      </c>
      <c r="N51" s="273" t="n"/>
      <c r="O51" s="273" t="n"/>
      <c r="P51" s="273" t="n"/>
      <c r="Q51" s="240" t="n"/>
      <c r="R51" s="40" t="inlineStr"/>
      <c r="S51" s="40" t="inlineStr"/>
      <c r="T51" s="41" t="inlineStr">
        <is>
          <t>кор</t>
        </is>
      </c>
      <c r="U51" s="274" t="n">
        <v>0</v>
      </c>
      <c r="V51" s="275">
        <f>IFERROR(IF(U51="","",U51),"")</f>
        <v/>
      </c>
      <c r="W51" s="42">
        <f>IFERROR(IF(U51="","",U51*0.0155),"")</f>
        <v/>
      </c>
      <c r="X51" s="69" t="inlineStr"/>
      <c r="Y51" s="70" t="inlineStr"/>
    </row>
    <row r="52" ht="27" customHeight="1">
      <c r="A52" s="64" t="inlineStr">
        <is>
          <t>SU002838</t>
        </is>
      </c>
      <c r="B52" s="64" t="inlineStr">
        <is>
          <t>P003251</t>
        </is>
      </c>
      <c r="C52" s="37" t="n">
        <v>4301070944</v>
      </c>
      <c r="D52" s="84" t="n">
        <v>4607111036902</v>
      </c>
      <c r="E52" s="240" t="n"/>
      <c r="F52" s="271" t="n">
        <v>0.9</v>
      </c>
      <c r="G52" s="38" t="n">
        <v>8</v>
      </c>
      <c r="H52" s="271" t="n">
        <v>7.2</v>
      </c>
      <c r="I52" s="271" t="n">
        <v>7.43</v>
      </c>
      <c r="J52" s="38" t="n">
        <v>84</v>
      </c>
      <c r="K52" s="39" t="inlineStr">
        <is>
          <t>МГ</t>
        </is>
      </c>
      <c r="L52" s="38" t="n">
        <v>150</v>
      </c>
      <c r="M52" s="292" t="inlineStr">
        <is>
          <t>Пельмени Бигбули #МЕГАМАСЛИЩЕ со сливочным маслом Бигбули ГШ ф/в 0,9 Горячая штучка</t>
        </is>
      </c>
      <c r="N52" s="273" t="n"/>
      <c r="O52" s="273" t="n"/>
      <c r="P52" s="273" t="n"/>
      <c r="Q52" s="240" t="n"/>
      <c r="R52" s="40" t="inlineStr"/>
      <c r="S52" s="40" t="inlineStr"/>
      <c r="T52" s="41" t="inlineStr">
        <is>
          <t>кор</t>
        </is>
      </c>
      <c r="U52" s="274" t="n">
        <v>0</v>
      </c>
      <c r="V52" s="275">
        <f>IFERROR(IF(U52="","",U52),"")</f>
        <v/>
      </c>
      <c r="W52" s="42">
        <f>IFERROR(IF(U52="","",U52*0.0155),"")</f>
        <v/>
      </c>
      <c r="X52" s="69" t="inlineStr"/>
      <c r="Y52" s="70" t="inlineStr"/>
    </row>
    <row r="53" ht="27" customHeight="1">
      <c r="A53" s="64" t="inlineStr">
        <is>
          <t>SU002625</t>
        </is>
      </c>
      <c r="B53" s="64" t="inlineStr">
        <is>
          <t>P002963</t>
        </is>
      </c>
      <c r="C53" s="37" t="n">
        <v>4301070938</v>
      </c>
      <c r="D53" s="84" t="n">
        <v>4607111036858</v>
      </c>
      <c r="E53" s="240" t="n"/>
      <c r="F53" s="271" t="n">
        <v>0.43</v>
      </c>
      <c r="G53" s="38" t="n">
        <v>16</v>
      </c>
      <c r="H53" s="271" t="n">
        <v>6.88</v>
      </c>
      <c r="I53" s="271" t="n">
        <v>7.1996</v>
      </c>
      <c r="J53" s="38" t="n">
        <v>84</v>
      </c>
      <c r="K53" s="39" t="inlineStr">
        <is>
          <t>МГ</t>
        </is>
      </c>
      <c r="L53" s="38" t="n">
        <v>150</v>
      </c>
      <c r="M53" s="293" t="inlineStr">
        <is>
          <t>Пельмени Бигбули с мясом Бигбули ГШ 0,43 Сфера Горячая штучка</t>
        </is>
      </c>
      <c r="N53" s="273" t="n"/>
      <c r="O53" s="273" t="n"/>
      <c r="P53" s="273" t="n"/>
      <c r="Q53" s="240" t="n"/>
      <c r="R53" s="40" t="inlineStr"/>
      <c r="S53" s="40" t="inlineStr"/>
      <c r="T53" s="41" t="inlineStr">
        <is>
          <t>кор</t>
        </is>
      </c>
      <c r="U53" s="274" t="n">
        <v>0</v>
      </c>
      <c r="V53" s="275">
        <f>IFERROR(IF(U53="","",U53),"")</f>
        <v/>
      </c>
      <c r="W53" s="42">
        <f>IFERROR(IF(U53="","",U53*0.0155),"")</f>
        <v/>
      </c>
      <c r="X53" s="69" t="inlineStr"/>
      <c r="Y53" s="70" t="inlineStr"/>
    </row>
    <row r="54" ht="27" customHeight="1">
      <c r="A54" s="64" t="inlineStr">
        <is>
          <t>SU002624</t>
        </is>
      </c>
      <c r="B54" s="64" t="inlineStr">
        <is>
          <t>P002962</t>
        </is>
      </c>
      <c r="C54" s="37" t="n">
        <v>4301070909</v>
      </c>
      <c r="D54" s="84" t="n">
        <v>4607111036889</v>
      </c>
      <c r="E54" s="240" t="n"/>
      <c r="F54" s="271" t="n">
        <v>0.9</v>
      </c>
      <c r="G54" s="38" t="n">
        <v>8</v>
      </c>
      <c r="H54" s="271" t="n">
        <v>7.2</v>
      </c>
      <c r="I54" s="271" t="n">
        <v>7.486</v>
      </c>
      <c r="J54" s="38" t="n">
        <v>84</v>
      </c>
      <c r="K54" s="39" t="inlineStr">
        <is>
          <t>МГ</t>
        </is>
      </c>
      <c r="L54" s="38" t="n">
        <v>150</v>
      </c>
      <c r="M54" s="294" t="inlineStr">
        <is>
          <t>Пельмени Бигбули с мясом Бигбули ГШ 0,9 Сфера Горячая штучка</t>
        </is>
      </c>
      <c r="N54" s="273" t="n"/>
      <c r="O54" s="273" t="n"/>
      <c r="P54" s="273" t="n"/>
      <c r="Q54" s="240" t="n"/>
      <c r="R54" s="40" t="inlineStr"/>
      <c r="S54" s="40" t="inlineStr"/>
      <c r="T54" s="41" t="inlineStr">
        <is>
          <t>кор</t>
        </is>
      </c>
      <c r="U54" s="274" t="n">
        <v>0</v>
      </c>
      <c r="V54" s="275">
        <f>IFERROR(IF(U54="","",U54),"")</f>
        <v/>
      </c>
      <c r="W54" s="42">
        <f>IFERROR(IF(U54="","",U54*0.0155),"")</f>
        <v/>
      </c>
      <c r="X54" s="69" t="inlineStr"/>
      <c r="Y54" s="70" t="inlineStr"/>
    </row>
    <row r="55">
      <c r="A55" s="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76" t="n"/>
      <c r="M55" s="277" t="inlineStr">
        <is>
          <t>Итого</t>
        </is>
      </c>
      <c r="N55" s="248" t="n"/>
      <c r="O55" s="248" t="n"/>
      <c r="P55" s="248" t="n"/>
      <c r="Q55" s="248" t="n"/>
      <c r="R55" s="248" t="n"/>
      <c r="S55" s="249" t="n"/>
      <c r="T55" s="43" t="inlineStr">
        <is>
          <t>кор</t>
        </is>
      </c>
      <c r="U55" s="278">
        <f>IFERROR(SUM(U49:U54),"0")</f>
        <v/>
      </c>
      <c r="V55" s="278">
        <f>IFERROR(SUM(V49:V54),"0")</f>
        <v/>
      </c>
      <c r="W55" s="278">
        <f>IFERROR(IF(W49="",0,W49),"0")+IFERROR(IF(W50="",0,W50),"0")+IFERROR(IF(W51="",0,W51),"0")+IFERROR(IF(W52="",0,W52),"0")+IFERROR(IF(W53="",0,W53),"0")+IFERROR(IF(W54="",0,W54),"0")</f>
        <v/>
      </c>
      <c r="X55" s="279" t="n"/>
      <c r="Y55" s="279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76" t="n"/>
      <c r="M56" s="277" t="inlineStr">
        <is>
          <t>Итого</t>
        </is>
      </c>
      <c r="N56" s="248" t="n"/>
      <c r="O56" s="248" t="n"/>
      <c r="P56" s="248" t="n"/>
      <c r="Q56" s="248" t="n"/>
      <c r="R56" s="248" t="n"/>
      <c r="S56" s="249" t="n"/>
      <c r="T56" s="43" t="inlineStr">
        <is>
          <t>кг</t>
        </is>
      </c>
      <c r="U56" s="278">
        <f>IFERROR(SUMPRODUCT(U49:U54*H49:H54),"0")</f>
        <v/>
      </c>
      <c r="V56" s="278">
        <f>IFERROR(SUMPRODUCT(V49:V54*H49:H54),"0")</f>
        <v/>
      </c>
      <c r="W56" s="43" t="n"/>
      <c r="X56" s="279" t="n"/>
      <c r="Y56" s="279" t="n"/>
    </row>
    <row r="57" ht="16.5" customHeight="1">
      <c r="A57" s="88" t="inlineStr">
        <is>
          <t>Бульмени вес ГШ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88" t="n"/>
      <c r="Y57" s="88" t="n"/>
    </row>
    <row r="58" ht="14.25" customHeight="1">
      <c r="A58" s="89" t="inlineStr">
        <is>
          <t>Пельмени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89" t="n"/>
      <c r="Y58" s="89" t="n"/>
    </row>
    <row r="59" ht="27" customHeight="1">
      <c r="A59" s="64" t="inlineStr">
        <is>
          <t>SU002798</t>
        </is>
      </c>
      <c r="B59" s="64" t="inlineStr">
        <is>
          <t>P003220</t>
        </is>
      </c>
      <c r="C59" s="37" t="n">
        <v>4301070939</v>
      </c>
      <c r="D59" s="84" t="n">
        <v>4607111037411</v>
      </c>
      <c r="E59" s="240" t="n"/>
      <c r="F59" s="271" t="n">
        <v>2.7</v>
      </c>
      <c r="G59" s="38" t="n">
        <v>1</v>
      </c>
      <c r="H59" s="271" t="n">
        <v>2.7</v>
      </c>
      <c r="I59" s="271" t="n">
        <v>2.8132</v>
      </c>
      <c r="J59" s="38" t="n">
        <v>234</v>
      </c>
      <c r="K59" s="39" t="inlineStr">
        <is>
          <t>МГ</t>
        </is>
      </c>
      <c r="L59" s="38" t="n">
        <v>150</v>
      </c>
      <c r="M59" s="295" t="inlineStr">
        <is>
          <t>Пельмени Бульмени с говядиной и свининой Наваристые Бульмени ГШ Весовые Сфера Горячая штучка 2,7 кг</t>
        </is>
      </c>
      <c r="N59" s="273" t="n"/>
      <c r="O59" s="273" t="n"/>
      <c r="P59" s="273" t="n"/>
      <c r="Q59" s="240" t="n"/>
      <c r="R59" s="40" t="inlineStr"/>
      <c r="S59" s="40" t="inlineStr"/>
      <c r="T59" s="41" t="inlineStr">
        <is>
          <t>кор</t>
        </is>
      </c>
      <c r="U59" s="274" t="n">
        <v>3</v>
      </c>
      <c r="V59" s="275">
        <f>IFERROR(IF(U59="","",U59),"")</f>
        <v/>
      </c>
      <c r="W59" s="42">
        <f>IFERROR(IF(U59="","",U59*0.00502),"")</f>
        <v/>
      </c>
      <c r="X59" s="69" t="inlineStr"/>
      <c r="Y59" s="70" t="inlineStr"/>
    </row>
    <row r="60" ht="27" customHeight="1">
      <c r="A60" s="64" t="inlineStr">
        <is>
          <t>SU002595</t>
        </is>
      </c>
      <c r="B60" s="64" t="inlineStr">
        <is>
          <t>P002917</t>
        </is>
      </c>
      <c r="C60" s="37" t="n">
        <v>4301070897</v>
      </c>
      <c r="D60" s="84" t="n">
        <v>4607111036728</v>
      </c>
      <c r="E60" s="240" t="n"/>
      <c r="F60" s="271" t="n">
        <v>5</v>
      </c>
      <c r="G60" s="38" t="n">
        <v>1</v>
      </c>
      <c r="H60" s="271" t="n">
        <v>5</v>
      </c>
      <c r="I60" s="271" t="n">
        <v>5.2132</v>
      </c>
      <c r="J60" s="38" t="n">
        <v>108</v>
      </c>
      <c r="K60" s="39" t="inlineStr">
        <is>
          <t>МГ</t>
        </is>
      </c>
      <c r="L60" s="38" t="n">
        <v>150</v>
      </c>
      <c r="M60" s="296" t="inlineStr">
        <is>
          <t>Пельмени Бульмени с говядиной и свининой Наваристые Бульмени ГШ Весовые Сфера Горячая штучка 5 кг</t>
        </is>
      </c>
      <c r="N60" s="273" t="n"/>
      <c r="O60" s="273" t="n"/>
      <c r="P60" s="273" t="n"/>
      <c r="Q60" s="240" t="n"/>
      <c r="R60" s="40" t="inlineStr"/>
      <c r="S60" s="40" t="inlineStr"/>
      <c r="T60" s="41" t="inlineStr">
        <is>
          <t>кор</t>
        </is>
      </c>
      <c r="U60" s="274" t="n">
        <v>3</v>
      </c>
      <c r="V60" s="275">
        <f>IFERROR(IF(U60="","",U60),"")</f>
        <v/>
      </c>
      <c r="W60" s="42">
        <f>IFERROR(IF(U60="","",U60*0.00855),"")</f>
        <v/>
      </c>
      <c r="X60" s="69" t="inlineStr"/>
      <c r="Y60" s="70" t="inlineStr"/>
    </row>
    <row r="61">
      <c r="A61" s="79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76" t="n"/>
      <c r="M61" s="277" t="inlineStr">
        <is>
          <t>Итого</t>
        </is>
      </c>
      <c r="N61" s="248" t="n"/>
      <c r="O61" s="248" t="n"/>
      <c r="P61" s="248" t="n"/>
      <c r="Q61" s="248" t="n"/>
      <c r="R61" s="248" t="n"/>
      <c r="S61" s="249" t="n"/>
      <c r="T61" s="43" t="inlineStr">
        <is>
          <t>кор</t>
        </is>
      </c>
      <c r="U61" s="278">
        <f>IFERROR(SUM(U59:U60),"0")</f>
        <v/>
      </c>
      <c r="V61" s="278">
        <f>IFERROR(SUM(V59:V60),"0")</f>
        <v/>
      </c>
      <c r="W61" s="278">
        <f>IFERROR(IF(W59="",0,W59),"0")+IFERROR(IF(W60="",0,W60),"0")</f>
        <v/>
      </c>
      <c r="X61" s="279" t="n"/>
      <c r="Y61" s="279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76" t="n"/>
      <c r="M62" s="277" t="inlineStr">
        <is>
          <t>Итого</t>
        </is>
      </c>
      <c r="N62" s="248" t="n"/>
      <c r="O62" s="248" t="n"/>
      <c r="P62" s="248" t="n"/>
      <c r="Q62" s="248" t="n"/>
      <c r="R62" s="248" t="n"/>
      <c r="S62" s="249" t="n"/>
      <c r="T62" s="43" t="inlineStr">
        <is>
          <t>кг</t>
        </is>
      </c>
      <c r="U62" s="278">
        <f>IFERROR(SUMPRODUCT(U59:U60*H59:H60),"0")</f>
        <v/>
      </c>
      <c r="V62" s="278">
        <f>IFERROR(SUMPRODUCT(V59:V60*H59:H60),"0")</f>
        <v/>
      </c>
      <c r="W62" s="43" t="n"/>
      <c r="X62" s="279" t="n"/>
      <c r="Y62" s="279" t="n"/>
    </row>
    <row r="63" ht="16.5" customHeight="1">
      <c r="A63" s="88" t="inlineStr">
        <is>
          <t>Бельмеши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88" t="n"/>
      <c r="Y63" s="88" t="n"/>
    </row>
    <row r="64" ht="14.25" customHeight="1">
      <c r="A64" s="89" t="inlineStr">
        <is>
          <t>Снеки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89" t="n"/>
      <c r="Y64" s="89" t="n"/>
    </row>
    <row r="65" ht="27" customHeight="1">
      <c r="A65" s="64" t="inlineStr">
        <is>
          <t>SU002560</t>
        </is>
      </c>
      <c r="B65" s="64" t="inlineStr">
        <is>
          <t>P002878</t>
        </is>
      </c>
      <c r="C65" s="37" t="n">
        <v>4301135113</v>
      </c>
      <c r="D65" s="84" t="n">
        <v>4607111033659</v>
      </c>
      <c r="E65" s="240" t="n"/>
      <c r="F65" s="271" t="n">
        <v>0.3</v>
      </c>
      <c r="G65" s="38" t="n">
        <v>12</v>
      </c>
      <c r="H65" s="271" t="n">
        <v>3.6</v>
      </c>
      <c r="I65" s="271" t="n">
        <v>4.3036</v>
      </c>
      <c r="J65" s="38" t="n">
        <v>70</v>
      </c>
      <c r="K65" s="39" t="inlineStr">
        <is>
          <t>МГ</t>
        </is>
      </c>
      <c r="L65" s="38" t="n">
        <v>180</v>
      </c>
      <c r="M65" s="297" t="inlineStr">
        <is>
          <t>Бельмеши сочные с мясом Базовый ассортимент Фикс.вес 0,3 Лоток Горячая штучка</t>
        </is>
      </c>
      <c r="N65" s="273" t="n"/>
      <c r="O65" s="273" t="n"/>
      <c r="P65" s="273" t="n"/>
      <c r="Q65" s="240" t="n"/>
      <c r="R65" s="40" t="inlineStr"/>
      <c r="S65" s="40" t="inlineStr"/>
      <c r="T65" s="41" t="inlineStr">
        <is>
          <t>кор</t>
        </is>
      </c>
      <c r="U65" s="274" t="n">
        <v>50</v>
      </c>
      <c r="V65" s="275">
        <f>IFERROR(IF(U65="","",U65),"")</f>
        <v/>
      </c>
      <c r="W65" s="42">
        <f>IFERROR(IF(U65="","",U65*0.01788),"")</f>
        <v/>
      </c>
      <c r="X65" s="69" t="inlineStr"/>
      <c r="Y65" s="70" t="inlineStr"/>
    </row>
    <row r="66">
      <c r="A66" s="79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76" t="n"/>
      <c r="M66" s="277" t="inlineStr">
        <is>
          <t>Итого</t>
        </is>
      </c>
      <c r="N66" s="248" t="n"/>
      <c r="O66" s="248" t="n"/>
      <c r="P66" s="248" t="n"/>
      <c r="Q66" s="248" t="n"/>
      <c r="R66" s="248" t="n"/>
      <c r="S66" s="249" t="n"/>
      <c r="T66" s="43" t="inlineStr">
        <is>
          <t>кор</t>
        </is>
      </c>
      <c r="U66" s="278">
        <f>IFERROR(SUM(U65:U65),"0")</f>
        <v/>
      </c>
      <c r="V66" s="278">
        <f>IFERROR(SUM(V65:V65),"0")</f>
        <v/>
      </c>
      <c r="W66" s="278">
        <f>IFERROR(IF(W65="",0,W65),"0")</f>
        <v/>
      </c>
      <c r="X66" s="279" t="n"/>
      <c r="Y66" s="279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76" t="n"/>
      <c r="M67" s="277" t="inlineStr">
        <is>
          <t>Итого</t>
        </is>
      </c>
      <c r="N67" s="248" t="n"/>
      <c r="O67" s="248" t="n"/>
      <c r="P67" s="248" t="n"/>
      <c r="Q67" s="248" t="n"/>
      <c r="R67" s="248" t="n"/>
      <c r="S67" s="249" t="n"/>
      <c r="T67" s="43" t="inlineStr">
        <is>
          <t>кг</t>
        </is>
      </c>
      <c r="U67" s="278">
        <f>IFERROR(SUMPRODUCT(U65:U65*H65:H65),"0")</f>
        <v/>
      </c>
      <c r="V67" s="278">
        <f>IFERROR(SUMPRODUCT(V65:V65*H65:H65),"0")</f>
        <v/>
      </c>
      <c r="W67" s="43" t="n"/>
      <c r="X67" s="279" t="n"/>
      <c r="Y67" s="279" t="n"/>
    </row>
    <row r="68" ht="16.5" customHeight="1">
      <c r="A68" s="88" t="inlineStr">
        <is>
          <t>Крылышки ГШ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88" t="n"/>
      <c r="Y68" s="88" t="n"/>
    </row>
    <row r="69" ht="14.25" customHeight="1">
      <c r="A69" s="89" t="inlineStr">
        <is>
          <t>Крылья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89" t="n"/>
      <c r="Y69" s="89" t="n"/>
    </row>
    <row r="70" ht="27" customHeight="1">
      <c r="A70" s="64" t="inlineStr">
        <is>
          <t>SU002676</t>
        </is>
      </c>
      <c r="B70" s="64" t="inlineStr">
        <is>
          <t>P003050</t>
        </is>
      </c>
      <c r="C70" s="37" t="n">
        <v>4301131016</v>
      </c>
      <c r="D70" s="84" t="n">
        <v>4607111034137</v>
      </c>
      <c r="E70" s="240" t="n"/>
      <c r="F70" s="271" t="n">
        <v>0.3</v>
      </c>
      <c r="G70" s="38" t="n">
        <v>12</v>
      </c>
      <c r="H70" s="271" t="n">
        <v>3.6</v>
      </c>
      <c r="I70" s="271" t="n">
        <v>4.3036</v>
      </c>
      <c r="J70" s="38" t="n">
        <v>70</v>
      </c>
      <c r="K70" s="39" t="inlineStr">
        <is>
          <t>МГ</t>
        </is>
      </c>
      <c r="L70" s="38" t="n">
        <v>180</v>
      </c>
      <c r="M70" s="298" t="inlineStr">
        <is>
          <t>Крылья Крылышки острые к пиву Базовый ассортимент Фикс.вес 0,3 Лоток Горячая штучка</t>
        </is>
      </c>
      <c r="N70" s="273" t="n"/>
      <c r="O70" s="273" t="n"/>
      <c r="P70" s="273" t="n"/>
      <c r="Q70" s="240" t="n"/>
      <c r="R70" s="40" t="inlineStr"/>
      <c r="S70" s="40" t="inlineStr"/>
      <c r="T70" s="41" t="inlineStr">
        <is>
          <t>кор</t>
        </is>
      </c>
      <c r="U70" s="274" t="n">
        <v>60</v>
      </c>
      <c r="V70" s="275">
        <f>IFERROR(IF(U70="","",U70),"")</f>
        <v/>
      </c>
      <c r="W70" s="42">
        <f>IFERROR(IF(U70="","",U70*0.01788),"")</f>
        <v/>
      </c>
      <c r="X70" s="69" t="inlineStr"/>
      <c r="Y70" s="70" t="inlineStr"/>
    </row>
    <row r="71" ht="27" customHeight="1">
      <c r="A71" s="64" t="inlineStr">
        <is>
          <t>SU002563</t>
        </is>
      </c>
      <c r="B71" s="64" t="inlineStr">
        <is>
          <t>P002881</t>
        </is>
      </c>
      <c r="C71" s="37" t="n">
        <v>4301131011</v>
      </c>
      <c r="D71" s="84" t="n">
        <v>4607111034120</v>
      </c>
      <c r="E71" s="240" t="n"/>
      <c r="F71" s="271" t="n">
        <v>0.3</v>
      </c>
      <c r="G71" s="38" t="n">
        <v>12</v>
      </c>
      <c r="H71" s="271" t="n">
        <v>3.6</v>
      </c>
      <c r="I71" s="27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299" t="inlineStr">
        <is>
          <t>Крылья Хрустящие крылышки Базовый ассортимент Фикс.вес 0,3 Лоток Горячая штучка</t>
        </is>
      </c>
      <c r="N71" s="273" t="n"/>
      <c r="O71" s="273" t="n"/>
      <c r="P71" s="273" t="n"/>
      <c r="Q71" s="240" t="n"/>
      <c r="R71" s="40" t="inlineStr"/>
      <c r="S71" s="40" t="inlineStr"/>
      <c r="T71" s="41" t="inlineStr">
        <is>
          <t>кор</t>
        </is>
      </c>
      <c r="U71" s="274" t="n">
        <v>60</v>
      </c>
      <c r="V71" s="275">
        <f>IFERROR(IF(U71="","",U71),"")</f>
        <v/>
      </c>
      <c r="W71" s="42">
        <f>IFERROR(IF(U71="","",U71*0.01788),"")</f>
        <v/>
      </c>
      <c r="X71" s="69" t="inlineStr"/>
      <c r="Y71" s="70" t="inlineStr"/>
    </row>
    <row r="72">
      <c r="A72" s="79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76" t="n"/>
      <c r="M72" s="277" t="inlineStr">
        <is>
          <t>Итого</t>
        </is>
      </c>
      <c r="N72" s="248" t="n"/>
      <c r="O72" s="248" t="n"/>
      <c r="P72" s="248" t="n"/>
      <c r="Q72" s="248" t="n"/>
      <c r="R72" s="248" t="n"/>
      <c r="S72" s="249" t="n"/>
      <c r="T72" s="43" t="inlineStr">
        <is>
          <t>кор</t>
        </is>
      </c>
      <c r="U72" s="278">
        <f>IFERROR(SUM(U70:U71),"0")</f>
        <v/>
      </c>
      <c r="V72" s="278">
        <f>IFERROR(SUM(V70:V71),"0")</f>
        <v/>
      </c>
      <c r="W72" s="278">
        <f>IFERROR(IF(W70="",0,W70),"0")+IFERROR(IF(W71="",0,W71),"0")</f>
        <v/>
      </c>
      <c r="X72" s="279" t="n"/>
      <c r="Y72" s="279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76" t="n"/>
      <c r="M73" s="277" t="inlineStr">
        <is>
          <t>Итого</t>
        </is>
      </c>
      <c r="N73" s="248" t="n"/>
      <c r="O73" s="248" t="n"/>
      <c r="P73" s="248" t="n"/>
      <c r="Q73" s="248" t="n"/>
      <c r="R73" s="248" t="n"/>
      <c r="S73" s="249" t="n"/>
      <c r="T73" s="43" t="inlineStr">
        <is>
          <t>кг</t>
        </is>
      </c>
      <c r="U73" s="278">
        <f>IFERROR(SUMPRODUCT(U70:U71*H70:H71),"0")</f>
        <v/>
      </c>
      <c r="V73" s="278">
        <f>IFERROR(SUMPRODUCT(V70:V71*H70:H71),"0")</f>
        <v/>
      </c>
      <c r="W73" s="43" t="n"/>
      <c r="X73" s="279" t="n"/>
      <c r="Y73" s="279" t="n"/>
    </row>
    <row r="74" ht="16.5" customHeight="1">
      <c r="A74" s="88" t="inlineStr">
        <is>
          <t>Чебупели</t>
        </is>
      </c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88" t="n"/>
      <c r="Y74" s="88" t="n"/>
    </row>
    <row r="75" ht="14.25" customHeight="1">
      <c r="A75" s="89" t="inlineStr">
        <is>
          <t>Снеки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89" t="n"/>
      <c r="Y75" s="89" t="n"/>
    </row>
    <row r="76" ht="27" customHeight="1">
      <c r="A76" s="64" t="inlineStr">
        <is>
          <t>SU002575</t>
        </is>
      </c>
      <c r="B76" s="64" t="inlineStr">
        <is>
          <t>P002890</t>
        </is>
      </c>
      <c r="C76" s="37" t="n">
        <v>4301135121</v>
      </c>
      <c r="D76" s="84" t="n">
        <v>4607111036735</v>
      </c>
      <c r="E76" s="240" t="n"/>
      <c r="F76" s="271" t="n">
        <v>0.43</v>
      </c>
      <c r="G76" s="38" t="n">
        <v>8</v>
      </c>
      <c r="H76" s="271" t="n">
        <v>3.44</v>
      </c>
      <c r="I76" s="271" t="n">
        <v>3.7224</v>
      </c>
      <c r="J76" s="38" t="n">
        <v>70</v>
      </c>
      <c r="K76" s="39" t="inlineStr">
        <is>
          <t>МГ</t>
        </is>
      </c>
      <c r="L76" s="38" t="n">
        <v>180</v>
      </c>
      <c r="M76" s="300" t="inlineStr">
        <is>
          <t>Чебупели Курочка гриль Базовый ассортимент Фикс.вес 0,43 Лоток Горячая штучка</t>
        </is>
      </c>
      <c r="N76" s="273" t="n"/>
      <c r="O76" s="273" t="n"/>
      <c r="P76" s="273" t="n"/>
      <c r="Q76" s="240" t="n"/>
      <c r="R76" s="40" t="inlineStr"/>
      <c r="S76" s="40" t="inlineStr"/>
      <c r="T76" s="41" t="inlineStr">
        <is>
          <t>кор</t>
        </is>
      </c>
      <c r="U76" s="274" t="n">
        <v>0</v>
      </c>
      <c r="V76" s="275">
        <f>IFERROR(IF(U76="","",U76),"")</f>
        <v/>
      </c>
      <c r="W76" s="42">
        <f>IFERROR(IF(U76="","",U76*0.01788),"")</f>
        <v/>
      </c>
      <c r="X76" s="69" t="inlineStr"/>
      <c r="Y76" s="70" t="inlineStr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84" t="n">
        <v>4607111036407</v>
      </c>
      <c r="E77" s="240" t="n"/>
      <c r="F77" s="271" t="n">
        <v>0.3</v>
      </c>
      <c r="G77" s="38" t="n">
        <v>14</v>
      </c>
      <c r="H77" s="271" t="n">
        <v>4.2</v>
      </c>
      <c r="I77" s="27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01" t="inlineStr">
        <is>
          <t>Чебупели Курочка гриль Базовый ассортимент Фикс.вес 0,3 Пакет Горячая штучка</t>
        </is>
      </c>
      <c r="N77" s="273" t="n"/>
      <c r="O77" s="273" t="n"/>
      <c r="P77" s="273" t="n"/>
      <c r="Q77" s="240" t="n"/>
      <c r="R77" s="40" t="inlineStr"/>
      <c r="S77" s="40" t="inlineStr"/>
      <c r="T77" s="41" t="inlineStr">
        <is>
          <t>кор</t>
        </is>
      </c>
      <c r="U77" s="274" t="n">
        <v>10</v>
      </c>
      <c r="V77" s="275">
        <f>IFERROR(IF(U77="","",U77),"")</f>
        <v/>
      </c>
      <c r="W77" s="42">
        <f>IFERROR(IF(U77="","",U77*0.01788),"")</f>
        <v/>
      </c>
      <c r="X77" s="69" t="inlineStr"/>
      <c r="Y77" s="70" t="inlineStr"/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84" t="n">
        <v>4607111033628</v>
      </c>
      <c r="E78" s="240" t="n"/>
      <c r="F78" s="271" t="n">
        <v>0.3</v>
      </c>
      <c r="G78" s="38" t="n">
        <v>12</v>
      </c>
      <c r="H78" s="271" t="n">
        <v>3.6</v>
      </c>
      <c r="I78" s="27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02" t="inlineStr">
        <is>
          <t>Чебупели острые Базовый ассортимент Фикс.вес 0,3 Лоток Горячая штучка</t>
        </is>
      </c>
      <c r="N78" s="273" t="n"/>
      <c r="O78" s="273" t="n"/>
      <c r="P78" s="273" t="n"/>
      <c r="Q78" s="240" t="n"/>
      <c r="R78" s="40" t="inlineStr"/>
      <c r="S78" s="40" t="inlineStr"/>
      <c r="T78" s="41" t="inlineStr">
        <is>
          <t>кор</t>
        </is>
      </c>
      <c r="U78" s="274" t="n">
        <v>40</v>
      </c>
      <c r="V78" s="275">
        <f>IFERROR(IF(U78="","",U78),"")</f>
        <v/>
      </c>
      <c r="W78" s="42">
        <f>IFERROR(IF(U78="","",U78*0.01788),"")</f>
        <v/>
      </c>
      <c r="X78" s="69" t="inlineStr"/>
      <c r="Y78" s="70" t="inlineStr"/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84" t="n">
        <v>4607111033451</v>
      </c>
      <c r="E79" s="240" t="n"/>
      <c r="F79" s="271" t="n">
        <v>0.3</v>
      </c>
      <c r="G79" s="38" t="n">
        <v>12</v>
      </c>
      <c r="H79" s="271" t="n">
        <v>3.6</v>
      </c>
      <c r="I79" s="27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03" t="inlineStr">
        <is>
          <t>Чебупели с ветчиной и сыром Базовый ассортимент Фикс.вес 0,3 Лоток Горячая штучка</t>
        </is>
      </c>
      <c r="N79" s="273" t="n"/>
      <c r="O79" s="273" t="n"/>
      <c r="P79" s="273" t="n"/>
      <c r="Q79" s="240" t="n"/>
      <c r="R79" s="40" t="inlineStr"/>
      <c r="S79" s="40" t="inlineStr"/>
      <c r="T79" s="41" t="inlineStr">
        <is>
          <t>кор</t>
        </is>
      </c>
      <c r="U79" s="274" t="n">
        <v>60</v>
      </c>
      <c r="V79" s="275">
        <f>IFERROR(IF(U79="","",U79),"")</f>
        <v/>
      </c>
      <c r="W79" s="42">
        <f>IFERROR(IF(U79="","",U79*0.01788),"")</f>
        <v/>
      </c>
      <c r="X79" s="69" t="inlineStr"/>
      <c r="Y79" s="70" t="inlineStr"/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84" t="n">
        <v>4607111035141</v>
      </c>
      <c r="E80" s="240" t="n"/>
      <c r="F80" s="271" t="n">
        <v>0.3</v>
      </c>
      <c r="G80" s="38" t="n">
        <v>12</v>
      </c>
      <c r="H80" s="271" t="n">
        <v>3.6</v>
      </c>
      <c r="I80" s="27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04" t="inlineStr">
        <is>
          <t>Чебупели с мясом без свинины Базовый ассортимент Фикс.вес 0,3 Лоток Горячая штучка</t>
        </is>
      </c>
      <c r="N80" s="273" t="n"/>
      <c r="O80" s="273" t="n"/>
      <c r="P80" s="273" t="n"/>
      <c r="Q80" s="240" t="n"/>
      <c r="R80" s="40" t="inlineStr"/>
      <c r="S80" s="40" t="inlineStr"/>
      <c r="T80" s="41" t="inlineStr">
        <is>
          <t>кор</t>
        </is>
      </c>
      <c r="U80" s="274" t="n">
        <v>0</v>
      </c>
      <c r="V80" s="275">
        <f>IFERROR(IF(U80="","",U80),"")</f>
        <v/>
      </c>
      <c r="W80" s="42">
        <f>IFERROR(IF(U80="","",U80*0.01788),"")</f>
        <v/>
      </c>
      <c r="X80" s="69" t="inlineStr"/>
      <c r="Y80" s="70" t="inlineStr"/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84" t="n">
        <v>4607111035028</v>
      </c>
      <c r="E81" s="240" t="n"/>
      <c r="F81" s="271" t="n">
        <v>0.48</v>
      </c>
      <c r="G81" s="38" t="n">
        <v>8</v>
      </c>
      <c r="H81" s="271" t="n">
        <v>3.84</v>
      </c>
      <c r="I81" s="27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05" t="inlineStr">
        <is>
          <t>Чебупели с мясом Базовый ассортимент Фикс.вес 0,48 Лоток Горячая штучка ХХЛ</t>
        </is>
      </c>
      <c r="N81" s="273" t="n"/>
      <c r="O81" s="273" t="n"/>
      <c r="P81" s="273" t="n"/>
      <c r="Q81" s="240" t="n"/>
      <c r="R81" s="40" t="inlineStr"/>
      <c r="S81" s="40" t="inlineStr"/>
      <c r="T81" s="41" t="inlineStr">
        <is>
          <t>кор</t>
        </is>
      </c>
      <c r="U81" s="274" t="n">
        <v>0</v>
      </c>
      <c r="V81" s="275">
        <f>IFERROR(IF(U81="","",U81),"")</f>
        <v/>
      </c>
      <c r="W81" s="42">
        <f>IFERROR(IF(U81="","",U81*0.01788),"")</f>
        <v/>
      </c>
      <c r="X81" s="69" t="inlineStr"/>
      <c r="Y81" s="70" t="inlineStr"/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84" t="n">
        <v>4607111033444</v>
      </c>
      <c r="E82" s="240" t="n"/>
      <c r="F82" s="271" t="n">
        <v>0.3</v>
      </c>
      <c r="G82" s="38" t="n">
        <v>12</v>
      </c>
      <c r="H82" s="271" t="n">
        <v>3.6</v>
      </c>
      <c r="I82" s="27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06" t="inlineStr">
        <is>
          <t>Чебупели сочные с мясом Базовый ассортимент Фикс.вес 0,3 Лоток Горячая штучка</t>
        </is>
      </c>
      <c r="N82" s="273" t="n"/>
      <c r="O82" s="273" t="n"/>
      <c r="P82" s="273" t="n"/>
      <c r="Q82" s="240" t="n"/>
      <c r="R82" s="40" t="inlineStr"/>
      <c r="S82" s="40" t="inlineStr"/>
      <c r="T82" s="41" t="inlineStr">
        <is>
          <t>кор</t>
        </is>
      </c>
      <c r="U82" s="274" t="n">
        <v>80</v>
      </c>
      <c r="V82" s="275">
        <f>IFERROR(IF(U82="","",U82),"")</f>
        <v/>
      </c>
      <c r="W82" s="42">
        <f>IFERROR(IF(U82="","",U82*0.01788),"")</f>
        <v/>
      </c>
      <c r="X82" s="69" t="inlineStr"/>
      <c r="Y82" s="70" t="inlineStr"/>
    </row>
    <row r="83">
      <c r="A83" s="79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76" t="n"/>
      <c r="M83" s="277" t="inlineStr">
        <is>
          <t>Итого</t>
        </is>
      </c>
      <c r="N83" s="248" t="n"/>
      <c r="O83" s="248" t="n"/>
      <c r="P83" s="248" t="n"/>
      <c r="Q83" s="248" t="n"/>
      <c r="R83" s="248" t="n"/>
      <c r="S83" s="249" t="n"/>
      <c r="T83" s="43" t="inlineStr">
        <is>
          <t>кор</t>
        </is>
      </c>
      <c r="U83" s="278">
        <f>IFERROR(SUM(U76:U82),"0")</f>
        <v/>
      </c>
      <c r="V83" s="278">
        <f>IFERROR(SUM(V76:V82),"0")</f>
        <v/>
      </c>
      <c r="W83" s="278">
        <f>IFERROR(IF(W76="",0,W76),"0")+IFERROR(IF(W77="",0,W77),"0")+IFERROR(IF(W78="",0,W78),"0")+IFERROR(IF(W79="",0,W79),"0")+IFERROR(IF(W80="",0,W80),"0")+IFERROR(IF(W81="",0,W81),"0")+IFERROR(IF(W82="",0,W82),"0")</f>
        <v/>
      </c>
      <c r="X83" s="279" t="n"/>
      <c r="Y83" s="27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76" t="n"/>
      <c r="M84" s="277" t="inlineStr">
        <is>
          <t>Итого</t>
        </is>
      </c>
      <c r="N84" s="248" t="n"/>
      <c r="O84" s="248" t="n"/>
      <c r="P84" s="248" t="n"/>
      <c r="Q84" s="248" t="n"/>
      <c r="R84" s="248" t="n"/>
      <c r="S84" s="249" t="n"/>
      <c r="T84" s="43" t="inlineStr">
        <is>
          <t>кг</t>
        </is>
      </c>
      <c r="U84" s="278">
        <f>IFERROR(SUMPRODUCT(U76:U82*H76:H82),"0")</f>
        <v/>
      </c>
      <c r="V84" s="278">
        <f>IFERROR(SUMPRODUCT(V76:V82*H76:H82),"0")</f>
        <v/>
      </c>
      <c r="W84" s="43" t="n"/>
      <c r="X84" s="279" t="n"/>
      <c r="Y84" s="279" t="n"/>
    </row>
    <row r="85" ht="16.5" customHeight="1">
      <c r="A85" s="8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88" t="n"/>
      <c r="Y85" s="88" t="n"/>
    </row>
    <row r="86" ht="14.25" customHeight="1">
      <c r="A86" s="8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89" t="n"/>
      <c r="Y86" s="89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84" t="n">
        <v>4607025784012</v>
      </c>
      <c r="E87" s="240" t="n"/>
      <c r="F87" s="271" t="n">
        <v>0.09</v>
      </c>
      <c r="G87" s="38" t="n">
        <v>24</v>
      </c>
      <c r="H87" s="271" t="n">
        <v>2.16</v>
      </c>
      <c r="I87" s="27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07" t="inlineStr">
        <is>
          <t>Чебуреки с мясом Базовый ассортимент Штучка 0,09 Пленка Горячая штучка</t>
        </is>
      </c>
      <c r="N87" s="273" t="n"/>
      <c r="O87" s="273" t="n"/>
      <c r="P87" s="273" t="n"/>
      <c r="Q87" s="240" t="n"/>
      <c r="R87" s="40" t="inlineStr"/>
      <c r="S87" s="40" t="inlineStr"/>
      <c r="T87" s="41" t="inlineStr">
        <is>
          <t>кор</t>
        </is>
      </c>
      <c r="U87" s="274" t="n">
        <v>5</v>
      </c>
      <c r="V87" s="275">
        <f>IFERROR(IF(U87="","",U87),"")</f>
        <v/>
      </c>
      <c r="W87" s="42">
        <f>IFERROR(IF(U87="","",U87*0.00936),"")</f>
        <v/>
      </c>
      <c r="X87" s="69" t="inlineStr"/>
      <c r="Y87" s="70" t="inlineStr"/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84" t="n">
        <v>4607025784319</v>
      </c>
      <c r="E88" s="240" t="n"/>
      <c r="F88" s="271" t="n">
        <v>0.36</v>
      </c>
      <c r="G88" s="38" t="n">
        <v>10</v>
      </c>
      <c r="H88" s="271" t="n">
        <v>3.6</v>
      </c>
      <c r="I88" s="27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08" t="inlineStr">
        <is>
          <t>Чебуреки со свининой и говядиной Базовый ассортимент Фикс.вес 0,36 Лоток Горячая штучка</t>
        </is>
      </c>
      <c r="N88" s="273" t="n"/>
      <c r="O88" s="273" t="n"/>
      <c r="P88" s="273" t="n"/>
      <c r="Q88" s="240" t="n"/>
      <c r="R88" s="40" t="inlineStr"/>
      <c r="S88" s="40" t="inlineStr"/>
      <c r="T88" s="41" t="inlineStr">
        <is>
          <t>кор</t>
        </is>
      </c>
      <c r="U88" s="274" t="n">
        <v>0</v>
      </c>
      <c r="V88" s="275">
        <f>IFERROR(IF(U88="","",U88),"")</f>
        <v/>
      </c>
      <c r="W88" s="42">
        <f>IFERROR(IF(U88="","",U88*0.01788),"")</f>
        <v/>
      </c>
      <c r="X88" s="69" t="inlineStr"/>
      <c r="Y88" s="70" t="inlineStr"/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84" t="n">
        <v>4607111035370</v>
      </c>
      <c r="E89" s="240" t="n"/>
      <c r="F89" s="271" t="n">
        <v>0.14</v>
      </c>
      <c r="G89" s="38" t="n">
        <v>22</v>
      </c>
      <c r="H89" s="271" t="n">
        <v>3.08</v>
      </c>
      <c r="I89" s="27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09" t="inlineStr">
        <is>
          <t>Чебуречище Базовый ассортимент Штучка 0,14 Пленка Горячая штучка</t>
        </is>
      </c>
      <c r="N89" s="273" t="n"/>
      <c r="O89" s="273" t="n"/>
      <c r="P89" s="273" t="n"/>
      <c r="Q89" s="240" t="n"/>
      <c r="R89" s="40" t="inlineStr"/>
      <c r="S89" s="40" t="inlineStr"/>
      <c r="T89" s="41" t="inlineStr">
        <is>
          <t>кор</t>
        </is>
      </c>
      <c r="U89" s="274" t="n">
        <v>5</v>
      </c>
      <c r="V89" s="275">
        <f>IFERROR(IF(U89="","",U89),"")</f>
        <v/>
      </c>
      <c r="W89" s="42">
        <f>IFERROR(IF(U89="","",U89*0.0155),"")</f>
        <v/>
      </c>
      <c r="X89" s="69" t="inlineStr"/>
      <c r="Y89" s="70" t="inlineStr"/>
    </row>
    <row r="90">
      <c r="A90" s="79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76" t="n"/>
      <c r="M90" s="277" t="inlineStr">
        <is>
          <t>Итого</t>
        </is>
      </c>
      <c r="N90" s="248" t="n"/>
      <c r="O90" s="248" t="n"/>
      <c r="P90" s="248" t="n"/>
      <c r="Q90" s="248" t="n"/>
      <c r="R90" s="248" t="n"/>
      <c r="S90" s="249" t="n"/>
      <c r="T90" s="43" t="inlineStr">
        <is>
          <t>кор</t>
        </is>
      </c>
      <c r="U90" s="278">
        <f>IFERROR(SUM(U87:U89),"0")</f>
        <v/>
      </c>
      <c r="V90" s="278">
        <f>IFERROR(SUM(V87:V89),"0")</f>
        <v/>
      </c>
      <c r="W90" s="278">
        <f>IFERROR(IF(W87="",0,W87),"0")+IFERROR(IF(W88="",0,W88),"0")+IFERROR(IF(W89="",0,W89),"0")</f>
        <v/>
      </c>
      <c r="X90" s="279" t="n"/>
      <c r="Y90" s="27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76" t="n"/>
      <c r="M91" s="277" t="inlineStr">
        <is>
          <t>Итого</t>
        </is>
      </c>
      <c r="N91" s="248" t="n"/>
      <c r="O91" s="248" t="n"/>
      <c r="P91" s="248" t="n"/>
      <c r="Q91" s="248" t="n"/>
      <c r="R91" s="248" t="n"/>
      <c r="S91" s="249" t="n"/>
      <c r="T91" s="43" t="inlineStr">
        <is>
          <t>кг</t>
        </is>
      </c>
      <c r="U91" s="278">
        <f>IFERROR(SUMPRODUCT(U87:U89*H87:H89),"0")</f>
        <v/>
      </c>
      <c r="V91" s="278">
        <f>IFERROR(SUMPRODUCT(V87:V89*H87:H89),"0")</f>
        <v/>
      </c>
      <c r="W91" s="43" t="n"/>
      <c r="X91" s="279" t="n"/>
      <c r="Y91" s="279" t="n"/>
    </row>
    <row r="92" ht="16.5" customHeight="1">
      <c r="A92" s="8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88" t="n"/>
      <c r="Y92" s="88" t="n"/>
    </row>
    <row r="93" ht="14.25" customHeight="1">
      <c r="A93" s="89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89" t="n"/>
      <c r="Y93" s="89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84" t="n">
        <v>4607111033970</v>
      </c>
      <c r="E94" s="240" t="n"/>
      <c r="F94" s="271" t="n">
        <v>0.43</v>
      </c>
      <c r="G94" s="38" t="n">
        <v>16</v>
      </c>
      <c r="H94" s="271" t="n">
        <v>6.88</v>
      </c>
      <c r="I94" s="27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310" t="inlineStr">
        <is>
          <t>Пельмени Бульмени с говядиной и свининой Бульмени ГШ 0,43 Сфера Горячая штучка</t>
        </is>
      </c>
      <c r="N94" s="273" t="n"/>
      <c r="O94" s="273" t="n"/>
      <c r="P94" s="273" t="n"/>
      <c r="Q94" s="240" t="n"/>
      <c r="R94" s="40" t="inlineStr"/>
      <c r="S94" s="40" t="inlineStr"/>
      <c r="T94" s="41" t="inlineStr">
        <is>
          <t>кор</t>
        </is>
      </c>
      <c r="U94" s="274" t="n">
        <v>0</v>
      </c>
      <c r="V94" s="275">
        <f>IFERROR(IF(U94="","",U94),"")</f>
        <v/>
      </c>
      <c r="W94" s="42">
        <f>IFERROR(IF(U94="","",U94*0.0155),"")</f>
        <v/>
      </c>
      <c r="X94" s="69" t="inlineStr"/>
      <c r="Y94" s="70" t="inlineStr"/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84" t="n">
        <v>4607111034144</v>
      </c>
      <c r="E95" s="240" t="n"/>
      <c r="F95" s="271" t="n">
        <v>0.9</v>
      </c>
      <c r="G95" s="38" t="n">
        <v>8</v>
      </c>
      <c r="H95" s="271" t="n">
        <v>7.2</v>
      </c>
      <c r="I95" s="27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311" t="inlineStr">
        <is>
          <t>Пельмени Бульмени с говядиной и свининой Бульмени ГШ 0,9 Сфера Горячая штучка</t>
        </is>
      </c>
      <c r="N95" s="273" t="n"/>
      <c r="O95" s="273" t="n"/>
      <c r="P95" s="273" t="n"/>
      <c r="Q95" s="240" t="n"/>
      <c r="R95" s="40" t="inlineStr"/>
      <c r="S95" s="40" t="inlineStr"/>
      <c r="T95" s="41" t="inlineStr">
        <is>
          <t>кор</t>
        </is>
      </c>
      <c r="U95" s="274" t="n">
        <v>96</v>
      </c>
      <c r="V95" s="275">
        <f>IFERROR(IF(U95="","",U95),"")</f>
        <v/>
      </c>
      <c r="W95" s="42">
        <f>IFERROR(IF(U95="","",U95*0.0155),"")</f>
        <v/>
      </c>
      <c r="X95" s="69" t="inlineStr"/>
      <c r="Y95" s="70" t="inlineStr"/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84" t="n">
        <v>4607111033987</v>
      </c>
      <c r="E96" s="240" t="n"/>
      <c r="F96" s="271" t="n">
        <v>0.43</v>
      </c>
      <c r="G96" s="38" t="n">
        <v>16</v>
      </c>
      <c r="H96" s="271" t="n">
        <v>6.88</v>
      </c>
      <c r="I96" s="27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312" t="inlineStr">
        <is>
          <t>Пельмени Бульмени со сливочным маслом Бульмени ГШ 0,43 Сфера Горячая штучка</t>
        </is>
      </c>
      <c r="N96" s="273" t="n"/>
      <c r="O96" s="273" t="n"/>
      <c r="P96" s="273" t="n"/>
      <c r="Q96" s="240" t="n"/>
      <c r="R96" s="40" t="inlineStr"/>
      <c r="S96" s="40" t="inlineStr"/>
      <c r="T96" s="41" t="inlineStr">
        <is>
          <t>кор</t>
        </is>
      </c>
      <c r="U96" s="274" t="n">
        <v>0</v>
      </c>
      <c r="V96" s="275">
        <f>IFERROR(IF(U96="","",U96),"")</f>
        <v/>
      </c>
      <c r="W96" s="42">
        <f>IFERROR(IF(U96="","",U96*0.0155),"")</f>
        <v/>
      </c>
      <c r="X96" s="69" t="inlineStr"/>
      <c r="Y96" s="70" t="inlineStr"/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84" t="n">
        <v>4607111034151</v>
      </c>
      <c r="E97" s="240" t="n"/>
      <c r="F97" s="271" t="n">
        <v>0.9</v>
      </c>
      <c r="G97" s="38" t="n">
        <v>8</v>
      </c>
      <c r="H97" s="271" t="n">
        <v>7.2</v>
      </c>
      <c r="I97" s="27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313" t="inlineStr">
        <is>
          <t>Пельмени Бульмени со сливочным маслом Бульмени ГШ 0,9 Сфера Горячая штучка</t>
        </is>
      </c>
      <c r="N97" s="273" t="n"/>
      <c r="O97" s="273" t="n"/>
      <c r="P97" s="273" t="n"/>
      <c r="Q97" s="240" t="n"/>
      <c r="R97" s="40" t="inlineStr"/>
      <c r="S97" s="40" t="inlineStr"/>
      <c r="T97" s="41" t="inlineStr">
        <is>
          <t>кор</t>
        </is>
      </c>
      <c r="U97" s="274" t="n">
        <v>96</v>
      </c>
      <c r="V97" s="275">
        <f>IFERROR(IF(U97="","",U97),"")</f>
        <v/>
      </c>
      <c r="W97" s="42">
        <f>IFERROR(IF(U97="","",U97*0.0155),"")</f>
        <v/>
      </c>
      <c r="X97" s="69" t="inlineStr"/>
      <c r="Y97" s="70" t="inlineStr"/>
    </row>
    <row r="98">
      <c r="A98" s="79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76" t="n"/>
      <c r="M98" s="277" t="inlineStr">
        <is>
          <t>Итого</t>
        </is>
      </c>
      <c r="N98" s="248" t="n"/>
      <c r="O98" s="248" t="n"/>
      <c r="P98" s="248" t="n"/>
      <c r="Q98" s="248" t="n"/>
      <c r="R98" s="248" t="n"/>
      <c r="S98" s="249" t="n"/>
      <c r="T98" s="43" t="inlineStr">
        <is>
          <t>кор</t>
        </is>
      </c>
      <c r="U98" s="278">
        <f>IFERROR(SUM(U94:U97),"0")</f>
        <v/>
      </c>
      <c r="V98" s="278">
        <f>IFERROR(SUM(V94:V97),"0")</f>
        <v/>
      </c>
      <c r="W98" s="278">
        <f>IFERROR(IF(W94="",0,W94),"0")+IFERROR(IF(W95="",0,W95),"0")+IFERROR(IF(W96="",0,W96),"0")+IFERROR(IF(W97="",0,W97),"0")</f>
        <v/>
      </c>
      <c r="X98" s="279" t="n"/>
      <c r="Y98" s="27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76" t="n"/>
      <c r="M99" s="277" t="inlineStr">
        <is>
          <t>Итого</t>
        </is>
      </c>
      <c r="N99" s="248" t="n"/>
      <c r="O99" s="248" t="n"/>
      <c r="P99" s="248" t="n"/>
      <c r="Q99" s="248" t="n"/>
      <c r="R99" s="248" t="n"/>
      <c r="S99" s="249" t="n"/>
      <c r="T99" s="43" t="inlineStr">
        <is>
          <t>кг</t>
        </is>
      </c>
      <c r="U99" s="278">
        <f>IFERROR(SUMPRODUCT(U94:U97*H94:H97),"0")</f>
        <v/>
      </c>
      <c r="V99" s="278">
        <f>IFERROR(SUMPRODUCT(V94:V97*H94:H97),"0")</f>
        <v/>
      </c>
      <c r="W99" s="43" t="n"/>
      <c r="X99" s="279" t="n"/>
      <c r="Y99" s="279" t="n"/>
    </row>
    <row r="100" ht="16.5" customHeight="1">
      <c r="A100" s="8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88" t="n"/>
      <c r="Y100" s="88" t="n"/>
    </row>
    <row r="101" ht="14.25" customHeight="1">
      <c r="A101" s="89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89" t="n"/>
      <c r="Y101" s="89" t="n"/>
    </row>
    <row r="102" ht="27" customHeight="1">
      <c r="A102" s="64" t="inlineStr">
        <is>
          <t>SU002562</t>
        </is>
      </c>
      <c r="B102" s="64" t="inlineStr">
        <is>
          <t>P002883</t>
        </is>
      </c>
      <c r="C102" s="37" t="n">
        <v>4301135116</v>
      </c>
      <c r="D102" s="84" t="n">
        <v>4607111034014</v>
      </c>
      <c r="E102" s="240" t="n"/>
      <c r="F102" s="271" t="n">
        <v>0.25</v>
      </c>
      <c r="G102" s="38" t="n">
        <v>12</v>
      </c>
      <c r="H102" s="271" t="n">
        <v>3</v>
      </c>
      <c r="I102" s="27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314" t="inlineStr">
        <is>
          <t>Чебупицца курочка По-итальянски Чебупицца Фикс.вес 0,25 Лоток Горячая штучка</t>
        </is>
      </c>
      <c r="N102" s="273" t="n"/>
      <c r="O102" s="273" t="n"/>
      <c r="P102" s="273" t="n"/>
      <c r="Q102" s="240" t="n"/>
      <c r="R102" s="40" t="inlineStr"/>
      <c r="S102" s="40" t="inlineStr"/>
      <c r="T102" s="41" t="inlineStr">
        <is>
          <t>кор</t>
        </is>
      </c>
      <c r="U102" s="274" t="n">
        <v>80</v>
      </c>
      <c r="V102" s="275">
        <f>IFERROR(IF(U102="","",U102),"")</f>
        <v/>
      </c>
      <c r="W102" s="42">
        <f>IFERROR(IF(U102="","",U102*0.01788),"")</f>
        <v/>
      </c>
      <c r="X102" s="69" t="inlineStr"/>
      <c r="Y102" s="70" t="inlineStr"/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84" t="n">
        <v>4607111033994</v>
      </c>
      <c r="E103" s="240" t="n"/>
      <c r="F103" s="271" t="n">
        <v>0.25</v>
      </c>
      <c r="G103" s="38" t="n">
        <v>12</v>
      </c>
      <c r="H103" s="271" t="n">
        <v>3</v>
      </c>
      <c r="I103" s="27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315" t="inlineStr">
        <is>
          <t>Чебупицца Пепперони Чебупицца Фикс.вес 0,25 Лоток Горячая штучка</t>
        </is>
      </c>
      <c r="N103" s="273" t="n"/>
      <c r="O103" s="273" t="n"/>
      <c r="P103" s="273" t="n"/>
      <c r="Q103" s="240" t="n"/>
      <c r="R103" s="40" t="inlineStr"/>
      <c r="S103" s="40" t="inlineStr"/>
      <c r="T103" s="41" t="inlineStr">
        <is>
          <t>кор</t>
        </is>
      </c>
      <c r="U103" s="274" t="n">
        <v>80</v>
      </c>
      <c r="V103" s="275">
        <f>IFERROR(IF(U103="","",U103),"")</f>
        <v/>
      </c>
      <c r="W103" s="42">
        <f>IFERROR(IF(U103="","",U103*0.01788),"")</f>
        <v/>
      </c>
      <c r="X103" s="69" t="inlineStr"/>
      <c r="Y103" s="70" t="inlineStr"/>
    </row>
    <row r="104">
      <c r="A104" s="79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76" t="n"/>
      <c r="M104" s="277" t="inlineStr">
        <is>
          <t>Итого</t>
        </is>
      </c>
      <c r="N104" s="248" t="n"/>
      <c r="O104" s="248" t="n"/>
      <c r="P104" s="248" t="n"/>
      <c r="Q104" s="248" t="n"/>
      <c r="R104" s="248" t="n"/>
      <c r="S104" s="249" t="n"/>
      <c r="T104" s="43" t="inlineStr">
        <is>
          <t>кор</t>
        </is>
      </c>
      <c r="U104" s="278">
        <f>IFERROR(SUM(U102:U103),"0")</f>
        <v/>
      </c>
      <c r="V104" s="278">
        <f>IFERROR(SUM(V102:V103),"0")</f>
        <v/>
      </c>
      <c r="W104" s="278">
        <f>IFERROR(IF(W102="",0,W102),"0")+IFERROR(IF(W103="",0,W103),"0")</f>
        <v/>
      </c>
      <c r="X104" s="279" t="n"/>
      <c r="Y104" s="27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76" t="n"/>
      <c r="M105" s="277" t="inlineStr">
        <is>
          <t>Итого</t>
        </is>
      </c>
      <c r="N105" s="248" t="n"/>
      <c r="O105" s="248" t="n"/>
      <c r="P105" s="248" t="n"/>
      <c r="Q105" s="248" t="n"/>
      <c r="R105" s="248" t="n"/>
      <c r="S105" s="249" t="n"/>
      <c r="T105" s="43" t="inlineStr">
        <is>
          <t>кг</t>
        </is>
      </c>
      <c r="U105" s="278">
        <f>IFERROR(SUMPRODUCT(U102:U103*H102:H103),"0")</f>
        <v/>
      </c>
      <c r="V105" s="278">
        <f>IFERROR(SUMPRODUCT(V102:V103*H102:H103),"0")</f>
        <v/>
      </c>
      <c r="W105" s="43" t="n"/>
      <c r="X105" s="279" t="n"/>
      <c r="Y105" s="279" t="n"/>
    </row>
    <row r="106" ht="16.5" customHeight="1">
      <c r="A106" s="8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88" t="n"/>
      <c r="Y106" s="88" t="n"/>
    </row>
    <row r="107" ht="14.25" customHeight="1">
      <c r="A107" s="89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89" t="n"/>
      <c r="Y107" s="89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84" t="n">
        <v>4607111034199</v>
      </c>
      <c r="E108" s="240" t="n"/>
      <c r="F108" s="271" t="n">
        <v>0.25</v>
      </c>
      <c r="G108" s="38" t="n">
        <v>12</v>
      </c>
      <c r="H108" s="271" t="n">
        <v>3</v>
      </c>
      <c r="I108" s="27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316" t="inlineStr">
        <is>
          <t>Хотстеры Хотстеры Фикс.вес 0,25 Лоток Горячая штучка</t>
        </is>
      </c>
      <c r="N108" s="273" t="n"/>
      <c r="O108" s="273" t="n"/>
      <c r="P108" s="273" t="n"/>
      <c r="Q108" s="240" t="n"/>
      <c r="R108" s="40" t="inlineStr"/>
      <c r="S108" s="40" t="inlineStr"/>
      <c r="T108" s="41" t="inlineStr">
        <is>
          <t>кор</t>
        </is>
      </c>
      <c r="U108" s="274" t="n">
        <v>60</v>
      </c>
      <c r="V108" s="275">
        <f>IFERROR(IF(U108="","",U108),"")</f>
        <v/>
      </c>
      <c r="W108" s="42">
        <f>IFERROR(IF(U108="","",U108*0.01788),"")</f>
        <v/>
      </c>
      <c r="X108" s="69" t="inlineStr"/>
      <c r="Y108" s="70" t="inlineStr"/>
    </row>
    <row r="109">
      <c r="A109" s="79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76" t="n"/>
      <c r="M109" s="277" t="inlineStr">
        <is>
          <t>Итого</t>
        </is>
      </c>
      <c r="N109" s="248" t="n"/>
      <c r="O109" s="248" t="n"/>
      <c r="P109" s="248" t="n"/>
      <c r="Q109" s="248" t="n"/>
      <c r="R109" s="248" t="n"/>
      <c r="S109" s="249" t="n"/>
      <c r="T109" s="43" t="inlineStr">
        <is>
          <t>кор</t>
        </is>
      </c>
      <c r="U109" s="278">
        <f>IFERROR(SUM(U108:U108),"0")</f>
        <v/>
      </c>
      <c r="V109" s="278">
        <f>IFERROR(SUM(V108:V108),"0")</f>
        <v/>
      </c>
      <c r="W109" s="278">
        <f>IFERROR(IF(W108="",0,W108),"0")</f>
        <v/>
      </c>
      <c r="X109" s="279" t="n"/>
      <c r="Y109" s="27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76" t="n"/>
      <c r="M110" s="277" t="inlineStr">
        <is>
          <t>Итого</t>
        </is>
      </c>
      <c r="N110" s="248" t="n"/>
      <c r="O110" s="248" t="n"/>
      <c r="P110" s="248" t="n"/>
      <c r="Q110" s="248" t="n"/>
      <c r="R110" s="248" t="n"/>
      <c r="S110" s="249" t="n"/>
      <c r="T110" s="43" t="inlineStr">
        <is>
          <t>кг</t>
        </is>
      </c>
      <c r="U110" s="278">
        <f>IFERROR(SUMPRODUCT(U108:U108*H108:H108),"0")</f>
        <v/>
      </c>
      <c r="V110" s="278">
        <f>IFERROR(SUMPRODUCT(V108:V108*H108:H108),"0")</f>
        <v/>
      </c>
      <c r="W110" s="43" t="n"/>
      <c r="X110" s="279" t="n"/>
      <c r="Y110" s="279" t="n"/>
    </row>
    <row r="111" ht="16.5" customHeight="1">
      <c r="A111" s="8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88" t="n"/>
      <c r="Y111" s="88" t="n"/>
    </row>
    <row r="112" ht="14.25" customHeight="1">
      <c r="A112" s="89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89" t="n"/>
      <c r="Y112" s="89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84" t="n">
        <v>4607111034670</v>
      </c>
      <c r="E113" s="240" t="n"/>
      <c r="F113" s="271" t="n">
        <v>3</v>
      </c>
      <c r="G113" s="38" t="n">
        <v>1</v>
      </c>
      <c r="H113" s="271" t="n">
        <v>3</v>
      </c>
      <c r="I113" s="27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317" t="inlineStr">
        <is>
          <t>Круггетсы с сырным соусом Хорека Весовые Пакет 3 кг Горячая штучка</t>
        </is>
      </c>
      <c r="N113" s="273" t="n"/>
      <c r="O113" s="273" t="n"/>
      <c r="P113" s="273" t="n"/>
      <c r="Q113" s="240" t="n"/>
      <c r="R113" s="40" t="inlineStr"/>
      <c r="S113" s="40" t="inlineStr"/>
      <c r="T113" s="41" t="inlineStr">
        <is>
          <t>кор</t>
        </is>
      </c>
      <c r="U113" s="274" t="n">
        <v>0</v>
      </c>
      <c r="V113" s="27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84" t="n">
        <v>4607111034687</v>
      </c>
      <c r="E114" s="240" t="n"/>
      <c r="F114" s="271" t="n">
        <v>3</v>
      </c>
      <c r="G114" s="38" t="n">
        <v>1</v>
      </c>
      <c r="H114" s="271" t="n">
        <v>3</v>
      </c>
      <c r="I114" s="27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318" t="inlineStr">
        <is>
          <t>Круггетсы сочные Хорека Весовые Пакет 3 кг Горячая штучка</t>
        </is>
      </c>
      <c r="N114" s="273" t="n"/>
      <c r="O114" s="273" t="n"/>
      <c r="P114" s="273" t="n"/>
      <c r="Q114" s="240" t="n"/>
      <c r="R114" s="40" t="inlineStr"/>
      <c r="S114" s="40" t="inlineStr"/>
      <c r="T114" s="41" t="inlineStr">
        <is>
          <t>кор</t>
        </is>
      </c>
      <c r="U114" s="274" t="n">
        <v>0</v>
      </c>
      <c r="V114" s="27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</row>
    <row r="115" ht="27" customHeight="1">
      <c r="A115" s="64" t="inlineStr">
        <is>
          <t>SU000194</t>
        </is>
      </c>
      <c r="B115" s="64" t="inlineStr">
        <is>
          <t>P003288</t>
        </is>
      </c>
      <c r="C115" s="37" t="n">
        <v>4301135164</v>
      </c>
      <c r="D115" s="84" t="n">
        <v>4607111034380</v>
      </c>
      <c r="E115" s="240" t="n"/>
      <c r="F115" s="271" t="n">
        <v>0.25</v>
      </c>
      <c r="G115" s="38" t="n">
        <v>12</v>
      </c>
      <c r="H115" s="271" t="n">
        <v>3</v>
      </c>
      <c r="I115" s="271" t="n">
        <v>3.28</v>
      </c>
      <c r="J115" s="38" t="n">
        <v>70</v>
      </c>
      <c r="K115" s="39" t="inlineStr">
        <is>
          <t>МГ</t>
        </is>
      </c>
      <c r="L115" s="38" t="n">
        <v>180</v>
      </c>
      <c r="M115" s="319" t="inlineStr">
        <is>
          <t>"Круггетсы с сырным соусом" Фикс.вес 0,25 ф/п ТМ "Горячая штучка"</t>
        </is>
      </c>
      <c r="N115" s="273" t="n"/>
      <c r="O115" s="273" t="n"/>
      <c r="P115" s="273" t="n"/>
      <c r="Q115" s="240" t="n"/>
      <c r="R115" s="40" t="inlineStr"/>
      <c r="S115" s="40" t="inlineStr"/>
      <c r="T115" s="41" t="inlineStr">
        <is>
          <t>кор</t>
        </is>
      </c>
      <c r="U115" s="274" t="n">
        <v>70</v>
      </c>
      <c r="V115" s="275">
        <f>IFERROR(IF(U115="","",U115),"")</f>
        <v/>
      </c>
      <c r="W115" s="42">
        <f>IFERROR(IF(U115="","",U115*0.01788),"")</f>
        <v/>
      </c>
      <c r="X115" s="69" t="inlineStr"/>
      <c r="Y115" s="70" t="inlineStr"/>
    </row>
    <row r="116" ht="27" customHeight="1">
      <c r="A116" s="64" t="inlineStr">
        <is>
          <t>SU000195</t>
        </is>
      </c>
      <c r="B116" s="64" t="inlineStr">
        <is>
          <t>P003289</t>
        </is>
      </c>
      <c r="C116" s="37" t="n">
        <v>4301135165</v>
      </c>
      <c r="D116" s="84" t="n">
        <v>4607111034397</v>
      </c>
      <c r="E116" s="240" t="n"/>
      <c r="F116" s="271" t="n">
        <v>0.25</v>
      </c>
      <c r="G116" s="38" t="n">
        <v>12</v>
      </c>
      <c r="H116" s="271" t="n">
        <v>3</v>
      </c>
      <c r="I116" s="271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320" t="inlineStr">
        <is>
          <t>"Круггетсы Сочные" Фикс.вес 0,25 ф/п ТМ "Горячая штучка"</t>
        </is>
      </c>
      <c r="N116" s="273" t="n"/>
      <c r="O116" s="273" t="n"/>
      <c r="P116" s="273" t="n"/>
      <c r="Q116" s="240" t="n"/>
      <c r="R116" s="40" t="inlineStr"/>
      <c r="S116" s="40" t="inlineStr"/>
      <c r="T116" s="41" t="inlineStr">
        <is>
          <t>кор</t>
        </is>
      </c>
      <c r="U116" s="274" t="n">
        <v>70</v>
      </c>
      <c r="V116" s="275">
        <f>IFERROR(IF(U116="","",U116),"")</f>
        <v/>
      </c>
      <c r="W116" s="42">
        <f>IFERROR(IF(U116="","",U116*0.01788),"")</f>
        <v/>
      </c>
      <c r="X116" s="69" t="inlineStr"/>
      <c r="Y116" s="70" t="inlineStr"/>
    </row>
    <row r="117">
      <c r="A117" s="7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76" t="n"/>
      <c r="M117" s="277" t="inlineStr">
        <is>
          <t>Итого</t>
        </is>
      </c>
      <c r="N117" s="248" t="n"/>
      <c r="O117" s="248" t="n"/>
      <c r="P117" s="248" t="n"/>
      <c r="Q117" s="248" t="n"/>
      <c r="R117" s="248" t="n"/>
      <c r="S117" s="249" t="n"/>
      <c r="T117" s="43" t="inlineStr">
        <is>
          <t>кор</t>
        </is>
      </c>
      <c r="U117" s="278">
        <f>IFERROR(SUM(U113:U116),"0")</f>
        <v/>
      </c>
      <c r="V117" s="278">
        <f>IFERROR(SUM(V113:V116),"0")</f>
        <v/>
      </c>
      <c r="W117" s="278">
        <f>IFERROR(IF(W113="",0,W113),"0")+IFERROR(IF(W114="",0,W114),"0")+IFERROR(IF(W115="",0,W115),"0")+IFERROR(IF(W116="",0,W116),"0")</f>
        <v/>
      </c>
      <c r="X117" s="279" t="n"/>
      <c r="Y117" s="27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76" t="n"/>
      <c r="M118" s="277" t="inlineStr">
        <is>
          <t>Итого</t>
        </is>
      </c>
      <c r="N118" s="248" t="n"/>
      <c r="O118" s="248" t="n"/>
      <c r="P118" s="248" t="n"/>
      <c r="Q118" s="248" t="n"/>
      <c r="R118" s="248" t="n"/>
      <c r="S118" s="249" t="n"/>
      <c r="T118" s="43" t="inlineStr">
        <is>
          <t>кг</t>
        </is>
      </c>
      <c r="U118" s="278">
        <f>IFERROR(SUMPRODUCT(U113:U116*H113:H116),"0")</f>
        <v/>
      </c>
      <c r="V118" s="278">
        <f>IFERROR(SUMPRODUCT(V113:V116*H113:H116),"0")</f>
        <v/>
      </c>
      <c r="W118" s="43" t="n"/>
      <c r="X118" s="279" t="n"/>
      <c r="Y118" s="279" t="n"/>
    </row>
    <row r="119" ht="16.5" customHeight="1">
      <c r="A119" s="8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88" t="n"/>
      <c r="Y119" s="88" t="n"/>
    </row>
    <row r="120" ht="14.25" customHeight="1">
      <c r="A120" s="89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89" t="n"/>
      <c r="Y120" s="89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84" t="n">
        <v>4607111035806</v>
      </c>
      <c r="E121" s="240" t="n"/>
      <c r="F121" s="271" t="n">
        <v>0.25</v>
      </c>
      <c r="G121" s="38" t="n">
        <v>12</v>
      </c>
      <c r="H121" s="271" t="n">
        <v>3</v>
      </c>
      <c r="I121" s="27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321" t="inlineStr">
        <is>
          <t>Снеки Пекерсы с индейкой в сливочном соусе Пекерсы Фикс.вес 0,25 Лоток Горячая штучка НД</t>
        </is>
      </c>
      <c r="N121" s="273" t="n"/>
      <c r="O121" s="273" t="n"/>
      <c r="P121" s="273" t="n"/>
      <c r="Q121" s="240" t="n"/>
      <c r="R121" s="40" t="inlineStr"/>
      <c r="S121" s="40" t="inlineStr"/>
      <c r="T121" s="41" t="inlineStr">
        <is>
          <t>кор</t>
        </is>
      </c>
      <c r="U121" s="274" t="n">
        <v>0</v>
      </c>
      <c r="V121" s="275">
        <f>IFERROR(IF(U121="","",U121),"")</f>
        <v/>
      </c>
      <c r="W121" s="42">
        <f>IFERROR(IF(U121="","",U121*0.01788),"")</f>
        <v/>
      </c>
      <c r="X121" s="69" t="inlineStr"/>
      <c r="Y121" s="70" t="inlineStr"/>
    </row>
    <row r="122">
      <c r="A122" s="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76" t="n"/>
      <c r="M122" s="277" t="inlineStr">
        <is>
          <t>Итого</t>
        </is>
      </c>
      <c r="N122" s="248" t="n"/>
      <c r="O122" s="248" t="n"/>
      <c r="P122" s="248" t="n"/>
      <c r="Q122" s="248" t="n"/>
      <c r="R122" s="248" t="n"/>
      <c r="S122" s="249" t="n"/>
      <c r="T122" s="43" t="inlineStr">
        <is>
          <t>кор</t>
        </is>
      </c>
      <c r="U122" s="278">
        <f>IFERROR(SUM(U121:U121),"0")</f>
        <v/>
      </c>
      <c r="V122" s="278">
        <f>IFERROR(SUM(V121:V121),"0")</f>
        <v/>
      </c>
      <c r="W122" s="278">
        <f>IFERROR(IF(W121="",0,W121),"0")</f>
        <v/>
      </c>
      <c r="X122" s="279" t="n"/>
      <c r="Y122" s="27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76" t="n"/>
      <c r="M123" s="277" t="inlineStr">
        <is>
          <t>Итого</t>
        </is>
      </c>
      <c r="N123" s="248" t="n"/>
      <c r="O123" s="248" t="n"/>
      <c r="P123" s="248" t="n"/>
      <c r="Q123" s="248" t="n"/>
      <c r="R123" s="248" t="n"/>
      <c r="S123" s="249" t="n"/>
      <c r="T123" s="43" t="inlineStr">
        <is>
          <t>кг</t>
        </is>
      </c>
      <c r="U123" s="278">
        <f>IFERROR(SUMPRODUCT(U121:U121*H121:H121),"0")</f>
        <v/>
      </c>
      <c r="V123" s="278">
        <f>IFERROR(SUMPRODUCT(V121:V121*H121:H121),"0")</f>
        <v/>
      </c>
      <c r="W123" s="43" t="n"/>
      <c r="X123" s="279" t="n"/>
      <c r="Y123" s="279" t="n"/>
    </row>
    <row r="124" ht="16.5" customHeight="1">
      <c r="A124" s="8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88" t="n"/>
      <c r="Y124" s="88" t="n"/>
    </row>
    <row r="125" ht="14.25" customHeight="1">
      <c r="A125" s="89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89" t="n"/>
      <c r="Y125" s="89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84" t="n">
        <v>4607111035639</v>
      </c>
      <c r="E126" s="240" t="n"/>
      <c r="F126" s="271" t="n">
        <v>0.2</v>
      </c>
      <c r="G126" s="38" t="n">
        <v>12</v>
      </c>
      <c r="H126" s="271" t="n">
        <v>2.4</v>
      </c>
      <c r="I126" s="27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322" t="inlineStr">
        <is>
          <t>Пельмени Супермени с мясом Супермени 0,2 Сфера Горячая штучка</t>
        </is>
      </c>
      <c r="N126" s="273" t="n"/>
      <c r="O126" s="273" t="n"/>
      <c r="P126" s="273" t="n"/>
      <c r="Q126" s="240" t="n"/>
      <c r="R126" s="40" t="inlineStr"/>
      <c r="S126" s="40" t="inlineStr"/>
      <c r="T126" s="41" t="inlineStr">
        <is>
          <t>кор</t>
        </is>
      </c>
      <c r="U126" s="274" t="n">
        <v>0</v>
      </c>
      <c r="V126" s="275">
        <f>IFERROR(IF(U126="","",U126),"")</f>
        <v/>
      </c>
      <c r="W126" s="42">
        <f>IFERROR(IF(U126="","",U126*0.01786),"")</f>
        <v/>
      </c>
      <c r="X126" s="69" t="inlineStr"/>
      <c r="Y126" s="70" t="inlineStr"/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84" t="n">
        <v>4607111035646</v>
      </c>
      <c r="E127" s="240" t="n"/>
      <c r="F127" s="271" t="n">
        <v>0.2</v>
      </c>
      <c r="G127" s="38" t="n">
        <v>12</v>
      </c>
      <c r="H127" s="271" t="n">
        <v>2.4</v>
      </c>
      <c r="I127" s="27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323" t="inlineStr">
        <is>
          <t>Пельмени Супермени со сливочным маслом Супермени 0,2 Сфера Горячая штучка</t>
        </is>
      </c>
      <c r="N127" s="273" t="n"/>
      <c r="O127" s="273" t="n"/>
      <c r="P127" s="273" t="n"/>
      <c r="Q127" s="240" t="n"/>
      <c r="R127" s="40" t="inlineStr"/>
      <c r="S127" s="40" t="inlineStr"/>
      <c r="T127" s="41" t="inlineStr">
        <is>
          <t>кор</t>
        </is>
      </c>
      <c r="U127" s="274" t="n">
        <v>0</v>
      </c>
      <c r="V127" s="275">
        <f>IFERROR(IF(U127="","",U127),"")</f>
        <v/>
      </c>
      <c r="W127" s="42">
        <f>IFERROR(IF(U127="","",U127*0.01786),"")</f>
        <v/>
      </c>
      <c r="X127" s="69" t="inlineStr"/>
      <c r="Y127" s="70" t="inlineStr"/>
    </row>
    <row r="128">
      <c r="A128" s="79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76" t="n"/>
      <c r="M128" s="277" t="inlineStr">
        <is>
          <t>Итого</t>
        </is>
      </c>
      <c r="N128" s="248" t="n"/>
      <c r="O128" s="248" t="n"/>
      <c r="P128" s="248" t="n"/>
      <c r="Q128" s="248" t="n"/>
      <c r="R128" s="248" t="n"/>
      <c r="S128" s="249" t="n"/>
      <c r="T128" s="43" t="inlineStr">
        <is>
          <t>кор</t>
        </is>
      </c>
      <c r="U128" s="278">
        <f>IFERROR(SUM(U126:U127),"0")</f>
        <v/>
      </c>
      <c r="V128" s="278">
        <f>IFERROR(SUM(V126:V127),"0")</f>
        <v/>
      </c>
      <c r="W128" s="278">
        <f>IFERROR(IF(W126="",0,W126),"0")+IFERROR(IF(W127="",0,W127),"0")</f>
        <v/>
      </c>
      <c r="X128" s="279" t="n"/>
      <c r="Y128" s="27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76" t="n"/>
      <c r="M129" s="277" t="inlineStr">
        <is>
          <t>Итого</t>
        </is>
      </c>
      <c r="N129" s="248" t="n"/>
      <c r="O129" s="248" t="n"/>
      <c r="P129" s="248" t="n"/>
      <c r="Q129" s="248" t="n"/>
      <c r="R129" s="248" t="n"/>
      <c r="S129" s="249" t="n"/>
      <c r="T129" s="43" t="inlineStr">
        <is>
          <t>кг</t>
        </is>
      </c>
      <c r="U129" s="278">
        <f>IFERROR(SUMPRODUCT(U126:U127*H126:H127),"0")</f>
        <v/>
      </c>
      <c r="V129" s="278">
        <f>IFERROR(SUMPRODUCT(V126:V127*H126:H127),"0")</f>
        <v/>
      </c>
      <c r="W129" s="43" t="n"/>
      <c r="X129" s="279" t="n"/>
      <c r="Y129" s="279" t="n"/>
    </row>
    <row r="130" ht="16.5" customHeight="1">
      <c r="A130" s="8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88" t="n"/>
      <c r="Y130" s="88" t="n"/>
    </row>
    <row r="131" ht="14.25" customHeight="1">
      <c r="A131" s="89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89" t="n"/>
      <c r="Y131" s="89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84" t="n">
        <v>4607111036124</v>
      </c>
      <c r="E132" s="240" t="n"/>
      <c r="F132" s="271" t="n">
        <v>0.4</v>
      </c>
      <c r="G132" s="38" t="n">
        <v>12</v>
      </c>
      <c r="H132" s="271" t="n">
        <v>4.8</v>
      </c>
      <c r="I132" s="27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324" t="inlineStr">
        <is>
          <t>Снеки Чебуманы с говядиной Чебуманы Фикс.вес 0,4 пакет Горячая штучка</t>
        </is>
      </c>
      <c r="N132" s="273" t="n"/>
      <c r="O132" s="273" t="n"/>
      <c r="P132" s="273" t="n"/>
      <c r="Q132" s="240" t="n"/>
      <c r="R132" s="40" t="inlineStr"/>
      <c r="S132" s="40" t="inlineStr"/>
      <c r="T132" s="41" t="inlineStr">
        <is>
          <t>кор</t>
        </is>
      </c>
      <c r="U132" s="274" t="n">
        <v>0</v>
      </c>
      <c r="V132" s="275">
        <f>IFERROR(IF(U132="","",U132),"")</f>
        <v/>
      </c>
      <c r="W132" s="42">
        <f>IFERROR(IF(U132="","",U132*0.0155),"")</f>
        <v/>
      </c>
      <c r="X132" s="69" t="inlineStr"/>
      <c r="Y132" s="70" t="inlineStr"/>
    </row>
    <row r="133">
      <c r="A133" s="7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76" t="n"/>
      <c r="M133" s="277" t="inlineStr">
        <is>
          <t>Итого</t>
        </is>
      </c>
      <c r="N133" s="248" t="n"/>
      <c r="O133" s="248" t="n"/>
      <c r="P133" s="248" t="n"/>
      <c r="Q133" s="248" t="n"/>
      <c r="R133" s="248" t="n"/>
      <c r="S133" s="249" t="n"/>
      <c r="T133" s="43" t="inlineStr">
        <is>
          <t>кор</t>
        </is>
      </c>
      <c r="U133" s="278">
        <f>IFERROR(SUM(U132:U132),"0")</f>
        <v/>
      </c>
      <c r="V133" s="278">
        <f>IFERROR(SUM(V132:V132),"0")</f>
        <v/>
      </c>
      <c r="W133" s="278">
        <f>IFERROR(IF(W132="",0,W132),"0")</f>
        <v/>
      </c>
      <c r="X133" s="279" t="n"/>
      <c r="Y133" s="27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76" t="n"/>
      <c r="M134" s="277" t="inlineStr">
        <is>
          <t>Итого</t>
        </is>
      </c>
      <c r="N134" s="248" t="n"/>
      <c r="O134" s="248" t="n"/>
      <c r="P134" s="248" t="n"/>
      <c r="Q134" s="248" t="n"/>
      <c r="R134" s="248" t="n"/>
      <c r="S134" s="249" t="n"/>
      <c r="T134" s="43" t="inlineStr">
        <is>
          <t>кг</t>
        </is>
      </c>
      <c r="U134" s="278">
        <f>IFERROR(SUMPRODUCT(U132:U132*H132:H132),"0")</f>
        <v/>
      </c>
      <c r="V134" s="278">
        <f>IFERROR(SUMPRODUCT(V132:V132*H132:H132),"0")</f>
        <v/>
      </c>
      <c r="W134" s="43" t="n"/>
      <c r="X134" s="279" t="n"/>
      <c r="Y134" s="279" t="n"/>
    </row>
    <row r="135" ht="27.75" customHeight="1">
      <c r="A135" s="92" t="inlineStr">
        <is>
          <t>No Name</t>
        </is>
      </c>
      <c r="B135" s="270" t="n"/>
      <c r="C135" s="270" t="n"/>
      <c r="D135" s="270" t="n"/>
      <c r="E135" s="270" t="n"/>
      <c r="F135" s="270" t="n"/>
      <c r="G135" s="270" t="n"/>
      <c r="H135" s="270" t="n"/>
      <c r="I135" s="270" t="n"/>
      <c r="J135" s="270" t="n"/>
      <c r="K135" s="270" t="n"/>
      <c r="L135" s="270" t="n"/>
      <c r="M135" s="270" t="n"/>
      <c r="N135" s="270" t="n"/>
      <c r="O135" s="270" t="n"/>
      <c r="P135" s="270" t="n"/>
      <c r="Q135" s="270" t="n"/>
      <c r="R135" s="270" t="n"/>
      <c r="S135" s="270" t="n"/>
      <c r="T135" s="270" t="n"/>
      <c r="U135" s="270" t="n"/>
      <c r="V135" s="270" t="n"/>
      <c r="W135" s="270" t="n"/>
      <c r="X135" s="55" t="n"/>
      <c r="Y135" s="55" t="n"/>
    </row>
    <row r="136" ht="16.5" customHeight="1">
      <c r="A136" s="88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88" t="n"/>
      <c r="Y136" s="88" t="n"/>
    </row>
    <row r="137" ht="14.25" customHeight="1">
      <c r="A137" s="89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89" t="n"/>
      <c r="Y137" s="89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84" t="n">
        <v>4607111037930</v>
      </c>
      <c r="E138" s="240" t="n"/>
      <c r="F138" s="271" t="n">
        <v>1.8</v>
      </c>
      <c r="G138" s="38" t="n">
        <v>1</v>
      </c>
      <c r="H138" s="271" t="n">
        <v>1.8</v>
      </c>
      <c r="I138" s="27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325" t="inlineStr">
        <is>
          <t>Крылья "Хрустящие крылышки" Весовой ТМ "No Name"</t>
        </is>
      </c>
      <c r="N138" s="273" t="n"/>
      <c r="O138" s="273" t="n"/>
      <c r="P138" s="273" t="n"/>
      <c r="Q138" s="240" t="n"/>
      <c r="R138" s="40" t="inlineStr"/>
      <c r="S138" s="40" t="inlineStr"/>
      <c r="T138" s="41" t="inlineStr">
        <is>
          <t>кор</t>
        </is>
      </c>
      <c r="U138" s="274" t="n">
        <v>5</v>
      </c>
      <c r="V138" s="275">
        <f>IFERROR(IF(U138="","",U138),"")</f>
        <v/>
      </c>
      <c r="W138" s="42">
        <f>IFERROR(IF(U138="","",U138*0.00502),"")</f>
        <v/>
      </c>
      <c r="X138" s="69" t="inlineStr"/>
      <c r="Y138" s="70" t="inlineStr">
        <is>
          <t>Новинка</t>
        </is>
      </c>
    </row>
    <row r="139">
      <c r="A139" s="7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76" t="n"/>
      <c r="M139" s="277" t="inlineStr">
        <is>
          <t>Итого</t>
        </is>
      </c>
      <c r="N139" s="248" t="n"/>
      <c r="O139" s="248" t="n"/>
      <c r="P139" s="248" t="n"/>
      <c r="Q139" s="248" t="n"/>
      <c r="R139" s="248" t="n"/>
      <c r="S139" s="249" t="n"/>
      <c r="T139" s="43" t="inlineStr">
        <is>
          <t>кор</t>
        </is>
      </c>
      <c r="U139" s="278">
        <f>IFERROR(SUM(U138:U138),"0")</f>
        <v/>
      </c>
      <c r="V139" s="278">
        <f>IFERROR(SUM(V138:V138),"0")</f>
        <v/>
      </c>
      <c r="W139" s="278">
        <f>IFERROR(IF(W138="",0,W138),"0")</f>
        <v/>
      </c>
      <c r="X139" s="279" t="n"/>
      <c r="Y139" s="27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76" t="n"/>
      <c r="M140" s="277" t="inlineStr">
        <is>
          <t>Итого</t>
        </is>
      </c>
      <c r="N140" s="248" t="n"/>
      <c r="O140" s="248" t="n"/>
      <c r="P140" s="248" t="n"/>
      <c r="Q140" s="248" t="n"/>
      <c r="R140" s="248" t="n"/>
      <c r="S140" s="249" t="n"/>
      <c r="T140" s="43" t="inlineStr">
        <is>
          <t>кг</t>
        </is>
      </c>
      <c r="U140" s="278">
        <f>IFERROR(SUMPRODUCT(U138:U138*H138:H138),"0")</f>
        <v/>
      </c>
      <c r="V140" s="278">
        <f>IFERROR(SUMPRODUCT(V138:V138*H138:H138),"0")</f>
        <v/>
      </c>
      <c r="W140" s="43" t="n"/>
      <c r="X140" s="279" t="n"/>
      <c r="Y140" s="279" t="n"/>
    </row>
    <row r="141" ht="14.25" customHeight="1">
      <c r="A141" s="89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89" t="n"/>
      <c r="Y141" s="89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84" t="n">
        <v>4607111036872</v>
      </c>
      <c r="E142" s="240" t="n"/>
      <c r="F142" s="271" t="n">
        <v>1</v>
      </c>
      <c r="G142" s="38" t="n">
        <v>6</v>
      </c>
      <c r="H142" s="271" t="n">
        <v>6</v>
      </c>
      <c r="I142" s="27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326" t="inlineStr">
        <is>
          <t>Наггетсы Хрустящие No Name Весовые No Name 6 кг ТОП-ЛКК, дистр</t>
        </is>
      </c>
      <c r="N142" s="273" t="n"/>
      <c r="O142" s="273" t="n"/>
      <c r="P142" s="273" t="n"/>
      <c r="Q142" s="240" t="n"/>
      <c r="R142" s="40" t="inlineStr"/>
      <c r="S142" s="40" t="inlineStr"/>
      <c r="T142" s="41" t="inlineStr">
        <is>
          <t>кор</t>
        </is>
      </c>
      <c r="U142" s="274" t="n">
        <v>5</v>
      </c>
      <c r="V142" s="275">
        <f>IFERROR(IF(U142="","",U142),"")</f>
        <v/>
      </c>
      <c r="W142" s="42">
        <f>IFERROR(IF(U142="","",U142*0.0155),"")</f>
        <v/>
      </c>
      <c r="X142" s="69" t="inlineStr"/>
      <c r="Y142" s="70" t="inlineStr"/>
    </row>
    <row r="143">
      <c r="A143" s="7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76" t="n"/>
      <c r="M143" s="277" t="inlineStr">
        <is>
          <t>Итого</t>
        </is>
      </c>
      <c r="N143" s="248" t="n"/>
      <c r="O143" s="248" t="n"/>
      <c r="P143" s="248" t="n"/>
      <c r="Q143" s="248" t="n"/>
      <c r="R143" s="248" t="n"/>
      <c r="S143" s="249" t="n"/>
      <c r="T143" s="43" t="inlineStr">
        <is>
          <t>кор</t>
        </is>
      </c>
      <c r="U143" s="278">
        <f>IFERROR(SUM(U142:U142),"0")</f>
        <v/>
      </c>
      <c r="V143" s="278">
        <f>IFERROR(SUM(V142:V142),"0")</f>
        <v/>
      </c>
      <c r="W143" s="278">
        <f>IFERROR(IF(W142="",0,W142),"0")</f>
        <v/>
      </c>
      <c r="X143" s="279" t="n"/>
      <c r="Y143" s="27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76" t="n"/>
      <c r="M144" s="277" t="inlineStr">
        <is>
          <t>Итого</t>
        </is>
      </c>
      <c r="N144" s="248" t="n"/>
      <c r="O144" s="248" t="n"/>
      <c r="P144" s="248" t="n"/>
      <c r="Q144" s="248" t="n"/>
      <c r="R144" s="248" t="n"/>
      <c r="S144" s="249" t="n"/>
      <c r="T144" s="43" t="inlineStr">
        <is>
          <t>кг</t>
        </is>
      </c>
      <c r="U144" s="278">
        <f>IFERROR(SUMPRODUCT(U142:U142*H142:H142),"0")</f>
        <v/>
      </c>
      <c r="V144" s="278">
        <f>IFERROR(SUMPRODUCT(V142:V142*H142:H142),"0")</f>
        <v/>
      </c>
      <c r="W144" s="43" t="n"/>
      <c r="X144" s="279" t="n"/>
      <c r="Y144" s="279" t="n"/>
    </row>
    <row r="145" ht="14.25" customHeight="1">
      <c r="A145" s="89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89" t="n"/>
      <c r="Y145" s="89" t="n"/>
    </row>
    <row r="146" ht="27" customHeight="1">
      <c r="A146" s="64" t="inlineStr">
        <is>
          <t>SU002976</t>
        </is>
      </c>
      <c r="B146" s="64" t="inlineStr">
        <is>
          <t>P003435</t>
        </is>
      </c>
      <c r="C146" s="37" t="n">
        <v>4301136025</v>
      </c>
      <c r="D146" s="84" t="n">
        <v>4607111038029</v>
      </c>
      <c r="E146" s="240" t="n"/>
      <c r="F146" s="271" t="n">
        <v>2.24</v>
      </c>
      <c r="G146" s="38" t="n">
        <v>1</v>
      </c>
      <c r="H146" s="271" t="n">
        <v>2.24</v>
      </c>
      <c r="I146" s="271" t="n">
        <v>2.432</v>
      </c>
      <c r="J146" s="38" t="n">
        <v>126</v>
      </c>
      <c r="K146" s="39" t="inlineStr">
        <is>
          <t>МГ</t>
        </is>
      </c>
      <c r="L146" s="38" t="n">
        <v>180</v>
      </c>
      <c r="M146" s="327" t="inlineStr">
        <is>
          <t>Чебуреки "Сочный мегачебурек" Весовой ТМ "No Name"</t>
        </is>
      </c>
      <c r="N146" s="273" t="n"/>
      <c r="O146" s="273" t="n"/>
      <c r="P146" s="273" t="n"/>
      <c r="Q146" s="240" t="n"/>
      <c r="R146" s="40" t="inlineStr"/>
      <c r="S146" s="40" t="inlineStr"/>
      <c r="T146" s="41" t="inlineStr">
        <is>
          <t>кор</t>
        </is>
      </c>
      <c r="U146" s="274" t="n">
        <v>3</v>
      </c>
      <c r="V146" s="275">
        <f>IFERROR(IF(U146="","",U146),"")</f>
        <v/>
      </c>
      <c r="W146" s="42">
        <f>IFERROR(IF(U146="","",U146*0.00936),"")</f>
        <v/>
      </c>
      <c r="X146" s="69" t="inlineStr"/>
      <c r="Y146" s="70" t="inlineStr">
        <is>
          <t>Новинка</t>
        </is>
      </c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84" t="n">
        <v>4607111036438</v>
      </c>
      <c r="E147" s="240" t="n"/>
      <c r="F147" s="271" t="n">
        <v>2.7</v>
      </c>
      <c r="G147" s="38" t="n">
        <v>1</v>
      </c>
      <c r="H147" s="271" t="n">
        <v>2.7</v>
      </c>
      <c r="I147" s="271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328" t="inlineStr">
        <is>
          <t>Чебуреки Мясные No name Весовые No name 2,7 кг</t>
        </is>
      </c>
      <c r="N147" s="273" t="n"/>
      <c r="O147" s="273" t="n"/>
      <c r="P147" s="273" t="n"/>
      <c r="Q147" s="240" t="n"/>
      <c r="R147" s="40" t="inlineStr"/>
      <c r="S147" s="40" t="inlineStr"/>
      <c r="T147" s="41" t="inlineStr">
        <is>
          <t>кор</t>
        </is>
      </c>
      <c r="U147" s="274" t="n">
        <v>3</v>
      </c>
      <c r="V147" s="275">
        <f>IFERROR(IF(U147="","",U147),"")</f>
        <v/>
      </c>
      <c r="W147" s="42">
        <f>IFERROR(IF(U147="","",U147*0.00936),"")</f>
        <v/>
      </c>
      <c r="X147" s="69" t="inlineStr"/>
      <c r="Y147" s="70" t="inlineStr"/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84" t="n">
        <v>4607111036636</v>
      </c>
      <c r="E148" s="240" t="n"/>
      <c r="F148" s="271" t="n">
        <v>2.7</v>
      </c>
      <c r="G148" s="38" t="n">
        <v>1</v>
      </c>
      <c r="H148" s="271" t="n">
        <v>2.7</v>
      </c>
      <c r="I148" s="271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329" t="inlineStr">
        <is>
          <t>Чебуреки с мясом, грибами и картофелем No name Весовые No name 2,7 кг</t>
        </is>
      </c>
      <c r="N148" s="273" t="n"/>
      <c r="O148" s="273" t="n"/>
      <c r="P148" s="273" t="n"/>
      <c r="Q148" s="240" t="n"/>
      <c r="R148" s="40" t="inlineStr"/>
      <c r="S148" s="40" t="inlineStr"/>
      <c r="T148" s="41" t="inlineStr">
        <is>
          <t>кор</t>
        </is>
      </c>
      <c r="U148" s="274" t="n">
        <v>0</v>
      </c>
      <c r="V148" s="275">
        <f>IFERROR(IF(U148="","",U148),"")</f>
        <v/>
      </c>
      <c r="W148" s="42">
        <f>IFERROR(IF(U148="","",U148*0.00936),"")</f>
        <v/>
      </c>
      <c r="X148" s="69" t="inlineStr"/>
      <c r="Y148" s="70" t="inlineStr"/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84" t="n">
        <v>4607111035714</v>
      </c>
      <c r="E149" s="240" t="n"/>
      <c r="F149" s="271" t="n">
        <v>5</v>
      </c>
      <c r="G149" s="38" t="n">
        <v>1</v>
      </c>
      <c r="H149" s="271" t="n">
        <v>5</v>
      </c>
      <c r="I149" s="271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330" t="inlineStr">
        <is>
          <t>Чебуреки Чебуреки Сочные No Name Весовые No name 5 кг дистр</t>
        </is>
      </c>
      <c r="N149" s="273" t="n"/>
      <c r="O149" s="273" t="n"/>
      <c r="P149" s="273" t="n"/>
      <c r="Q149" s="240" t="n"/>
      <c r="R149" s="40" t="inlineStr"/>
      <c r="S149" s="40" t="inlineStr"/>
      <c r="T149" s="41" t="inlineStr">
        <is>
          <t>кор</t>
        </is>
      </c>
      <c r="U149" s="274" t="n">
        <v>3</v>
      </c>
      <c r="V149" s="275">
        <f>IFERROR(IF(U149="","",U149),"")</f>
        <v/>
      </c>
      <c r="W149" s="42">
        <f>IFERROR(IF(U149="","",U149*0.0155),"")</f>
        <v/>
      </c>
      <c r="X149" s="69" t="inlineStr"/>
      <c r="Y149" s="70" t="inlineStr"/>
    </row>
    <row r="150">
      <c r="A150" s="79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76" t="n"/>
      <c r="M150" s="277" t="inlineStr">
        <is>
          <t>Итого</t>
        </is>
      </c>
      <c r="N150" s="248" t="n"/>
      <c r="O150" s="248" t="n"/>
      <c r="P150" s="248" t="n"/>
      <c r="Q150" s="248" t="n"/>
      <c r="R150" s="248" t="n"/>
      <c r="S150" s="249" t="n"/>
      <c r="T150" s="43" t="inlineStr">
        <is>
          <t>кор</t>
        </is>
      </c>
      <c r="U150" s="278">
        <f>IFERROR(SUM(U146:U149),"0")</f>
        <v/>
      </c>
      <c r="V150" s="278">
        <f>IFERROR(SUM(V146:V149),"0")</f>
        <v/>
      </c>
      <c r="W150" s="278">
        <f>IFERROR(IF(W146="",0,W146),"0")+IFERROR(IF(W147="",0,W147),"0")+IFERROR(IF(W148="",0,W148),"0")+IFERROR(IF(W149="",0,W149),"0")</f>
        <v/>
      </c>
      <c r="X150" s="279" t="n"/>
      <c r="Y150" s="27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76" t="n"/>
      <c r="M151" s="277" t="inlineStr">
        <is>
          <t>Итого</t>
        </is>
      </c>
      <c r="N151" s="248" t="n"/>
      <c r="O151" s="248" t="n"/>
      <c r="P151" s="248" t="n"/>
      <c r="Q151" s="248" t="n"/>
      <c r="R151" s="248" t="n"/>
      <c r="S151" s="249" t="n"/>
      <c r="T151" s="43" t="inlineStr">
        <is>
          <t>кг</t>
        </is>
      </c>
      <c r="U151" s="278">
        <f>IFERROR(SUMPRODUCT(U146:U149*H146:H149),"0")</f>
        <v/>
      </c>
      <c r="V151" s="278">
        <f>IFERROR(SUMPRODUCT(V146:V149*H146:H149),"0")</f>
        <v/>
      </c>
      <c r="W151" s="43" t="n"/>
      <c r="X151" s="279" t="n"/>
      <c r="Y151" s="279" t="n"/>
    </row>
    <row r="152" ht="14.25" customHeight="1">
      <c r="A152" s="89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89" t="n"/>
      <c r="Y152" s="89" t="n"/>
    </row>
    <row r="153" ht="27" customHeight="1">
      <c r="A153" s="64" t="inlineStr">
        <is>
          <t>SU002953</t>
        </is>
      </c>
      <c r="B153" s="64" t="inlineStr">
        <is>
          <t>P003377</t>
        </is>
      </c>
      <c r="C153" s="37" t="n">
        <v>4301135179</v>
      </c>
      <c r="D153" s="84" t="n">
        <v>4607111037923</v>
      </c>
      <c r="E153" s="240" t="n"/>
      <c r="F153" s="271" t="n">
        <v>3.7</v>
      </c>
      <c r="G153" s="38" t="n">
        <v>1</v>
      </c>
      <c r="H153" s="271" t="n">
        <v>3.7</v>
      </c>
      <c r="I153" s="271" t="n">
        <v>3.892</v>
      </c>
      <c r="J153" s="38" t="n">
        <v>126</v>
      </c>
      <c r="K153" s="39" t="inlineStr">
        <is>
          <t>МГ</t>
        </is>
      </c>
      <c r="L153" s="38" t="n">
        <v>180</v>
      </c>
      <c r="M153" s="331" t="inlineStr">
        <is>
          <t>"Жар-ладушки с клубникой и вишней" Весовые ТМ "No name"</t>
        </is>
      </c>
      <c r="N153" s="273" t="n"/>
      <c r="O153" s="273" t="n"/>
      <c r="P153" s="273" t="n"/>
      <c r="Q153" s="240" t="n"/>
      <c r="R153" s="40" t="inlineStr"/>
      <c r="S153" s="40" t="inlineStr"/>
      <c r="T153" s="41" t="inlineStr">
        <is>
          <t>кор</t>
        </is>
      </c>
      <c r="U153" s="274" t="n">
        <v>3</v>
      </c>
      <c r="V153" s="275">
        <f>IFERROR(IF(U153="","",U153),"")</f>
        <v/>
      </c>
      <c r="W153" s="42">
        <f>IFERROR(IF(U153="","",U153*0.00936),"")</f>
        <v/>
      </c>
      <c r="X153" s="69" t="inlineStr"/>
      <c r="Y153" s="70" t="inlineStr">
        <is>
          <t>Новинка</t>
        </is>
      </c>
    </row>
    <row r="154" ht="27" customHeight="1">
      <c r="A154" s="64" t="inlineStr">
        <is>
          <t>SU002889</t>
        </is>
      </c>
      <c r="B154" s="64" t="inlineStr">
        <is>
          <t>P003310</t>
        </is>
      </c>
      <c r="C154" s="37" t="n">
        <v>4301135177</v>
      </c>
      <c r="D154" s="84" t="n">
        <v>4607111037862</v>
      </c>
      <c r="E154" s="240" t="n"/>
      <c r="F154" s="271" t="n">
        <v>1.8</v>
      </c>
      <c r="G154" s="38" t="n">
        <v>1</v>
      </c>
      <c r="H154" s="271" t="n">
        <v>1.8</v>
      </c>
      <c r="I154" s="271" t="n">
        <v>1.912</v>
      </c>
      <c r="J154" s="38" t="n">
        <v>234</v>
      </c>
      <c r="K154" s="39" t="inlineStr">
        <is>
          <t>МГ</t>
        </is>
      </c>
      <c r="L154" s="38" t="n">
        <v>180</v>
      </c>
      <c r="M154" s="332" t="inlineStr">
        <is>
          <t>Мини-сосиски в тесте Фрайпики No name Весовые No name 1,8 кг</t>
        </is>
      </c>
      <c r="N154" s="273" t="n"/>
      <c r="O154" s="273" t="n"/>
      <c r="P154" s="273" t="n"/>
      <c r="Q154" s="240" t="n"/>
      <c r="R154" s="40" t="inlineStr"/>
      <c r="S154" s="40" t="inlineStr"/>
      <c r="T154" s="41" t="inlineStr">
        <is>
          <t>кор</t>
        </is>
      </c>
      <c r="U154" s="274" t="n">
        <v>0</v>
      </c>
      <c r="V154" s="275">
        <f>IFERROR(IF(U154="","",U154),"")</f>
        <v/>
      </c>
      <c r="W154" s="42">
        <f>IFERROR(IF(U154="","",U154*0.00502),"")</f>
        <v/>
      </c>
      <c r="X154" s="69" t="inlineStr"/>
      <c r="Y154" s="70" t="inlineStr">
        <is>
          <t>Новинка</t>
        </is>
      </c>
    </row>
    <row r="155" ht="27" customHeight="1">
      <c r="A155" s="64" t="inlineStr">
        <is>
          <t>SU002794</t>
        </is>
      </c>
      <c r="B155" s="64" t="inlineStr">
        <is>
          <t>P003192</t>
        </is>
      </c>
      <c r="C155" s="37" t="n">
        <v>4301135161</v>
      </c>
      <c r="D155" s="84" t="n">
        <v>4607111037305</v>
      </c>
      <c r="E155" s="240" t="n"/>
      <c r="F155" s="271" t="n">
        <v>3</v>
      </c>
      <c r="G155" s="38" t="n">
        <v>1</v>
      </c>
      <c r="H155" s="271" t="n">
        <v>3</v>
      </c>
      <c r="I155" s="271" t="n">
        <v>3.192</v>
      </c>
      <c r="J155" s="38" t="n">
        <v>126</v>
      </c>
      <c r="K155" s="39" t="inlineStr">
        <is>
          <t>МГ</t>
        </is>
      </c>
      <c r="L155" s="38" t="n">
        <v>180</v>
      </c>
      <c r="M155" s="333" t="inlineStr">
        <is>
          <t>Снеки "Фрай-пицца с ветчиной и грибами" Весовые ТМ "No name" 3 кг</t>
        </is>
      </c>
      <c r="N155" s="273" t="n"/>
      <c r="O155" s="273" t="n"/>
      <c r="P155" s="273" t="n"/>
      <c r="Q155" s="240" t="n"/>
      <c r="R155" s="40" t="inlineStr"/>
      <c r="S155" s="40" t="inlineStr"/>
      <c r="T155" s="41" t="inlineStr">
        <is>
          <t>кор</t>
        </is>
      </c>
      <c r="U155" s="274" t="n">
        <v>0</v>
      </c>
      <c r="V155" s="275">
        <f>IFERROR(IF(U155="","",U155),"")</f>
        <v/>
      </c>
      <c r="W155" s="42">
        <f>IFERROR(IF(U155="","",U155*0.00936),"")</f>
        <v/>
      </c>
      <c r="X155" s="69" t="inlineStr"/>
      <c r="Y155" s="70" t="inlineStr">
        <is>
          <t>Новинка</t>
        </is>
      </c>
    </row>
    <row r="156" ht="27" customHeight="1">
      <c r="A156" s="64" t="inlineStr">
        <is>
          <t>SU002772</t>
        </is>
      </c>
      <c r="B156" s="64" t="inlineStr">
        <is>
          <t>P003159</t>
        </is>
      </c>
      <c r="C156" s="37" t="n">
        <v>4301135156</v>
      </c>
      <c r="D156" s="84" t="n">
        <v>4607111037275</v>
      </c>
      <c r="E156" s="240" t="n"/>
      <c r="F156" s="271" t="n">
        <v>3</v>
      </c>
      <c r="G156" s="38" t="n">
        <v>1</v>
      </c>
      <c r="H156" s="271" t="n">
        <v>3</v>
      </c>
      <c r="I156" s="271" t="n">
        <v>3.192</v>
      </c>
      <c r="J156" s="38" t="n">
        <v>126</v>
      </c>
      <c r="K156" s="39" t="inlineStr">
        <is>
          <t>МГ</t>
        </is>
      </c>
      <c r="L156" s="38" t="n">
        <v>180</v>
      </c>
      <c r="M156" s="334" t="inlineStr">
        <is>
          <t>Жар-боллы с курочкой и сыром No Name ПГП Весовой No Name</t>
        </is>
      </c>
      <c r="N156" s="273" t="n"/>
      <c r="O156" s="273" t="n"/>
      <c r="P156" s="273" t="n"/>
      <c r="Q156" s="240" t="n"/>
      <c r="R156" s="40" t="inlineStr"/>
      <c r="S156" s="40" t="inlineStr"/>
      <c r="T156" s="41" t="inlineStr">
        <is>
          <t>кор</t>
        </is>
      </c>
      <c r="U156" s="274" t="n">
        <v>3</v>
      </c>
      <c r="V156" s="275">
        <f>IFERROR(IF(U156="","",U156),"")</f>
        <v/>
      </c>
      <c r="W156" s="42">
        <f>IFERROR(IF(U156="","",U156*0.00936),"")</f>
        <v/>
      </c>
      <c r="X156" s="69" t="inlineStr"/>
      <c r="Y156" s="70" t="inlineStr"/>
    </row>
    <row r="157" ht="27" customHeight="1">
      <c r="A157" s="64" t="inlineStr">
        <is>
          <t>SU002441</t>
        </is>
      </c>
      <c r="B157" s="64" t="inlineStr">
        <is>
          <t>P002732</t>
        </is>
      </c>
      <c r="C157" s="37" t="n">
        <v>4301135085</v>
      </c>
      <c r="D157" s="84" t="n">
        <v>4607111037220</v>
      </c>
      <c r="E157" s="240" t="n"/>
      <c r="F157" s="271" t="n">
        <v>3.7</v>
      </c>
      <c r="G157" s="38" t="n">
        <v>1</v>
      </c>
      <c r="H157" s="271" t="n">
        <v>3.7</v>
      </c>
      <c r="I157" s="27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335" t="inlineStr">
        <is>
          <t>Жар-ладушки с мясом No name ПГП Весовые No name  3,7 кг</t>
        </is>
      </c>
      <c r="N157" s="273" t="n"/>
      <c r="O157" s="273" t="n"/>
      <c r="P157" s="273" t="n"/>
      <c r="Q157" s="240" t="n"/>
      <c r="R157" s="40" t="inlineStr"/>
      <c r="S157" s="40" t="inlineStr"/>
      <c r="T157" s="41" t="inlineStr">
        <is>
          <t>кор</t>
        </is>
      </c>
      <c r="U157" s="274" t="n">
        <v>3</v>
      </c>
      <c r="V157" s="275">
        <f>IFERROR(IF(U157="","",U157),"")</f>
        <v/>
      </c>
      <c r="W157" s="42">
        <f>IFERROR(IF(U157="","",U157*0.00936),"")</f>
        <v/>
      </c>
      <c r="X157" s="69" t="inlineStr"/>
      <c r="Y157" s="70" t="inlineStr"/>
    </row>
    <row r="158" ht="37.5" customHeight="1">
      <c r="A158" s="64" t="inlineStr">
        <is>
          <t>SU002494</t>
        </is>
      </c>
      <c r="B158" s="64" t="inlineStr">
        <is>
          <t>P002789</t>
        </is>
      </c>
      <c r="C158" s="37" t="n">
        <v>4301135097</v>
      </c>
      <c r="D158" s="84" t="n">
        <v>4607111037206</v>
      </c>
      <c r="E158" s="240" t="n"/>
      <c r="F158" s="271" t="n">
        <v>3.7</v>
      </c>
      <c r="G158" s="38" t="n">
        <v>1</v>
      </c>
      <c r="H158" s="271" t="n">
        <v>3.7</v>
      </c>
      <c r="I158" s="27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336" t="inlineStr">
        <is>
          <t>Жар-ладушки с мясом, картофелем и грибами No name ПГП Весовые No name 3,7 кг</t>
        </is>
      </c>
      <c r="N158" s="273" t="n"/>
      <c r="O158" s="273" t="n"/>
      <c r="P158" s="273" t="n"/>
      <c r="Q158" s="240" t="n"/>
      <c r="R158" s="40" t="inlineStr"/>
      <c r="S158" s="40" t="inlineStr"/>
      <c r="T158" s="41" t="inlineStr">
        <is>
          <t>кор</t>
        </is>
      </c>
      <c r="U158" s="274" t="n">
        <v>0</v>
      </c>
      <c r="V158" s="275">
        <f>IFERROR(IF(U158="","",U158),"")</f>
        <v/>
      </c>
      <c r="W158" s="42">
        <f>IFERROR(IF(U158="","",U158*0.00936),"")</f>
        <v/>
      </c>
      <c r="X158" s="69" t="inlineStr"/>
      <c r="Y158" s="70" t="inlineStr"/>
    </row>
    <row r="159" ht="27" customHeight="1">
      <c r="A159" s="64" t="inlineStr">
        <is>
          <t>SU002484</t>
        </is>
      </c>
      <c r="B159" s="64" t="inlineStr">
        <is>
          <t>P002778</t>
        </is>
      </c>
      <c r="C159" s="37" t="n">
        <v>4301135091</v>
      </c>
      <c r="D159" s="84" t="n">
        <v>4607111037244</v>
      </c>
      <c r="E159" s="240" t="n"/>
      <c r="F159" s="271" t="n">
        <v>3.7</v>
      </c>
      <c r="G159" s="38" t="n">
        <v>1</v>
      </c>
      <c r="H159" s="271" t="n">
        <v>3.7</v>
      </c>
      <c r="I159" s="271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337" t="inlineStr">
        <is>
          <t>Жар-ладушки с яблоком и грушей No name ПГП Весовые No name 3,7 кг</t>
        </is>
      </c>
      <c r="N159" s="273" t="n"/>
      <c r="O159" s="273" t="n"/>
      <c r="P159" s="273" t="n"/>
      <c r="Q159" s="240" t="n"/>
      <c r="R159" s="40" t="inlineStr"/>
      <c r="S159" s="40" t="inlineStr"/>
      <c r="T159" s="41" t="inlineStr">
        <is>
          <t>кор</t>
        </is>
      </c>
      <c r="U159" s="274" t="n">
        <v>3</v>
      </c>
      <c r="V159" s="275">
        <f>IFERROR(IF(U159="","",U159),"")</f>
        <v/>
      </c>
      <c r="W159" s="42">
        <f>IFERROR(IF(U159="","",U159*0.00936),"")</f>
        <v/>
      </c>
      <c r="X159" s="69" t="inlineStr"/>
      <c r="Y159" s="70" t="inlineStr"/>
    </row>
    <row r="160" ht="27" customHeight="1">
      <c r="A160" s="64" t="inlineStr">
        <is>
          <t>SU002442</t>
        </is>
      </c>
      <c r="B160" s="64" t="inlineStr">
        <is>
          <t>P002970</t>
        </is>
      </c>
      <c r="C160" s="37" t="n">
        <v>4301135128</v>
      </c>
      <c r="D160" s="84" t="n">
        <v>4607111036797</v>
      </c>
      <c r="E160" s="240" t="n"/>
      <c r="F160" s="271" t="n">
        <v>3.7</v>
      </c>
      <c r="G160" s="38" t="n">
        <v>1</v>
      </c>
      <c r="H160" s="271" t="n">
        <v>3.7</v>
      </c>
      <c r="I160" s="271" t="n">
        <v>3.892</v>
      </c>
      <c r="J160" s="38" t="n">
        <v>126</v>
      </c>
      <c r="K160" s="39" t="inlineStr">
        <is>
          <t>МГ</t>
        </is>
      </c>
      <c r="L160" s="38" t="n">
        <v>180</v>
      </c>
      <c r="M160" s="338" t="inlineStr">
        <is>
          <t>Мини-сосиски в тесте Фрайпики No name Весовые No name 3,7 кг</t>
        </is>
      </c>
      <c r="N160" s="273" t="n"/>
      <c r="O160" s="273" t="n"/>
      <c r="P160" s="273" t="n"/>
      <c r="Q160" s="240" t="n"/>
      <c r="R160" s="40" t="inlineStr"/>
      <c r="S160" s="40" t="inlineStr"/>
      <c r="T160" s="41" t="inlineStr">
        <is>
          <t>кор</t>
        </is>
      </c>
      <c r="U160" s="274" t="n">
        <v>3</v>
      </c>
      <c r="V160" s="275">
        <f>IFERROR(IF(U160="","",U160),"")</f>
        <v/>
      </c>
      <c r="W160" s="42">
        <f>IFERROR(IF(U160="","",U160*0.00936),"")</f>
        <v/>
      </c>
      <c r="X160" s="69" t="inlineStr"/>
      <c r="Y160" s="70" t="inlineStr"/>
    </row>
    <row r="161" ht="27" customHeight="1">
      <c r="A161" s="64" t="inlineStr">
        <is>
          <t>SU002046</t>
        </is>
      </c>
      <c r="B161" s="64" t="inlineStr">
        <is>
          <t>P002167</t>
        </is>
      </c>
      <c r="C161" s="37" t="n">
        <v>4301135004</v>
      </c>
      <c r="D161" s="84" t="n">
        <v>4607111035707</v>
      </c>
      <c r="E161" s="240" t="n"/>
      <c r="F161" s="271" t="n">
        <v>5.5</v>
      </c>
      <c r="G161" s="38" t="n">
        <v>1</v>
      </c>
      <c r="H161" s="271" t="n">
        <v>5.5</v>
      </c>
      <c r="I161" s="271" t="n">
        <v>5.735</v>
      </c>
      <c r="J161" s="38" t="n">
        <v>84</v>
      </c>
      <c r="K161" s="39" t="inlineStr">
        <is>
          <t>МГ</t>
        </is>
      </c>
      <c r="L161" s="38" t="n">
        <v>180</v>
      </c>
      <c r="M161" s="339" t="inlineStr">
        <is>
          <t>Снеки Жар-мени No Name Весовые No name 5,5 кг дистр</t>
        </is>
      </c>
      <c r="N161" s="273" t="n"/>
      <c r="O161" s="273" t="n"/>
      <c r="P161" s="273" t="n"/>
      <c r="Q161" s="240" t="n"/>
      <c r="R161" s="40" t="inlineStr"/>
      <c r="S161" s="40" t="inlineStr"/>
      <c r="T161" s="41" t="inlineStr">
        <is>
          <t>кор</t>
        </is>
      </c>
      <c r="U161" s="274" t="n">
        <v>3</v>
      </c>
      <c r="V161" s="275">
        <f>IFERROR(IF(U161="","",U161),"")</f>
        <v/>
      </c>
      <c r="W161" s="42">
        <f>IFERROR(IF(U161="","",U161*0.0155),"")</f>
        <v/>
      </c>
      <c r="X161" s="69" t="inlineStr"/>
      <c r="Y161" s="70" t="inlineStr"/>
    </row>
    <row r="162" ht="37.5" customHeight="1">
      <c r="A162" s="64" t="inlineStr">
        <is>
          <t>SU002405</t>
        </is>
      </c>
      <c r="B162" s="64" t="inlineStr">
        <is>
          <t>P002964</t>
        </is>
      </c>
      <c r="C162" s="37" t="n">
        <v>4301135129</v>
      </c>
      <c r="D162" s="84" t="n">
        <v>4607111036841</v>
      </c>
      <c r="E162" s="240" t="n"/>
      <c r="F162" s="271" t="n">
        <v>3.5</v>
      </c>
      <c r="G162" s="38" t="n">
        <v>1</v>
      </c>
      <c r="H162" s="271" t="n">
        <v>3.5</v>
      </c>
      <c r="I162" s="271" t="n">
        <v>3.692</v>
      </c>
      <c r="J162" s="38" t="n">
        <v>126</v>
      </c>
      <c r="K162" s="39" t="inlineStr">
        <is>
          <t>МГ</t>
        </is>
      </c>
      <c r="L162" s="38" t="n">
        <v>180</v>
      </c>
      <c r="M162" s="340" t="inlineStr">
        <is>
          <t>Снеки Жар-мени с картофелем и сочной грудинкой No name Весовые No name 3,5 кг</t>
        </is>
      </c>
      <c r="N162" s="273" t="n"/>
      <c r="O162" s="273" t="n"/>
      <c r="P162" s="273" t="n"/>
      <c r="Q162" s="240" t="n"/>
      <c r="R162" s="40" t="inlineStr"/>
      <c r="S162" s="40" t="inlineStr"/>
      <c r="T162" s="41" t="inlineStr">
        <is>
          <t>кор</t>
        </is>
      </c>
      <c r="U162" s="274" t="n">
        <v>0</v>
      </c>
      <c r="V162" s="275">
        <f>IFERROR(IF(U162="","",U162),"")</f>
        <v/>
      </c>
      <c r="W162" s="42">
        <f>IFERROR(IF(U162="","",U162*0.00936),"")</f>
        <v/>
      </c>
      <c r="X162" s="69" t="inlineStr"/>
      <c r="Y162" s="70" t="inlineStr"/>
    </row>
    <row r="163">
      <c r="A163" s="79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76" t="n"/>
      <c r="M163" s="277" t="inlineStr">
        <is>
          <t>Итого</t>
        </is>
      </c>
      <c r="N163" s="248" t="n"/>
      <c r="O163" s="248" t="n"/>
      <c r="P163" s="248" t="n"/>
      <c r="Q163" s="248" t="n"/>
      <c r="R163" s="248" t="n"/>
      <c r="S163" s="249" t="n"/>
      <c r="T163" s="43" t="inlineStr">
        <is>
          <t>кор</t>
        </is>
      </c>
      <c r="U163" s="278">
        <f>IFERROR(SUM(U153:U162),"0")</f>
        <v/>
      </c>
      <c r="V163" s="278">
        <f>IFERROR(SUM(V153:V162),"0")</f>
        <v/>
      </c>
      <c r="W163" s="27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279" t="n"/>
      <c r="Y163" s="27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76" t="n"/>
      <c r="M164" s="277" t="inlineStr">
        <is>
          <t>Итого</t>
        </is>
      </c>
      <c r="N164" s="248" t="n"/>
      <c r="O164" s="248" t="n"/>
      <c r="P164" s="248" t="n"/>
      <c r="Q164" s="248" t="n"/>
      <c r="R164" s="248" t="n"/>
      <c r="S164" s="249" t="n"/>
      <c r="T164" s="43" t="inlineStr">
        <is>
          <t>кг</t>
        </is>
      </c>
      <c r="U164" s="278">
        <f>IFERROR(SUMPRODUCT(U153:U162*H153:H162),"0")</f>
        <v/>
      </c>
      <c r="V164" s="278">
        <f>IFERROR(SUMPRODUCT(V153:V162*H153:H162),"0")</f>
        <v/>
      </c>
      <c r="W164" s="43" t="n"/>
      <c r="X164" s="279" t="n"/>
      <c r="Y164" s="279" t="n"/>
    </row>
    <row r="165" ht="16.5" customHeight="1">
      <c r="A165" s="88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88" t="n"/>
      <c r="Y165" s="88" t="n"/>
    </row>
    <row r="166" ht="14.25" customHeight="1">
      <c r="A166" s="89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89" t="n"/>
      <c r="Y166" s="89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84" t="n">
        <v>4607111037701</v>
      </c>
      <c r="E167" s="240" t="n"/>
      <c r="F167" s="271" t="n">
        <v>5</v>
      </c>
      <c r="G167" s="38" t="n">
        <v>1</v>
      </c>
      <c r="H167" s="271" t="n">
        <v>5</v>
      </c>
      <c r="I167" s="27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341" t="inlineStr">
        <is>
          <t>Пельмени "Быстромени" Весовой ТМ "No Name" 5</t>
        </is>
      </c>
      <c r="N167" s="273" t="n"/>
      <c r="O167" s="273" t="n"/>
      <c r="P167" s="273" t="n"/>
      <c r="Q167" s="240" t="n"/>
      <c r="R167" s="40" t="inlineStr"/>
      <c r="S167" s="40" t="inlineStr"/>
      <c r="T167" s="41" t="inlineStr">
        <is>
          <t>кор</t>
        </is>
      </c>
      <c r="U167" s="274" t="n">
        <v>0</v>
      </c>
      <c r="V167" s="275">
        <f>IFERROR(IF(U167="","",U167),"")</f>
        <v/>
      </c>
      <c r="W167" s="42">
        <f>IFERROR(IF(U167="","",U167*0.00866),"")</f>
        <v/>
      </c>
      <c r="X167" s="69" t="inlineStr"/>
      <c r="Y167" s="70" t="inlineStr">
        <is>
          <t>Новинка</t>
        </is>
      </c>
    </row>
    <row r="168">
      <c r="A168" s="79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76" t="n"/>
      <c r="M168" s="277" t="inlineStr">
        <is>
          <t>Итого</t>
        </is>
      </c>
      <c r="N168" s="248" t="n"/>
      <c r="O168" s="248" t="n"/>
      <c r="P168" s="248" t="n"/>
      <c r="Q168" s="248" t="n"/>
      <c r="R168" s="248" t="n"/>
      <c r="S168" s="249" t="n"/>
      <c r="T168" s="43" t="inlineStr">
        <is>
          <t>кор</t>
        </is>
      </c>
      <c r="U168" s="278">
        <f>IFERROR(SUM(U167:U167),"0")</f>
        <v/>
      </c>
      <c r="V168" s="278">
        <f>IFERROR(SUM(V167:V167),"0")</f>
        <v/>
      </c>
      <c r="W168" s="278">
        <f>IFERROR(IF(W167="",0,W167),"0")</f>
        <v/>
      </c>
      <c r="X168" s="279" t="n"/>
      <c r="Y168" s="27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76" t="n"/>
      <c r="M169" s="277" t="inlineStr">
        <is>
          <t>Итого</t>
        </is>
      </c>
      <c r="N169" s="248" t="n"/>
      <c r="O169" s="248" t="n"/>
      <c r="P169" s="248" t="n"/>
      <c r="Q169" s="248" t="n"/>
      <c r="R169" s="248" t="n"/>
      <c r="S169" s="249" t="n"/>
      <c r="T169" s="43" t="inlineStr">
        <is>
          <t>кг</t>
        </is>
      </c>
      <c r="U169" s="278">
        <f>IFERROR(SUMPRODUCT(U167:U167*H167:H167),"0")</f>
        <v/>
      </c>
      <c r="V169" s="278">
        <f>IFERROR(SUMPRODUCT(V167:V167*H167:H167),"0")</f>
        <v/>
      </c>
      <c r="W169" s="43" t="n"/>
      <c r="X169" s="279" t="n"/>
      <c r="Y169" s="279" t="n"/>
    </row>
    <row r="170" ht="16.5" customHeight="1">
      <c r="A170" s="88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88" t="n"/>
      <c r="Y170" s="88" t="n"/>
    </row>
    <row r="171" ht="14.25" customHeight="1">
      <c r="A171" s="89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89" t="n"/>
      <c r="Y171" s="89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84" t="n">
        <v>4607111036384</v>
      </c>
      <c r="E172" s="240" t="n"/>
      <c r="F172" s="271" t="n">
        <v>1</v>
      </c>
      <c r="G172" s="38" t="n">
        <v>5</v>
      </c>
      <c r="H172" s="271" t="n">
        <v>5</v>
      </c>
      <c r="I172" s="27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342" t="inlineStr">
        <is>
          <t>Пельмени Зареченские No name Весовые Сфера No name 5 кг</t>
        </is>
      </c>
      <c r="N172" s="273" t="n"/>
      <c r="O172" s="273" t="n"/>
      <c r="P172" s="273" t="n"/>
      <c r="Q172" s="240" t="n"/>
      <c r="R172" s="40" t="inlineStr"/>
      <c r="S172" s="40" t="inlineStr"/>
      <c r="T172" s="41" t="inlineStr">
        <is>
          <t>кор</t>
        </is>
      </c>
      <c r="U172" s="274" t="n">
        <v>0</v>
      </c>
      <c r="V172" s="275">
        <f>IFERROR(IF(U172="","",U172),"")</f>
        <v/>
      </c>
      <c r="W172" s="42">
        <f>IFERROR(IF(U172="","",U172*0.00866),"")</f>
        <v/>
      </c>
      <c r="X172" s="69" t="inlineStr"/>
      <c r="Y172" s="70" t="inlineStr"/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84" t="n">
        <v>4607111036193</v>
      </c>
      <c r="E173" s="240" t="n"/>
      <c r="F173" s="271" t="n">
        <v>1</v>
      </c>
      <c r="G173" s="38" t="n">
        <v>5</v>
      </c>
      <c r="H173" s="271" t="n">
        <v>5</v>
      </c>
      <c r="I173" s="27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343" t="inlineStr">
        <is>
          <t>Пельмени Классические No name Весовые Хинкали No name 5 кг</t>
        </is>
      </c>
      <c r="N173" s="273" t="n"/>
      <c r="O173" s="273" t="n"/>
      <c r="P173" s="273" t="n"/>
      <c r="Q173" s="240" t="n"/>
      <c r="R173" s="40" t="inlineStr"/>
      <c r="S173" s="40" t="inlineStr"/>
      <c r="T173" s="41" t="inlineStr">
        <is>
          <t>кор</t>
        </is>
      </c>
      <c r="U173" s="274" t="n">
        <v>0</v>
      </c>
      <c r="V173" s="275">
        <f>IFERROR(IF(U173="","",U173),"")</f>
        <v/>
      </c>
      <c r="W173" s="42">
        <f>IFERROR(IF(U173="","",U173*0.00866),"")</f>
        <v/>
      </c>
      <c r="X173" s="69" t="inlineStr"/>
      <c r="Y173" s="70" t="inlineStr"/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84" t="n">
        <v>4607111036216</v>
      </c>
      <c r="E174" s="240" t="n"/>
      <c r="F174" s="271" t="n">
        <v>1</v>
      </c>
      <c r="G174" s="38" t="n">
        <v>5</v>
      </c>
      <c r="H174" s="271" t="n">
        <v>5</v>
      </c>
      <c r="I174" s="27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344" t="inlineStr">
        <is>
          <t>Пельмени Пуговки с говядиной и свининой No Name Весовые Сфера No Name 5 кг</t>
        </is>
      </c>
      <c r="N174" s="273" t="n"/>
      <c r="O174" s="273" t="n"/>
      <c r="P174" s="273" t="n"/>
      <c r="Q174" s="240" t="n"/>
      <c r="R174" s="40" t="inlineStr"/>
      <c r="S174" s="40" t="inlineStr"/>
      <c r="T174" s="41" t="inlineStr">
        <is>
          <t>кор</t>
        </is>
      </c>
      <c r="U174" s="274" t="n">
        <v>0</v>
      </c>
      <c r="V174" s="275">
        <f>IFERROR(IF(U174="","",U174),"")</f>
        <v/>
      </c>
      <c r="W174" s="42">
        <f>IFERROR(IF(U174="","",U174*0.00866),"")</f>
        <v/>
      </c>
      <c r="X174" s="69" t="inlineStr"/>
      <c r="Y174" s="70" t="inlineStr"/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84" t="n">
        <v>4607111036278</v>
      </c>
      <c r="E175" s="240" t="n"/>
      <c r="F175" s="271" t="n">
        <v>1</v>
      </c>
      <c r="G175" s="38" t="n">
        <v>5</v>
      </c>
      <c r="H175" s="271" t="n">
        <v>5</v>
      </c>
      <c r="I175" s="27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345" t="inlineStr">
        <is>
          <t>Пельмени Умелый повар No name Весовые Равиоли No name 5 кг</t>
        </is>
      </c>
      <c r="N175" s="273" t="n"/>
      <c r="O175" s="273" t="n"/>
      <c r="P175" s="273" t="n"/>
      <c r="Q175" s="240" t="n"/>
      <c r="R175" s="40" t="inlineStr"/>
      <c r="S175" s="40" t="inlineStr"/>
      <c r="T175" s="41" t="inlineStr">
        <is>
          <t>кор</t>
        </is>
      </c>
      <c r="U175" s="274" t="n">
        <v>0</v>
      </c>
      <c r="V175" s="275">
        <f>IFERROR(IF(U175="","",U175),"")</f>
        <v/>
      </c>
      <c r="W175" s="42">
        <f>IFERROR(IF(U175="","",U175*0.0155),"")</f>
        <v/>
      </c>
      <c r="X175" s="69" t="inlineStr"/>
      <c r="Y175" s="70" t="inlineStr"/>
    </row>
    <row r="176">
      <c r="A176" s="79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76" t="n"/>
      <c r="M176" s="277" t="inlineStr">
        <is>
          <t>Итого</t>
        </is>
      </c>
      <c r="N176" s="248" t="n"/>
      <c r="O176" s="248" t="n"/>
      <c r="P176" s="248" t="n"/>
      <c r="Q176" s="248" t="n"/>
      <c r="R176" s="248" t="n"/>
      <c r="S176" s="249" t="n"/>
      <c r="T176" s="43" t="inlineStr">
        <is>
          <t>кор</t>
        </is>
      </c>
      <c r="U176" s="278">
        <f>IFERROR(SUM(U172:U175),"0")</f>
        <v/>
      </c>
      <c r="V176" s="278">
        <f>IFERROR(SUM(V172:V175),"0")</f>
        <v/>
      </c>
      <c r="W176" s="278">
        <f>IFERROR(IF(W172="",0,W172),"0")+IFERROR(IF(W173="",0,W173),"0")+IFERROR(IF(W174="",0,W174),"0")+IFERROR(IF(W175="",0,W175),"0")</f>
        <v/>
      </c>
      <c r="X176" s="279" t="n"/>
      <c r="Y176" s="27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76" t="n"/>
      <c r="M177" s="277" t="inlineStr">
        <is>
          <t>Итого</t>
        </is>
      </c>
      <c r="N177" s="248" t="n"/>
      <c r="O177" s="248" t="n"/>
      <c r="P177" s="248" t="n"/>
      <c r="Q177" s="248" t="n"/>
      <c r="R177" s="248" t="n"/>
      <c r="S177" s="249" t="n"/>
      <c r="T177" s="43" t="inlineStr">
        <is>
          <t>кг</t>
        </is>
      </c>
      <c r="U177" s="278">
        <f>IFERROR(SUMPRODUCT(U172:U175*H172:H175),"0")</f>
        <v/>
      </c>
      <c r="V177" s="278">
        <f>IFERROR(SUMPRODUCT(V172:V175*H172:H175),"0")</f>
        <v/>
      </c>
      <c r="W177" s="43" t="n"/>
      <c r="X177" s="279" t="n"/>
      <c r="Y177" s="279" t="n"/>
    </row>
    <row r="178" ht="14.25" customHeight="1">
      <c r="A178" s="89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89" t="n"/>
      <c r="Y178" s="89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84" t="n">
        <v>4607111036827</v>
      </c>
      <c r="E179" s="240" t="n"/>
      <c r="F179" s="271" t="n">
        <v>1</v>
      </c>
      <c r="G179" s="38" t="n">
        <v>5</v>
      </c>
      <c r="H179" s="271" t="n">
        <v>5</v>
      </c>
      <c r="I179" s="27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346" t="inlineStr">
        <is>
          <t>Вареники Благолепные с картофелем и грибами No name Весовые Классическая форма No name 5 кг</t>
        </is>
      </c>
      <c r="N179" s="273" t="n"/>
      <c r="O179" s="273" t="n"/>
      <c r="P179" s="273" t="n"/>
      <c r="Q179" s="240" t="n"/>
      <c r="R179" s="40" t="inlineStr"/>
      <c r="S179" s="40" t="inlineStr"/>
      <c r="T179" s="41" t="inlineStr">
        <is>
          <t>кор</t>
        </is>
      </c>
      <c r="U179" s="274" t="n">
        <v>0</v>
      </c>
      <c r="V179" s="275">
        <f>IFERROR(IF(U179="","",U179),"")</f>
        <v/>
      </c>
      <c r="W179" s="42">
        <f>IFERROR(IF(U179="","",U179*0.00866),"")</f>
        <v/>
      </c>
      <c r="X179" s="69" t="inlineStr"/>
      <c r="Y179" s="70" t="inlineStr"/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84" t="n">
        <v>4607111036834</v>
      </c>
      <c r="E180" s="240" t="n"/>
      <c r="F180" s="271" t="n">
        <v>1</v>
      </c>
      <c r="G180" s="38" t="n">
        <v>5</v>
      </c>
      <c r="H180" s="271" t="n">
        <v>5</v>
      </c>
      <c r="I180" s="27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347" t="inlineStr">
        <is>
          <t>Вареники с картофелем и луком No name Весовые Классическая форма No name 5 кг</t>
        </is>
      </c>
      <c r="N180" s="273" t="n"/>
      <c r="O180" s="273" t="n"/>
      <c r="P180" s="273" t="n"/>
      <c r="Q180" s="240" t="n"/>
      <c r="R180" s="40" t="inlineStr"/>
      <c r="S180" s="40" t="inlineStr"/>
      <c r="T180" s="41" t="inlineStr">
        <is>
          <t>кор</t>
        </is>
      </c>
      <c r="U180" s="274" t="n">
        <v>0</v>
      </c>
      <c r="V180" s="275">
        <f>IFERROR(IF(U180="","",U180),"")</f>
        <v/>
      </c>
      <c r="W180" s="42">
        <f>IFERROR(IF(U180="","",U180*0.00866),"")</f>
        <v/>
      </c>
      <c r="X180" s="69" t="inlineStr"/>
      <c r="Y180" s="70" t="inlineStr"/>
    </row>
    <row r="181">
      <c r="A181" s="7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76" t="n"/>
      <c r="M181" s="277" t="inlineStr">
        <is>
          <t>Итого</t>
        </is>
      </c>
      <c r="N181" s="248" t="n"/>
      <c r="O181" s="248" t="n"/>
      <c r="P181" s="248" t="n"/>
      <c r="Q181" s="248" t="n"/>
      <c r="R181" s="248" t="n"/>
      <c r="S181" s="249" t="n"/>
      <c r="T181" s="43" t="inlineStr">
        <is>
          <t>кор</t>
        </is>
      </c>
      <c r="U181" s="278">
        <f>IFERROR(SUM(U179:U180),"0")</f>
        <v/>
      </c>
      <c r="V181" s="278">
        <f>IFERROR(SUM(V179:V180),"0")</f>
        <v/>
      </c>
      <c r="W181" s="278">
        <f>IFERROR(IF(W179="",0,W179),"0")+IFERROR(IF(W180="",0,W180),"0")</f>
        <v/>
      </c>
      <c r="X181" s="279" t="n"/>
      <c r="Y181" s="27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76" t="n"/>
      <c r="M182" s="277" t="inlineStr">
        <is>
          <t>Итого</t>
        </is>
      </c>
      <c r="N182" s="248" t="n"/>
      <c r="O182" s="248" t="n"/>
      <c r="P182" s="248" t="n"/>
      <c r="Q182" s="248" t="n"/>
      <c r="R182" s="248" t="n"/>
      <c r="S182" s="249" t="n"/>
      <c r="T182" s="43" t="inlineStr">
        <is>
          <t>кг</t>
        </is>
      </c>
      <c r="U182" s="278">
        <f>IFERROR(SUMPRODUCT(U179:U180*H179:H180),"0")</f>
        <v/>
      </c>
      <c r="V182" s="278">
        <f>IFERROR(SUMPRODUCT(V179:V180*H179:H180),"0")</f>
        <v/>
      </c>
      <c r="W182" s="43" t="n"/>
      <c r="X182" s="279" t="n"/>
      <c r="Y182" s="279" t="n"/>
    </row>
    <row r="183" ht="27.75" customHeight="1">
      <c r="A183" s="92" t="inlineStr">
        <is>
          <t>Вязанка</t>
        </is>
      </c>
      <c r="B183" s="270" t="n"/>
      <c r="C183" s="270" t="n"/>
      <c r="D183" s="270" t="n"/>
      <c r="E183" s="270" t="n"/>
      <c r="F183" s="270" t="n"/>
      <c r="G183" s="270" t="n"/>
      <c r="H183" s="270" t="n"/>
      <c r="I183" s="270" t="n"/>
      <c r="J183" s="270" t="n"/>
      <c r="K183" s="270" t="n"/>
      <c r="L183" s="270" t="n"/>
      <c r="M183" s="270" t="n"/>
      <c r="N183" s="270" t="n"/>
      <c r="O183" s="270" t="n"/>
      <c r="P183" s="270" t="n"/>
      <c r="Q183" s="270" t="n"/>
      <c r="R183" s="270" t="n"/>
      <c r="S183" s="270" t="n"/>
      <c r="T183" s="270" t="n"/>
      <c r="U183" s="270" t="n"/>
      <c r="V183" s="270" t="n"/>
      <c r="W183" s="270" t="n"/>
      <c r="X183" s="55" t="n"/>
      <c r="Y183" s="55" t="n"/>
    </row>
    <row r="184" ht="16.5" customHeight="1">
      <c r="A184" s="88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88" t="n"/>
      <c r="Y184" s="88" t="n"/>
    </row>
    <row r="185" ht="14.25" customHeight="1">
      <c r="A185" s="89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89" t="n"/>
      <c r="Y185" s="89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84" t="n">
        <v>4607111035721</v>
      </c>
      <c r="E186" s="240" t="n"/>
      <c r="F186" s="271" t="n">
        <v>0.25</v>
      </c>
      <c r="G186" s="38" t="n">
        <v>12</v>
      </c>
      <c r="H186" s="271" t="n">
        <v>3</v>
      </c>
      <c r="I186" s="27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348" t="inlineStr">
        <is>
          <t>Наггетсы С индейкой Наггетсы Фикс.вес 0,25 Лоток Вязанка</t>
        </is>
      </c>
      <c r="N186" s="273" t="n"/>
      <c r="O186" s="273" t="n"/>
      <c r="P186" s="273" t="n"/>
      <c r="Q186" s="240" t="n"/>
      <c r="R186" s="40" t="inlineStr"/>
      <c r="S186" s="40" t="inlineStr"/>
      <c r="T186" s="41" t="inlineStr">
        <is>
          <t>кор</t>
        </is>
      </c>
      <c r="U186" s="274" t="n">
        <v>20</v>
      </c>
      <c r="V186" s="275">
        <f>IFERROR(IF(U186="","",U186),"")</f>
        <v/>
      </c>
      <c r="W186" s="42">
        <f>IFERROR(IF(U186="","",U186*0.01788),"")</f>
        <v/>
      </c>
      <c r="X186" s="69" t="inlineStr"/>
      <c r="Y186" s="70" t="inlineStr"/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84" t="n">
        <v>4607111035691</v>
      </c>
      <c r="E187" s="240" t="n"/>
      <c r="F187" s="271" t="n">
        <v>0.25</v>
      </c>
      <c r="G187" s="38" t="n">
        <v>12</v>
      </c>
      <c r="H187" s="271" t="n">
        <v>3</v>
      </c>
      <c r="I187" s="27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349" t="inlineStr">
        <is>
          <t>Наггетсы с куриным филе (из печи) Наггетсы Фикс.вес 0,25 Лоток Вязанка</t>
        </is>
      </c>
      <c r="N187" s="273" t="n"/>
      <c r="O187" s="273" t="n"/>
      <c r="P187" s="273" t="n"/>
      <c r="Q187" s="240" t="n"/>
      <c r="R187" s="40" t="inlineStr"/>
      <c r="S187" s="40" t="inlineStr"/>
      <c r="T187" s="41" t="inlineStr">
        <is>
          <t>кор</t>
        </is>
      </c>
      <c r="U187" s="274" t="n">
        <v>30</v>
      </c>
      <c r="V187" s="275">
        <f>IFERROR(IF(U187="","",U187),"")</f>
        <v/>
      </c>
      <c r="W187" s="42">
        <f>IFERROR(IF(U187="","",U187*0.01788),"")</f>
        <v/>
      </c>
      <c r="X187" s="69" t="inlineStr"/>
      <c r="Y187" s="70" t="inlineStr"/>
    </row>
    <row r="188">
      <c r="A188" s="79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76" t="n"/>
      <c r="M188" s="277" t="inlineStr">
        <is>
          <t>Итого</t>
        </is>
      </c>
      <c r="N188" s="248" t="n"/>
      <c r="O188" s="248" t="n"/>
      <c r="P188" s="248" t="n"/>
      <c r="Q188" s="248" t="n"/>
      <c r="R188" s="248" t="n"/>
      <c r="S188" s="249" t="n"/>
      <c r="T188" s="43" t="inlineStr">
        <is>
          <t>кор</t>
        </is>
      </c>
      <c r="U188" s="278">
        <f>IFERROR(SUM(U186:U187),"0")</f>
        <v/>
      </c>
      <c r="V188" s="278">
        <f>IFERROR(SUM(V186:V187),"0")</f>
        <v/>
      </c>
      <c r="W188" s="278">
        <f>IFERROR(IF(W186="",0,W186),"0")+IFERROR(IF(W187="",0,W187),"0")</f>
        <v/>
      </c>
      <c r="X188" s="279" t="n"/>
      <c r="Y188" s="27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76" t="n"/>
      <c r="M189" s="277" t="inlineStr">
        <is>
          <t>Итого</t>
        </is>
      </c>
      <c r="N189" s="248" t="n"/>
      <c r="O189" s="248" t="n"/>
      <c r="P189" s="248" t="n"/>
      <c r="Q189" s="248" t="n"/>
      <c r="R189" s="248" t="n"/>
      <c r="S189" s="249" t="n"/>
      <c r="T189" s="43" t="inlineStr">
        <is>
          <t>кг</t>
        </is>
      </c>
      <c r="U189" s="278">
        <f>IFERROR(SUMPRODUCT(U186:U187*H186:H187),"0")</f>
        <v/>
      </c>
      <c r="V189" s="278">
        <f>IFERROR(SUMPRODUCT(V186:V187*H186:H187),"0")</f>
        <v/>
      </c>
      <c r="W189" s="43" t="n"/>
      <c r="X189" s="279" t="n"/>
      <c r="Y189" s="279" t="n"/>
    </row>
    <row r="190" ht="16.5" customHeight="1">
      <c r="A190" s="88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88" t="n"/>
      <c r="Y190" s="88" t="n"/>
    </row>
    <row r="191" ht="14.25" customHeight="1">
      <c r="A191" s="8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89" t="n"/>
      <c r="Y191" s="89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84" t="n">
        <v>4607111035783</v>
      </c>
      <c r="E192" s="240" t="n"/>
      <c r="F192" s="271" t="n">
        <v>0.2</v>
      </c>
      <c r="G192" s="38" t="n">
        <v>8</v>
      </c>
      <c r="H192" s="271" t="n">
        <v>1.6</v>
      </c>
      <c r="I192" s="27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350" t="inlineStr">
        <is>
          <t>Печеные пельмени Печь-мени с мясом Печеные пельмени Фикс.вес 0,2 сфера Вязанка</t>
        </is>
      </c>
      <c r="N192" s="273" t="n"/>
      <c r="O192" s="273" t="n"/>
      <c r="P192" s="273" t="n"/>
      <c r="Q192" s="240" t="n"/>
      <c r="R192" s="40" t="inlineStr"/>
      <c r="S192" s="40" t="inlineStr"/>
      <c r="T192" s="41" t="inlineStr">
        <is>
          <t>кор</t>
        </is>
      </c>
      <c r="U192" s="274" t="n">
        <v>0</v>
      </c>
      <c r="V192" s="275">
        <f>IFERROR(IF(U192="","",U192),"")</f>
        <v/>
      </c>
      <c r="W192" s="42">
        <f>IFERROR(IF(U192="","",U192*0.01157),"")</f>
        <v/>
      </c>
      <c r="X192" s="69" t="inlineStr"/>
      <c r="Y192" s="70" t="inlineStr"/>
    </row>
    <row r="193">
      <c r="A193" s="79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76" t="n"/>
      <c r="M193" s="277" t="inlineStr">
        <is>
          <t>Итого</t>
        </is>
      </c>
      <c r="N193" s="248" t="n"/>
      <c r="O193" s="248" t="n"/>
      <c r="P193" s="248" t="n"/>
      <c r="Q193" s="248" t="n"/>
      <c r="R193" s="248" t="n"/>
      <c r="S193" s="249" t="n"/>
      <c r="T193" s="43" t="inlineStr">
        <is>
          <t>кор</t>
        </is>
      </c>
      <c r="U193" s="278">
        <f>IFERROR(SUM(U192:U192),"0")</f>
        <v/>
      </c>
      <c r="V193" s="278">
        <f>IFERROR(SUM(V192:V192),"0")</f>
        <v/>
      </c>
      <c r="W193" s="278">
        <f>IFERROR(IF(W192="",0,W192),"0")</f>
        <v/>
      </c>
      <c r="X193" s="279" t="n"/>
      <c r="Y193" s="27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76" t="n"/>
      <c r="M194" s="277" t="inlineStr">
        <is>
          <t>Итого</t>
        </is>
      </c>
      <c r="N194" s="248" t="n"/>
      <c r="O194" s="248" t="n"/>
      <c r="P194" s="248" t="n"/>
      <c r="Q194" s="248" t="n"/>
      <c r="R194" s="248" t="n"/>
      <c r="S194" s="249" t="n"/>
      <c r="T194" s="43" t="inlineStr">
        <is>
          <t>кг</t>
        </is>
      </c>
      <c r="U194" s="278">
        <f>IFERROR(SUMPRODUCT(U192:U192*H192:H192),"0")</f>
        <v/>
      </c>
      <c r="V194" s="278">
        <f>IFERROR(SUMPRODUCT(V192:V192*H192:H192),"0")</f>
        <v/>
      </c>
      <c r="W194" s="43" t="n"/>
      <c r="X194" s="279" t="n"/>
      <c r="Y194" s="279" t="n"/>
    </row>
    <row r="195" ht="16.5" customHeight="1">
      <c r="A195" s="88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88" t="n"/>
      <c r="Y195" s="88" t="n"/>
    </row>
    <row r="196" ht="14.25" customHeight="1">
      <c r="A196" s="89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89" t="n"/>
      <c r="Y196" s="89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84" t="n">
        <v>4680115881204</v>
      </c>
      <c r="E197" s="240" t="n"/>
      <c r="F197" s="271" t="n">
        <v>0.33</v>
      </c>
      <c r="G197" s="38" t="n">
        <v>6</v>
      </c>
      <c r="H197" s="271" t="n">
        <v>1.98</v>
      </c>
      <c r="I197" s="27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351" t="inlineStr">
        <is>
          <t>Сосиски "Сливушки #нежнушки" замороженные Фикс.вес 0,33 п/а ТМ "Вязанка"</t>
        </is>
      </c>
      <c r="N197" s="273" t="n"/>
      <c r="O197" s="273" t="n"/>
      <c r="P197" s="273" t="n"/>
      <c r="Q197" s="240" t="n"/>
      <c r="R197" s="40" t="inlineStr"/>
      <c r="S197" s="40" t="inlineStr"/>
      <c r="T197" s="41" t="inlineStr">
        <is>
          <t>кор</t>
        </is>
      </c>
      <c r="U197" s="274" t="n">
        <v>0</v>
      </c>
      <c r="V197" s="275">
        <f>IFERROR(IF(U197="","",U197),"")</f>
        <v/>
      </c>
      <c r="W197" s="42">
        <f>IFERROR(IF(U197="","",U197*0.00753),"")</f>
        <v/>
      </c>
      <c r="X197" s="69" t="inlineStr"/>
      <c r="Y197" s="70" t="inlineStr"/>
    </row>
    <row r="198">
      <c r="A198" s="79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76" t="n"/>
      <c r="M198" s="277" t="inlineStr">
        <is>
          <t>Итого</t>
        </is>
      </c>
      <c r="N198" s="248" t="n"/>
      <c r="O198" s="248" t="n"/>
      <c r="P198" s="248" t="n"/>
      <c r="Q198" s="248" t="n"/>
      <c r="R198" s="248" t="n"/>
      <c r="S198" s="249" t="n"/>
      <c r="T198" s="43" t="inlineStr">
        <is>
          <t>кор</t>
        </is>
      </c>
      <c r="U198" s="278">
        <f>IFERROR(SUM(U197:U197),"0")</f>
        <v/>
      </c>
      <c r="V198" s="278">
        <f>IFERROR(SUM(V197:V197),"0")</f>
        <v/>
      </c>
      <c r="W198" s="278">
        <f>IFERROR(IF(W197="",0,W197),"0")</f>
        <v/>
      </c>
      <c r="X198" s="279" t="n"/>
      <c r="Y198" s="27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76" t="n"/>
      <c r="M199" s="277" t="inlineStr">
        <is>
          <t>Итого</t>
        </is>
      </c>
      <c r="N199" s="248" t="n"/>
      <c r="O199" s="248" t="n"/>
      <c r="P199" s="248" t="n"/>
      <c r="Q199" s="248" t="n"/>
      <c r="R199" s="248" t="n"/>
      <c r="S199" s="249" t="n"/>
      <c r="T199" s="43" t="inlineStr">
        <is>
          <t>кг</t>
        </is>
      </c>
      <c r="U199" s="278">
        <f>IFERROR(SUMPRODUCT(U197:U197*H197:H197),"0")</f>
        <v/>
      </c>
      <c r="V199" s="278">
        <f>IFERROR(SUMPRODUCT(V197:V197*H197:H197),"0")</f>
        <v/>
      </c>
      <c r="W199" s="43" t="n"/>
      <c r="X199" s="279" t="n"/>
      <c r="Y199" s="279" t="n"/>
    </row>
    <row r="200" ht="27.75" customHeight="1">
      <c r="A200" s="92" t="inlineStr">
        <is>
          <t>Стародворье</t>
        </is>
      </c>
      <c r="B200" s="270" t="n"/>
      <c r="C200" s="270" t="n"/>
      <c r="D200" s="270" t="n"/>
      <c r="E200" s="270" t="n"/>
      <c r="F200" s="270" t="n"/>
      <c r="G200" s="270" t="n"/>
      <c r="H200" s="270" t="n"/>
      <c r="I200" s="270" t="n"/>
      <c r="J200" s="270" t="n"/>
      <c r="K200" s="270" t="n"/>
      <c r="L200" s="270" t="n"/>
      <c r="M200" s="270" t="n"/>
      <c r="N200" s="270" t="n"/>
      <c r="O200" s="270" t="n"/>
      <c r="P200" s="270" t="n"/>
      <c r="Q200" s="270" t="n"/>
      <c r="R200" s="270" t="n"/>
      <c r="S200" s="270" t="n"/>
      <c r="T200" s="270" t="n"/>
      <c r="U200" s="270" t="n"/>
      <c r="V200" s="270" t="n"/>
      <c r="W200" s="270" t="n"/>
      <c r="X200" s="55" t="n"/>
      <c r="Y200" s="55" t="n"/>
    </row>
    <row r="201" ht="16.5" customHeight="1">
      <c r="A201" s="88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88" t="n"/>
      <c r="Y201" s="88" t="n"/>
    </row>
    <row r="202" ht="14.25" customHeight="1">
      <c r="A202" s="89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89" t="n"/>
      <c r="Y202" s="89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84" t="n">
        <v>4607111037022</v>
      </c>
      <c r="E203" s="240" t="n"/>
      <c r="F203" s="271" t="n">
        <v>0.7</v>
      </c>
      <c r="G203" s="38" t="n">
        <v>6</v>
      </c>
      <c r="H203" s="271" t="n">
        <v>4.2</v>
      </c>
      <c r="I203" s="27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352" t="inlineStr">
        <is>
          <t>Пельмени Мясорубские Стародворье ЗПФ 0,7 Равиоли Стародворье</t>
        </is>
      </c>
      <c r="N203" s="273" t="n"/>
      <c r="O203" s="273" t="n"/>
      <c r="P203" s="273" t="n"/>
      <c r="Q203" s="240" t="n"/>
      <c r="R203" s="40" t="inlineStr"/>
      <c r="S203" s="40" t="inlineStr"/>
      <c r="T203" s="41" t="inlineStr">
        <is>
          <t>кор</t>
        </is>
      </c>
      <c r="U203" s="274" t="n">
        <v>120</v>
      </c>
      <c r="V203" s="275">
        <f>IFERROR(IF(U203="","",U203),"")</f>
        <v/>
      </c>
      <c r="W203" s="42">
        <f>IFERROR(IF(U203="","",U203*0.0155),"")</f>
        <v/>
      </c>
      <c r="X203" s="69" t="inlineStr"/>
      <c r="Y203" s="70" t="inlineStr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84" t="n">
        <v>4607111037022</v>
      </c>
      <c r="E204" s="240" t="n"/>
      <c r="F204" s="271" t="n">
        <v>0.7</v>
      </c>
      <c r="G204" s="38" t="n">
        <v>8</v>
      </c>
      <c r="H204" s="271" t="n">
        <v>5.6</v>
      </c>
      <c r="I204" s="27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353" t="inlineStr">
        <is>
          <t>Пельмени Мясорубские Стародворье ЗПФ 0,7 Равиоли Стародворье</t>
        </is>
      </c>
      <c r="N204" s="273" t="n"/>
      <c r="O204" s="273" t="n"/>
      <c r="P204" s="273" t="n"/>
      <c r="Q204" s="240" t="n"/>
      <c r="R204" s="40" t="inlineStr"/>
      <c r="S204" s="40" t="inlineStr"/>
      <c r="T204" s="41" t="inlineStr">
        <is>
          <t>кор</t>
        </is>
      </c>
      <c r="U204" s="274" t="n">
        <v>0</v>
      </c>
      <c r="V204" s="275">
        <f>IFERROR(IF(U204="","",U204),"")</f>
        <v/>
      </c>
      <c r="W204" s="42">
        <f>IFERROR(IF(U204="","",U204*0.0155),"")</f>
        <v/>
      </c>
      <c r="X204" s="69" t="inlineStr"/>
      <c r="Y204" s="70" t="inlineStr"/>
    </row>
    <row r="205">
      <c r="A205" s="7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76" t="n"/>
      <c r="M205" s="277" t="inlineStr">
        <is>
          <t>Итого</t>
        </is>
      </c>
      <c r="N205" s="248" t="n"/>
      <c r="O205" s="248" t="n"/>
      <c r="P205" s="248" t="n"/>
      <c r="Q205" s="248" t="n"/>
      <c r="R205" s="248" t="n"/>
      <c r="S205" s="249" t="n"/>
      <c r="T205" s="43" t="inlineStr">
        <is>
          <t>кор</t>
        </is>
      </c>
      <c r="U205" s="278">
        <f>IFERROR(SUM(U203:U204),"0")</f>
        <v/>
      </c>
      <c r="V205" s="278">
        <f>IFERROR(SUM(V203:V204),"0")</f>
        <v/>
      </c>
      <c r="W205" s="278">
        <f>IFERROR(IF(W203="",0,W203),"0")+IFERROR(IF(W204="",0,W204),"0")</f>
        <v/>
      </c>
      <c r="X205" s="279" t="n"/>
      <c r="Y205" s="27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76" t="n"/>
      <c r="M206" s="277" t="inlineStr">
        <is>
          <t>Итого</t>
        </is>
      </c>
      <c r="N206" s="248" t="n"/>
      <c r="O206" s="248" t="n"/>
      <c r="P206" s="248" t="n"/>
      <c r="Q206" s="248" t="n"/>
      <c r="R206" s="248" t="n"/>
      <c r="S206" s="249" t="n"/>
      <c r="T206" s="43" t="inlineStr">
        <is>
          <t>кг</t>
        </is>
      </c>
      <c r="U206" s="278">
        <f>IFERROR(SUMPRODUCT(U203:U204*H203:H204),"0")</f>
        <v/>
      </c>
      <c r="V206" s="278">
        <f>IFERROR(SUMPRODUCT(V203:V204*H203:H204),"0")</f>
        <v/>
      </c>
      <c r="W206" s="43" t="n"/>
      <c r="X206" s="279" t="n"/>
      <c r="Y206" s="279" t="n"/>
    </row>
    <row r="207" ht="16.5" customHeight="1">
      <c r="A207" s="88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88" t="n"/>
      <c r="Y207" s="88" t="n"/>
    </row>
    <row r="208" ht="14.25" customHeight="1">
      <c r="A208" s="89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89" t="n"/>
      <c r="Y208" s="89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84" t="n">
        <v>4607111035882</v>
      </c>
      <c r="E209" s="240" t="n"/>
      <c r="F209" s="271" t="n">
        <v>0.43</v>
      </c>
      <c r="G209" s="38" t="n">
        <v>16</v>
      </c>
      <c r="H209" s="271" t="n">
        <v>6.88</v>
      </c>
      <c r="I209" s="27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354" t="inlineStr">
        <is>
          <t>Пельмени Отборные из говядины Медвежье ушко 0,43 Псевдозащип Стародворье</t>
        </is>
      </c>
      <c r="N209" s="273" t="n"/>
      <c r="O209" s="273" t="n"/>
      <c r="P209" s="273" t="n"/>
      <c r="Q209" s="240" t="n"/>
      <c r="R209" s="40" t="inlineStr"/>
      <c r="S209" s="40" t="inlineStr"/>
      <c r="T209" s="41" t="inlineStr">
        <is>
          <t>кор</t>
        </is>
      </c>
      <c r="U209" s="274" t="n">
        <v>0</v>
      </c>
      <c r="V209" s="275">
        <f>IFERROR(IF(U209="","",U209),"")</f>
        <v/>
      </c>
      <c r="W209" s="42">
        <f>IFERROR(IF(U209="","",U209*0.0155),"")</f>
        <v/>
      </c>
      <c r="X209" s="69" t="inlineStr"/>
      <c r="Y209" s="70" t="inlineStr"/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84" t="n">
        <v>4607111035905</v>
      </c>
      <c r="E210" s="240" t="n"/>
      <c r="F210" s="271" t="n">
        <v>0.9</v>
      </c>
      <c r="G210" s="38" t="n">
        <v>8</v>
      </c>
      <c r="H210" s="271" t="n">
        <v>7.2</v>
      </c>
      <c r="I210" s="27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355" t="inlineStr">
        <is>
          <t>Пельмени Отборные из говядины Медвежье ушко 0,9 Псевдозащип Стародворье</t>
        </is>
      </c>
      <c r="N210" s="273" t="n"/>
      <c r="O210" s="273" t="n"/>
      <c r="P210" s="273" t="n"/>
      <c r="Q210" s="240" t="n"/>
      <c r="R210" s="40" t="inlineStr"/>
      <c r="S210" s="40" t="inlineStr"/>
      <c r="T210" s="41" t="inlineStr">
        <is>
          <t>кор</t>
        </is>
      </c>
      <c r="U210" s="274" t="n">
        <v>5</v>
      </c>
      <c r="V210" s="275">
        <f>IFERROR(IF(U210="","",U210),"")</f>
        <v/>
      </c>
      <c r="W210" s="42">
        <f>IFERROR(IF(U210="","",U210*0.0155),"")</f>
        <v/>
      </c>
      <c r="X210" s="69" t="inlineStr"/>
      <c r="Y210" s="70" t="inlineStr"/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84" t="n">
        <v>4607111035912</v>
      </c>
      <c r="E211" s="240" t="n"/>
      <c r="F211" s="271" t="n">
        <v>0.43</v>
      </c>
      <c r="G211" s="38" t="n">
        <v>16</v>
      </c>
      <c r="H211" s="271" t="n">
        <v>6.88</v>
      </c>
      <c r="I211" s="27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356" t="inlineStr">
        <is>
          <t>Пельмени Отборные из свинины и говядины Медвежье ушко 0,43 Псевдозащип Стародворье</t>
        </is>
      </c>
      <c r="N211" s="273" t="n"/>
      <c r="O211" s="273" t="n"/>
      <c r="P211" s="273" t="n"/>
      <c r="Q211" s="240" t="n"/>
      <c r="R211" s="40" t="inlineStr"/>
      <c r="S211" s="40" t="inlineStr"/>
      <c r="T211" s="41" t="inlineStr">
        <is>
          <t>кор</t>
        </is>
      </c>
      <c r="U211" s="274" t="n">
        <v>0</v>
      </c>
      <c r="V211" s="275">
        <f>IFERROR(IF(U211="","",U211),"")</f>
        <v/>
      </c>
      <c r="W211" s="42">
        <f>IFERROR(IF(U211="","",U211*0.0155),"")</f>
        <v/>
      </c>
      <c r="X211" s="69" t="inlineStr"/>
      <c r="Y211" s="70" t="inlineStr"/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84" t="n">
        <v>4607111035929</v>
      </c>
      <c r="E212" s="240" t="n"/>
      <c r="F212" s="271" t="n">
        <v>0.9</v>
      </c>
      <c r="G212" s="38" t="n">
        <v>8</v>
      </c>
      <c r="H212" s="271" t="n">
        <v>7.2</v>
      </c>
      <c r="I212" s="27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357" t="inlineStr">
        <is>
          <t>Пельмени Отборные из свинины и говядины Медвежье ушко 0,9 Псевдозащип Стародворье</t>
        </is>
      </c>
      <c r="N212" s="273" t="n"/>
      <c r="O212" s="273" t="n"/>
      <c r="P212" s="273" t="n"/>
      <c r="Q212" s="240" t="n"/>
      <c r="R212" s="40" t="inlineStr"/>
      <c r="S212" s="40" t="inlineStr"/>
      <c r="T212" s="41" t="inlineStr">
        <is>
          <t>кор</t>
        </is>
      </c>
      <c r="U212" s="274" t="n">
        <v>0</v>
      </c>
      <c r="V212" s="275">
        <f>IFERROR(IF(U212="","",U212),"")</f>
        <v/>
      </c>
      <c r="W212" s="42">
        <f>IFERROR(IF(U212="","",U212*0.0155),"")</f>
        <v/>
      </c>
      <c r="X212" s="69" t="inlineStr"/>
      <c r="Y212" s="70" t="inlineStr"/>
    </row>
    <row r="213">
      <c r="A213" s="7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76" t="n"/>
      <c r="M213" s="277" t="inlineStr">
        <is>
          <t>Итого</t>
        </is>
      </c>
      <c r="N213" s="248" t="n"/>
      <c r="O213" s="248" t="n"/>
      <c r="P213" s="248" t="n"/>
      <c r="Q213" s="248" t="n"/>
      <c r="R213" s="248" t="n"/>
      <c r="S213" s="249" t="n"/>
      <c r="T213" s="43" t="inlineStr">
        <is>
          <t>кор</t>
        </is>
      </c>
      <c r="U213" s="278">
        <f>IFERROR(SUM(U209:U212),"0")</f>
        <v/>
      </c>
      <c r="V213" s="278">
        <f>IFERROR(SUM(V209:V212),"0")</f>
        <v/>
      </c>
      <c r="W213" s="278">
        <f>IFERROR(IF(W209="",0,W209),"0")+IFERROR(IF(W210="",0,W210),"0")+IFERROR(IF(W211="",0,W211),"0")+IFERROR(IF(W212="",0,W212),"0")</f>
        <v/>
      </c>
      <c r="X213" s="279" t="n"/>
      <c r="Y213" s="27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76" t="n"/>
      <c r="M214" s="277" t="inlineStr">
        <is>
          <t>Итого</t>
        </is>
      </c>
      <c r="N214" s="248" t="n"/>
      <c r="O214" s="248" t="n"/>
      <c r="P214" s="248" t="n"/>
      <c r="Q214" s="248" t="n"/>
      <c r="R214" s="248" t="n"/>
      <c r="S214" s="249" t="n"/>
      <c r="T214" s="43" t="inlineStr">
        <is>
          <t>кг</t>
        </is>
      </c>
      <c r="U214" s="278">
        <f>IFERROR(SUMPRODUCT(U209:U212*H209:H212),"0")</f>
        <v/>
      </c>
      <c r="V214" s="278">
        <f>IFERROR(SUMPRODUCT(V209:V212*H209:H212),"0")</f>
        <v/>
      </c>
      <c r="W214" s="43" t="n"/>
      <c r="X214" s="279" t="n"/>
      <c r="Y214" s="279" t="n"/>
    </row>
    <row r="215" ht="16.5" customHeight="1">
      <c r="A215" s="88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88" t="n"/>
      <c r="Y215" s="88" t="n"/>
    </row>
    <row r="216" ht="14.25" customHeight="1">
      <c r="A216" s="89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89" t="n"/>
      <c r="Y216" s="89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84" t="n">
        <v>4680115881334</v>
      </c>
      <c r="E217" s="240" t="n"/>
      <c r="F217" s="271" t="n">
        <v>0.33</v>
      </c>
      <c r="G217" s="38" t="n">
        <v>6</v>
      </c>
      <c r="H217" s="271" t="n">
        <v>1.98</v>
      </c>
      <c r="I217" s="27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358" t="inlineStr">
        <is>
          <t>Сосиски "Оригинальные" замороженные Фикс.вес 0,33 п/а ТМ "Стародворье"</t>
        </is>
      </c>
      <c r="N217" s="273" t="n"/>
      <c r="O217" s="273" t="n"/>
      <c r="P217" s="273" t="n"/>
      <c r="Q217" s="240" t="n"/>
      <c r="R217" s="40" t="inlineStr"/>
      <c r="S217" s="40" t="inlineStr"/>
      <c r="T217" s="41" t="inlineStr">
        <is>
          <t>кор</t>
        </is>
      </c>
      <c r="U217" s="274" t="n">
        <v>0</v>
      </c>
      <c r="V217" s="275">
        <f>IFERROR(IF(U217="","",U217),"")</f>
        <v/>
      </c>
      <c r="W217" s="42">
        <f>IFERROR(IF(U217="","",U217*0.00753),"")</f>
        <v/>
      </c>
      <c r="X217" s="69" t="inlineStr"/>
      <c r="Y217" s="70" t="inlineStr"/>
    </row>
    <row r="218">
      <c r="A218" s="79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76" t="n"/>
      <c r="M218" s="277" t="inlineStr">
        <is>
          <t>Итого</t>
        </is>
      </c>
      <c r="N218" s="248" t="n"/>
      <c r="O218" s="248" t="n"/>
      <c r="P218" s="248" t="n"/>
      <c r="Q218" s="248" t="n"/>
      <c r="R218" s="248" t="n"/>
      <c r="S218" s="249" t="n"/>
      <c r="T218" s="43" t="inlineStr">
        <is>
          <t>кор</t>
        </is>
      </c>
      <c r="U218" s="278">
        <f>IFERROR(SUM(U217:U217),"0")</f>
        <v/>
      </c>
      <c r="V218" s="278">
        <f>IFERROR(SUM(V217:V217),"0")</f>
        <v/>
      </c>
      <c r="W218" s="278">
        <f>IFERROR(IF(W217="",0,W217),"0")</f>
        <v/>
      </c>
      <c r="X218" s="279" t="n"/>
      <c r="Y218" s="27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76" t="n"/>
      <c r="M219" s="277" t="inlineStr">
        <is>
          <t>Итого</t>
        </is>
      </c>
      <c r="N219" s="248" t="n"/>
      <c r="O219" s="248" t="n"/>
      <c r="P219" s="248" t="n"/>
      <c r="Q219" s="248" t="n"/>
      <c r="R219" s="248" t="n"/>
      <c r="S219" s="249" t="n"/>
      <c r="T219" s="43" t="inlineStr">
        <is>
          <t>кг</t>
        </is>
      </c>
      <c r="U219" s="278">
        <f>IFERROR(SUMPRODUCT(U217:U217*H217:H217),"0")</f>
        <v/>
      </c>
      <c r="V219" s="278">
        <f>IFERROR(SUMPRODUCT(V217:V217*H217:H217),"0")</f>
        <v/>
      </c>
      <c r="W219" s="43" t="n"/>
      <c r="X219" s="279" t="n"/>
      <c r="Y219" s="279" t="n"/>
    </row>
    <row r="220" ht="16.5" customHeight="1">
      <c r="A220" s="88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88" t="n"/>
      <c r="Y220" s="88" t="n"/>
    </row>
    <row r="221" ht="14.25" customHeight="1">
      <c r="A221" s="89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89" t="n"/>
      <c r="Y221" s="89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84" t="n">
        <v>4607111035332</v>
      </c>
      <c r="E222" s="240" t="n"/>
      <c r="F222" s="271" t="n">
        <v>0.43</v>
      </c>
      <c r="G222" s="38" t="n">
        <v>16</v>
      </c>
      <c r="H222" s="271" t="n">
        <v>6.88</v>
      </c>
      <c r="I222" s="27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359" t="inlineStr">
        <is>
          <t>Пельмени Сочные Сочные 0,43 Сфера Стародворье</t>
        </is>
      </c>
      <c r="N222" s="273" t="n"/>
      <c r="O222" s="273" t="n"/>
      <c r="P222" s="273" t="n"/>
      <c r="Q222" s="240" t="n"/>
      <c r="R222" s="40" t="inlineStr"/>
      <c r="S222" s="40" t="inlineStr"/>
      <c r="T222" s="41" t="inlineStr">
        <is>
          <t>кор</t>
        </is>
      </c>
      <c r="U222" s="274" t="n">
        <v>0</v>
      </c>
      <c r="V222" s="275">
        <f>IFERROR(IF(U222="","",U222),"")</f>
        <v/>
      </c>
      <c r="W222" s="42">
        <f>IFERROR(IF(U222="","",U222*0.0155),"")</f>
        <v/>
      </c>
      <c r="X222" s="69" t="inlineStr"/>
      <c r="Y222" s="70" t="inlineStr"/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84" t="n">
        <v>4607111035080</v>
      </c>
      <c r="E223" s="240" t="n"/>
      <c r="F223" s="271" t="n">
        <v>0.9</v>
      </c>
      <c r="G223" s="38" t="n">
        <v>8</v>
      </c>
      <c r="H223" s="271" t="n">
        <v>7.2</v>
      </c>
      <c r="I223" s="27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360" t="inlineStr">
        <is>
          <t>Пельмени Сочные Сочные 0,9 Сфера Стародворье</t>
        </is>
      </c>
      <c r="N223" s="273" t="n"/>
      <c r="O223" s="273" t="n"/>
      <c r="P223" s="273" t="n"/>
      <c r="Q223" s="240" t="n"/>
      <c r="R223" s="40" t="inlineStr"/>
      <c r="S223" s="40" t="inlineStr"/>
      <c r="T223" s="41" t="inlineStr">
        <is>
          <t>кор</t>
        </is>
      </c>
      <c r="U223" s="274" t="n">
        <v>0</v>
      </c>
      <c r="V223" s="275">
        <f>IFERROR(IF(U223="","",U223),"")</f>
        <v/>
      </c>
      <c r="W223" s="42">
        <f>IFERROR(IF(U223="","",U223*0.0155),"")</f>
        <v/>
      </c>
      <c r="X223" s="69" t="inlineStr"/>
      <c r="Y223" s="70" t="inlineStr"/>
    </row>
    <row r="224">
      <c r="A224" s="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76" t="n"/>
      <c r="M224" s="277" t="inlineStr">
        <is>
          <t>Итого</t>
        </is>
      </c>
      <c r="N224" s="248" t="n"/>
      <c r="O224" s="248" t="n"/>
      <c r="P224" s="248" t="n"/>
      <c r="Q224" s="248" t="n"/>
      <c r="R224" s="248" t="n"/>
      <c r="S224" s="249" t="n"/>
      <c r="T224" s="43" t="inlineStr">
        <is>
          <t>кор</t>
        </is>
      </c>
      <c r="U224" s="278">
        <f>IFERROR(SUM(U222:U223),"0")</f>
        <v/>
      </c>
      <c r="V224" s="278">
        <f>IFERROR(SUM(V222:V223),"0")</f>
        <v/>
      </c>
      <c r="W224" s="278">
        <f>IFERROR(IF(W222="",0,W222),"0")+IFERROR(IF(W223="",0,W223),"0")</f>
        <v/>
      </c>
      <c r="X224" s="279" t="n"/>
      <c r="Y224" s="27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76" t="n"/>
      <c r="M225" s="277" t="inlineStr">
        <is>
          <t>Итого</t>
        </is>
      </c>
      <c r="N225" s="248" t="n"/>
      <c r="O225" s="248" t="n"/>
      <c r="P225" s="248" t="n"/>
      <c r="Q225" s="248" t="n"/>
      <c r="R225" s="248" t="n"/>
      <c r="S225" s="249" t="n"/>
      <c r="T225" s="43" t="inlineStr">
        <is>
          <t>кг</t>
        </is>
      </c>
      <c r="U225" s="278">
        <f>IFERROR(SUMPRODUCT(U222:U223*H222:H223),"0")</f>
        <v/>
      </c>
      <c r="V225" s="278">
        <f>IFERROR(SUMPRODUCT(V222:V223*H222:H223),"0")</f>
        <v/>
      </c>
      <c r="W225" s="43" t="n"/>
      <c r="X225" s="279" t="n"/>
      <c r="Y225" s="279" t="n"/>
    </row>
    <row r="226" ht="27.75" customHeight="1">
      <c r="A226" s="92" t="inlineStr">
        <is>
          <t>Колбасный стандарт</t>
        </is>
      </c>
      <c r="B226" s="270" t="n"/>
      <c r="C226" s="270" t="n"/>
      <c r="D226" s="270" t="n"/>
      <c r="E226" s="270" t="n"/>
      <c r="F226" s="270" t="n"/>
      <c r="G226" s="270" t="n"/>
      <c r="H226" s="270" t="n"/>
      <c r="I226" s="270" t="n"/>
      <c r="J226" s="270" t="n"/>
      <c r="K226" s="270" t="n"/>
      <c r="L226" s="270" t="n"/>
      <c r="M226" s="270" t="n"/>
      <c r="N226" s="270" t="n"/>
      <c r="O226" s="270" t="n"/>
      <c r="P226" s="270" t="n"/>
      <c r="Q226" s="270" t="n"/>
      <c r="R226" s="270" t="n"/>
      <c r="S226" s="270" t="n"/>
      <c r="T226" s="270" t="n"/>
      <c r="U226" s="270" t="n"/>
      <c r="V226" s="270" t="n"/>
      <c r="W226" s="270" t="n"/>
      <c r="X226" s="55" t="n"/>
      <c r="Y226" s="55" t="n"/>
    </row>
    <row r="227" ht="16.5" customHeight="1">
      <c r="A227" s="88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88" t="n"/>
      <c r="Y227" s="88" t="n"/>
    </row>
    <row r="228" ht="14.25" customHeight="1">
      <c r="A228" s="89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89" t="n"/>
      <c r="Y228" s="89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84" t="n">
        <v>4607111036162</v>
      </c>
      <c r="E229" s="240" t="n"/>
      <c r="F229" s="271" t="n">
        <v>0.8</v>
      </c>
      <c r="G229" s="38" t="n">
        <v>8</v>
      </c>
      <c r="H229" s="271" t="n">
        <v>6.4</v>
      </c>
      <c r="I229" s="27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361" t="inlineStr">
        <is>
          <t>Пельмени Со свининой и говядиной Владимирский стандарт флоу-пак 0,8 Сфера Колбасный стандарт</t>
        </is>
      </c>
      <c r="N229" s="273" t="n"/>
      <c r="O229" s="273" t="n"/>
      <c r="P229" s="273" t="n"/>
      <c r="Q229" s="240" t="n"/>
      <c r="R229" s="40" t="inlineStr"/>
      <c r="S229" s="40" t="inlineStr"/>
      <c r="T229" s="41" t="inlineStr">
        <is>
          <t>кор</t>
        </is>
      </c>
      <c r="U229" s="274" t="n">
        <v>0</v>
      </c>
      <c r="V229" s="275">
        <f>IFERROR(IF(U229="","",U229),"")</f>
        <v/>
      </c>
      <c r="W229" s="42">
        <f>IFERROR(IF(U229="","",U229*0.0155),"")</f>
        <v/>
      </c>
      <c r="X229" s="69" t="inlineStr"/>
      <c r="Y229" s="70" t="inlineStr"/>
    </row>
    <row r="230">
      <c r="A230" s="79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76" t="n"/>
      <c r="M230" s="277" t="inlineStr">
        <is>
          <t>Итого</t>
        </is>
      </c>
      <c r="N230" s="248" t="n"/>
      <c r="O230" s="248" t="n"/>
      <c r="P230" s="248" t="n"/>
      <c r="Q230" s="248" t="n"/>
      <c r="R230" s="248" t="n"/>
      <c r="S230" s="249" t="n"/>
      <c r="T230" s="43" t="inlineStr">
        <is>
          <t>кор</t>
        </is>
      </c>
      <c r="U230" s="278">
        <f>IFERROR(SUM(U229:U229),"0")</f>
        <v/>
      </c>
      <c r="V230" s="278">
        <f>IFERROR(SUM(V229:V229),"0")</f>
        <v/>
      </c>
      <c r="W230" s="278">
        <f>IFERROR(IF(W229="",0,W229),"0")</f>
        <v/>
      </c>
      <c r="X230" s="279" t="n"/>
      <c r="Y230" s="27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76" t="n"/>
      <c r="M231" s="277" t="inlineStr">
        <is>
          <t>Итого</t>
        </is>
      </c>
      <c r="N231" s="248" t="n"/>
      <c r="O231" s="248" t="n"/>
      <c r="P231" s="248" t="n"/>
      <c r="Q231" s="248" t="n"/>
      <c r="R231" s="248" t="n"/>
      <c r="S231" s="249" t="n"/>
      <c r="T231" s="43" t="inlineStr">
        <is>
          <t>кг</t>
        </is>
      </c>
      <c r="U231" s="278">
        <f>IFERROR(SUMPRODUCT(U229:U229*H229:H229),"0")</f>
        <v/>
      </c>
      <c r="V231" s="278">
        <f>IFERROR(SUMPRODUCT(V229:V229*H229:H229),"0")</f>
        <v/>
      </c>
      <c r="W231" s="43" t="n"/>
      <c r="X231" s="279" t="n"/>
      <c r="Y231" s="279" t="n"/>
    </row>
    <row r="232" ht="27.75" customHeight="1">
      <c r="A232" s="92" t="inlineStr">
        <is>
          <t>Особый рецепт</t>
        </is>
      </c>
      <c r="B232" s="270" t="n"/>
      <c r="C232" s="270" t="n"/>
      <c r="D232" s="270" t="n"/>
      <c r="E232" s="270" t="n"/>
      <c r="F232" s="270" t="n"/>
      <c r="G232" s="270" t="n"/>
      <c r="H232" s="270" t="n"/>
      <c r="I232" s="270" t="n"/>
      <c r="J232" s="270" t="n"/>
      <c r="K232" s="270" t="n"/>
      <c r="L232" s="270" t="n"/>
      <c r="M232" s="270" t="n"/>
      <c r="N232" s="270" t="n"/>
      <c r="O232" s="270" t="n"/>
      <c r="P232" s="270" t="n"/>
      <c r="Q232" s="270" t="n"/>
      <c r="R232" s="270" t="n"/>
      <c r="S232" s="270" t="n"/>
      <c r="T232" s="270" t="n"/>
      <c r="U232" s="270" t="n"/>
      <c r="V232" s="270" t="n"/>
      <c r="W232" s="270" t="n"/>
      <c r="X232" s="55" t="n"/>
      <c r="Y232" s="55" t="n"/>
    </row>
    <row r="233" ht="16.5" customHeight="1">
      <c r="A233" s="88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88" t="n"/>
      <c r="Y233" s="88" t="n"/>
    </row>
    <row r="234" ht="14.25" customHeight="1">
      <c r="A234" s="89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89" t="n"/>
      <c r="Y234" s="89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84" t="n">
        <v>4607111035899</v>
      </c>
      <c r="E235" s="240" t="n"/>
      <c r="F235" s="271" t="n">
        <v>1</v>
      </c>
      <c r="G235" s="38" t="n">
        <v>5</v>
      </c>
      <c r="H235" s="271" t="n">
        <v>5</v>
      </c>
      <c r="I235" s="27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362" t="inlineStr">
        <is>
          <t>Пельмени Со свининой и говядиной Любимая ложка 1,0 Равиоли Особый рецепт</t>
        </is>
      </c>
      <c r="N235" s="273" t="n"/>
      <c r="O235" s="273" t="n"/>
      <c r="P235" s="273" t="n"/>
      <c r="Q235" s="240" t="n"/>
      <c r="R235" s="40" t="inlineStr"/>
      <c r="S235" s="40" t="inlineStr"/>
      <c r="T235" s="41" t="inlineStr">
        <is>
          <t>кор</t>
        </is>
      </c>
      <c r="U235" s="274" t="n">
        <v>10</v>
      </c>
      <c r="V235" s="275">
        <f>IFERROR(IF(U235="","",U235),"")</f>
        <v/>
      </c>
      <c r="W235" s="42">
        <f>IFERROR(IF(U235="","",U235*0.0155),"")</f>
        <v/>
      </c>
      <c r="X235" s="69" t="inlineStr"/>
      <c r="Y235" s="70" t="inlineStr"/>
    </row>
    <row r="236">
      <c r="A236" s="79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76" t="n"/>
      <c r="M236" s="277" t="inlineStr">
        <is>
          <t>Итого</t>
        </is>
      </c>
      <c r="N236" s="248" t="n"/>
      <c r="O236" s="248" t="n"/>
      <c r="P236" s="248" t="n"/>
      <c r="Q236" s="248" t="n"/>
      <c r="R236" s="248" t="n"/>
      <c r="S236" s="249" t="n"/>
      <c r="T236" s="43" t="inlineStr">
        <is>
          <t>кор</t>
        </is>
      </c>
      <c r="U236" s="278">
        <f>IFERROR(SUM(U235:U235),"0")</f>
        <v/>
      </c>
      <c r="V236" s="278">
        <f>IFERROR(SUM(V235:V235),"0")</f>
        <v/>
      </c>
      <c r="W236" s="278">
        <f>IFERROR(IF(W235="",0,W235),"0")</f>
        <v/>
      </c>
      <c r="X236" s="279" t="n"/>
      <c r="Y236" s="27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76" t="n"/>
      <c r="M237" s="277" t="inlineStr">
        <is>
          <t>Итого</t>
        </is>
      </c>
      <c r="N237" s="248" t="n"/>
      <c r="O237" s="248" t="n"/>
      <c r="P237" s="248" t="n"/>
      <c r="Q237" s="248" t="n"/>
      <c r="R237" s="248" t="n"/>
      <c r="S237" s="249" t="n"/>
      <c r="T237" s="43" t="inlineStr">
        <is>
          <t>кг</t>
        </is>
      </c>
      <c r="U237" s="278">
        <f>IFERROR(SUMPRODUCT(U235:U235*H235:H235),"0")</f>
        <v/>
      </c>
      <c r="V237" s="278">
        <f>IFERROR(SUMPRODUCT(V235:V235*H235:H235),"0")</f>
        <v/>
      </c>
      <c r="W237" s="43" t="n"/>
      <c r="X237" s="279" t="n"/>
      <c r="Y237" s="279" t="n"/>
    </row>
    <row r="238" ht="16.5" customHeight="1">
      <c r="A238" s="88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88" t="n"/>
      <c r="Y238" s="88" t="n"/>
    </row>
    <row r="239" ht="14.25" customHeight="1">
      <c r="A239" s="89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89" t="n"/>
      <c r="Y239" s="89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84" t="n">
        <v>4607111036711</v>
      </c>
      <c r="E240" s="240" t="n"/>
      <c r="F240" s="271" t="n">
        <v>0.8</v>
      </c>
      <c r="G240" s="38" t="n">
        <v>8</v>
      </c>
      <c r="H240" s="271" t="n">
        <v>6.4</v>
      </c>
      <c r="I240" s="27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363" t="inlineStr">
        <is>
          <t>Пельмени Левантские Особая без свинины 0,8 Сфера Особый рецепт</t>
        </is>
      </c>
      <c r="N240" s="273" t="n"/>
      <c r="O240" s="273" t="n"/>
      <c r="P240" s="273" t="n"/>
      <c r="Q240" s="240" t="n"/>
      <c r="R240" s="40" t="inlineStr"/>
      <c r="S240" s="40" t="inlineStr"/>
      <c r="T240" s="41" t="inlineStr">
        <is>
          <t>кор</t>
        </is>
      </c>
      <c r="U240" s="274" t="n">
        <v>0</v>
      </c>
      <c r="V240" s="275">
        <f>IFERROR(IF(U240="","",U240),"")</f>
        <v/>
      </c>
      <c r="W240" s="42">
        <f>IFERROR(IF(U240="","",U240*0.0155),"")</f>
        <v/>
      </c>
      <c r="X240" s="69" t="inlineStr"/>
      <c r="Y240" s="70" t="inlineStr"/>
    </row>
    <row r="241">
      <c r="A241" s="7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76" t="n"/>
      <c r="M241" s="277" t="inlineStr">
        <is>
          <t>Итого</t>
        </is>
      </c>
      <c r="N241" s="248" t="n"/>
      <c r="O241" s="248" t="n"/>
      <c r="P241" s="248" t="n"/>
      <c r="Q241" s="248" t="n"/>
      <c r="R241" s="248" t="n"/>
      <c r="S241" s="249" t="n"/>
      <c r="T241" s="43" t="inlineStr">
        <is>
          <t>кор</t>
        </is>
      </c>
      <c r="U241" s="278">
        <f>IFERROR(SUM(U240:U240),"0")</f>
        <v/>
      </c>
      <c r="V241" s="278">
        <f>IFERROR(SUM(V240:V240),"0")</f>
        <v/>
      </c>
      <c r="W241" s="278">
        <f>IFERROR(IF(W240="",0,W240),"0")</f>
        <v/>
      </c>
      <c r="X241" s="279" t="n"/>
      <c r="Y241" s="27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76" t="n"/>
      <c r="M242" s="277" t="inlineStr">
        <is>
          <t>Итого</t>
        </is>
      </c>
      <c r="N242" s="248" t="n"/>
      <c r="O242" s="248" t="n"/>
      <c r="P242" s="248" t="n"/>
      <c r="Q242" s="248" t="n"/>
      <c r="R242" s="248" t="n"/>
      <c r="S242" s="249" t="n"/>
      <c r="T242" s="43" t="inlineStr">
        <is>
          <t>кг</t>
        </is>
      </c>
      <c r="U242" s="278">
        <f>IFERROR(SUMPRODUCT(U240:U240*H240:H240),"0")</f>
        <v/>
      </c>
      <c r="V242" s="278">
        <f>IFERROR(SUMPRODUCT(V240:V240*H240:H240),"0")</f>
        <v/>
      </c>
      <c r="W242" s="43" t="n"/>
      <c r="X242" s="279" t="n"/>
      <c r="Y242" s="279" t="n"/>
    </row>
    <row r="243" ht="15" customHeight="1">
      <c r="A243" s="8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37" t="n"/>
      <c r="M243" s="364" t="inlineStr">
        <is>
          <t>ИТОГО НЕТТО</t>
        </is>
      </c>
      <c r="N243" s="231" t="n"/>
      <c r="O243" s="231" t="n"/>
      <c r="P243" s="231" t="n"/>
      <c r="Q243" s="231" t="n"/>
      <c r="R243" s="231" t="n"/>
      <c r="S243" s="232" t="n"/>
      <c r="T243" s="43" t="inlineStr">
        <is>
          <t>кг</t>
        </is>
      </c>
      <c r="U243" s="278">
        <f>IFERROR(U24+U33+U40+U46+U56+U62+U67+U73+U84+U91+U99+U105+U110+U118+U123+U129+U134+U140+U144+U151+U164+U169+U177+U182+U189+U194+U199+U206+U214+U219+U225+U231+U237+U242,"0")</f>
        <v/>
      </c>
      <c r="V243" s="278">
        <f>IFERROR(V24+V33+V40+V46+V56+V62+V67+V73+V84+V91+V99+V105+V110+V118+V123+V129+V134+V140+V144+V151+V164+V169+V177+V182+V189+V194+V199+V206+V214+V219+V225+V231+V237+V242,"0")</f>
        <v/>
      </c>
      <c r="W243" s="43" t="n"/>
      <c r="X243" s="279" t="n"/>
      <c r="Y243" s="27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37" t="n"/>
      <c r="M244" s="364" t="inlineStr">
        <is>
          <t>ИТОГО БРУТТО</t>
        </is>
      </c>
      <c r="N244" s="231" t="n"/>
      <c r="O244" s="231" t="n"/>
      <c r="P244" s="231" t="n"/>
      <c r="Q244" s="231" t="n"/>
      <c r="R244" s="231" t="n"/>
      <c r="S244" s="232" t="n"/>
      <c r="T244" s="43" t="inlineStr">
        <is>
          <t>кг</t>
        </is>
      </c>
      <c r="U244" s="278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278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279" t="n"/>
      <c r="Y244" s="27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37" t="n"/>
      <c r="M245" s="364" t="inlineStr">
        <is>
          <t>Кол-во паллет</t>
        </is>
      </c>
      <c r="N245" s="231" t="n"/>
      <c r="O245" s="231" t="n"/>
      <c r="P245" s="231" t="n"/>
      <c r="Q245" s="231" t="n"/>
      <c r="R245" s="231" t="n"/>
      <c r="S245" s="232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279" t="n"/>
      <c r="Y245" s="27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37" t="n"/>
      <c r="M246" s="364" t="inlineStr">
        <is>
          <t>Вес брутто  с паллетами</t>
        </is>
      </c>
      <c r="N246" s="231" t="n"/>
      <c r="O246" s="231" t="n"/>
      <c r="P246" s="231" t="n"/>
      <c r="Q246" s="231" t="n"/>
      <c r="R246" s="231" t="n"/>
      <c r="S246" s="232" t="n"/>
      <c r="T246" s="43" t="inlineStr">
        <is>
          <t>кг</t>
        </is>
      </c>
      <c r="U246" s="278">
        <f>GrossWeightTotal+PalletQtyTotal*25</f>
        <v/>
      </c>
      <c r="V246" s="278">
        <f>GrossWeightTotalR+PalletQtyTotalR*25</f>
        <v/>
      </c>
      <c r="W246" s="43" t="n"/>
      <c r="X246" s="279" t="n"/>
      <c r="Y246" s="27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37" t="n"/>
      <c r="M247" s="364" t="inlineStr">
        <is>
          <t>Кол-во коробок</t>
        </is>
      </c>
      <c r="N247" s="231" t="n"/>
      <c r="O247" s="231" t="n"/>
      <c r="P247" s="231" t="n"/>
      <c r="Q247" s="231" t="n"/>
      <c r="R247" s="231" t="n"/>
      <c r="S247" s="232" t="n"/>
      <c r="T247" s="43" t="inlineStr">
        <is>
          <t>шт</t>
        </is>
      </c>
      <c r="U247" s="278">
        <f>IFERROR(U23+U32+U39+U45+U55+U61+U66+U72+U83+U90+U98+U104+U109+U117+U122+U128+U133+U139+U143+U150+U163+U168+U176+U181+U188+U193+U198+U205+U213+U218+U224+U230+U236+U241,"0")</f>
        <v/>
      </c>
      <c r="V247" s="278">
        <f>IFERROR(V23+V32+V39+V45+V55+V61+V66+V72+V83+V90+V98+V104+V109+V117+V122+V128+V133+V139+V143+V150+V163+V168+V176+V181+V188+V193+V198+V205+V213+V218+V224+V230+V236+V241,"0")</f>
        <v/>
      </c>
      <c r="W247" s="43" t="n"/>
      <c r="X247" s="279" t="n"/>
      <c r="Y247" s="27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37" t="n"/>
      <c r="M248" s="364" t="inlineStr">
        <is>
          <t>Объем заказа</t>
        </is>
      </c>
      <c r="N248" s="231" t="n"/>
      <c r="O248" s="231" t="n"/>
      <c r="P248" s="231" t="n"/>
      <c r="Q248" s="231" t="n"/>
      <c r="R248" s="231" t="n"/>
      <c r="S248" s="232" t="n"/>
      <c r="T248" s="46" t="inlineStr">
        <is>
          <t>м3</t>
        </is>
      </c>
      <c r="U248" s="43" t="n"/>
      <c r="V248" s="43" t="n"/>
      <c r="W248" s="43">
        <f>IFERROR(W23+W32+W39+W45+W55+W61+W66+W72+W83+W90+W98+W104+W109+W117+W122+W128+W133+W139+W143+W150+W163+W168+W176+W181+W188+W193+W198+W205+W213+W218+W224+W230+W236+W241,"0")</f>
        <v/>
      </c>
      <c r="X248" s="279" t="n"/>
      <c r="Y248" s="27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72" t="inlineStr">
        <is>
          <t>Ядрена копоть</t>
        </is>
      </c>
      <c r="C250" s="72" t="inlineStr">
        <is>
          <t>Горячая штучка</t>
        </is>
      </c>
      <c r="D250" s="365" t="n"/>
      <c r="E250" s="365" t="n"/>
      <c r="F250" s="365" t="n"/>
      <c r="G250" s="365" t="n"/>
      <c r="H250" s="365" t="n"/>
      <c r="I250" s="365" t="n"/>
      <c r="J250" s="365" t="n"/>
      <c r="K250" s="365" t="n"/>
      <c r="L250" s="365" t="n"/>
      <c r="M250" s="365" t="n"/>
      <c r="N250" s="365" t="n"/>
      <c r="O250" s="365" t="n"/>
      <c r="P250" s="365" t="n"/>
      <c r="Q250" s="365" t="n"/>
      <c r="R250" s="366" t="n"/>
      <c r="S250" s="72" t="inlineStr">
        <is>
          <t>No Name</t>
        </is>
      </c>
      <c r="T250" s="365" t="n"/>
      <c r="U250" s="366" t="n"/>
      <c r="V250" s="72" t="inlineStr">
        <is>
          <t>Вязанка</t>
        </is>
      </c>
      <c r="W250" s="365" t="n"/>
      <c r="X250" s="366" t="n"/>
      <c r="Y250" s="72" t="inlineStr">
        <is>
          <t>Стародворье</t>
        </is>
      </c>
      <c r="Z250" s="365" t="n"/>
      <c r="AA250" s="365" t="n"/>
      <c r="AB250" s="366" t="n"/>
      <c r="AC250" s="72" t="inlineStr">
        <is>
          <t>Колбасный стандарт</t>
        </is>
      </c>
      <c r="AD250" s="72" t="inlineStr">
        <is>
          <t>Особый рецепт</t>
        </is>
      </c>
      <c r="AE250" s="366" t="n"/>
    </row>
    <row r="251" ht="14.25" customHeight="1" thickTop="1">
      <c r="A251" s="73" t="inlineStr">
        <is>
          <t>СЕРИЯ</t>
        </is>
      </c>
      <c r="B251" s="72" t="inlineStr">
        <is>
          <t>Ядрена копоть</t>
        </is>
      </c>
      <c r="C251" s="72" t="inlineStr">
        <is>
          <t>Наггетсы ГШ</t>
        </is>
      </c>
      <c r="D251" s="72" t="inlineStr">
        <is>
          <t>Grandmeni</t>
        </is>
      </c>
      <c r="E251" s="72" t="inlineStr">
        <is>
          <t>Чебупай</t>
        </is>
      </c>
      <c r="F251" s="72" t="inlineStr">
        <is>
          <t>Бигбули ГШ</t>
        </is>
      </c>
      <c r="G251" s="72" t="inlineStr">
        <is>
          <t>Бульмени вес ГШ</t>
        </is>
      </c>
      <c r="H251" s="72" t="inlineStr">
        <is>
          <t>Бельмеши</t>
        </is>
      </c>
      <c r="I251" s="72" t="inlineStr">
        <is>
          <t>Крылышки ГШ</t>
        </is>
      </c>
      <c r="J251" s="72" t="inlineStr">
        <is>
          <t>Чебупели</t>
        </is>
      </c>
      <c r="K251" s="72" t="inlineStr">
        <is>
          <t>Чебуреки</t>
        </is>
      </c>
      <c r="L251" s="72" t="inlineStr">
        <is>
          <t>Бульмени ГШ</t>
        </is>
      </c>
      <c r="M251" s="72" t="inlineStr">
        <is>
          <t>Чебупицца</t>
        </is>
      </c>
      <c r="N251" s="72" t="inlineStr">
        <is>
          <t>Хотстеры</t>
        </is>
      </c>
      <c r="O251" s="72" t="inlineStr">
        <is>
          <t>Круггетсы</t>
        </is>
      </c>
      <c r="P251" s="72" t="inlineStr">
        <is>
          <t>Пекерсы</t>
        </is>
      </c>
      <c r="Q251" s="72" t="inlineStr">
        <is>
          <t>Супермени</t>
        </is>
      </c>
      <c r="R251" s="72" t="inlineStr">
        <is>
          <t>Чебуманы</t>
        </is>
      </c>
      <c r="S251" s="72" t="inlineStr">
        <is>
          <t>No Name ПГП</t>
        </is>
      </c>
      <c r="T251" s="72" t="inlineStr">
        <is>
          <t>Стародворье ПГП</t>
        </is>
      </c>
      <c r="U251" s="72" t="inlineStr">
        <is>
          <t>No Name ЗПФ</t>
        </is>
      </c>
      <c r="V251" s="72" t="inlineStr">
        <is>
          <t>Няняггетсы Сливушки</t>
        </is>
      </c>
      <c r="W251" s="72" t="inlineStr">
        <is>
          <t>Печеные пельмени</t>
        </is>
      </c>
      <c r="X251" s="72" t="inlineStr">
        <is>
          <t>Вязанка</t>
        </is>
      </c>
      <c r="Y251" s="72" t="inlineStr">
        <is>
          <t>Стародворье ЗПФ</t>
        </is>
      </c>
      <c r="Z251" s="72" t="inlineStr">
        <is>
          <t>Медвежье ушко</t>
        </is>
      </c>
      <c r="AA251" s="72" t="inlineStr">
        <is>
          <t>Бордо</t>
        </is>
      </c>
      <c r="AB251" s="72" t="inlineStr">
        <is>
          <t>Сочные</t>
        </is>
      </c>
      <c r="AC251" s="72" t="inlineStr">
        <is>
          <t>Владимирский Стандарт ЗПФ</t>
        </is>
      </c>
      <c r="AD251" s="72" t="inlineStr">
        <is>
          <t>Любимая ложка</t>
        </is>
      </c>
      <c r="AE251" s="72" t="inlineStr">
        <is>
          <t>Особая Без свинины</t>
        </is>
      </c>
    </row>
    <row r="252" ht="13.5" customHeight="1" thickBot="1">
      <c r="A252" s="367" t="n"/>
      <c r="B252" s="368" t="n"/>
      <c r="C252" s="368" t="n"/>
      <c r="D252" s="368" t="n"/>
      <c r="E252" s="368" t="n"/>
      <c r="F252" s="368" t="n"/>
      <c r="G252" s="368" t="n"/>
      <c r="H252" s="368" t="n"/>
      <c r="I252" s="368" t="n"/>
      <c r="J252" s="368" t="n"/>
      <c r="K252" s="368" t="n"/>
      <c r="L252" s="368" t="n"/>
      <c r="M252" s="368" t="n"/>
      <c r="N252" s="368" t="n"/>
      <c r="O252" s="368" t="n"/>
      <c r="P252" s="368" t="n"/>
      <c r="Q252" s="368" t="n"/>
      <c r="R252" s="368" t="n"/>
      <c r="S252" s="368" t="n"/>
      <c r="T252" s="368" t="n"/>
      <c r="U252" s="368" t="n"/>
      <c r="V252" s="368" t="n"/>
      <c r="W252" s="368" t="n"/>
      <c r="X252" s="368" t="n"/>
      <c r="Y252" s="368" t="n"/>
      <c r="Z252" s="368" t="n"/>
      <c r="AA252" s="368" t="n"/>
      <c r="AB252" s="368" t="n"/>
      <c r="AC252" s="368" t="n"/>
      <c r="AD252" s="368" t="n"/>
      <c r="AE252" s="36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</f>
        <v/>
      </c>
      <c r="E253" s="53">
        <f>IFERROR(U43*H43,"0")+IFERROR(U44*H44,"0")</f>
        <v/>
      </c>
      <c r="F253" s="53">
        <f>IFERROR(U49*H49,"0")+IFERROR(U50*H50,"0")+IFERROR(U51*H51,"0")+IFERROR(U52*H52,"0")+IFERROR(U53*H53,"0")+IFERROR(U54*H54,"0")</f>
        <v/>
      </c>
      <c r="G253" s="53">
        <f>IFERROR(U59*H59,"0")+IFERROR(U60*H60,"0")</f>
        <v/>
      </c>
      <c r="H253" s="53">
        <f>IFERROR(U65*H65,"0")</f>
        <v/>
      </c>
      <c r="I253" s="53">
        <f>IFERROR(U70*H70,"0")+IFERROR(U71*H71,"0")</f>
        <v/>
      </c>
      <c r="J253" s="53">
        <f>IFERROR(U76*H76,"0")+IFERROR(U77*H77,"0")+IFERROR(U78*H78,"0")+IFERROR(U79*H79,"0")+IFERROR(U80*H80,"0")+IFERROR(U81*H81,"0")+IFERROR(U82*H82,"0")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RII8auCuupfYtyrRKTudA==" formatRows="1" sort="0" spinCount="100000" hashValue="A9roch6IkE1ziN3Sre35LYQZAG2F7zZxy8zo3iFRIOXzCNiPY2wdGoq1w93FrdIb2LvqSHY6gIkfNSUL8RxfK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Фурманова ул, д. 12Г,</t>
        </is>
      </c>
      <c r="C6" s="54" t="inlineStr">
        <is>
          <t>590704_6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Сочи г, Строительный пер, д. 10А,</t>
        </is>
      </c>
      <c r="C7" s="54" t="inlineStr">
        <is>
          <t>590704_7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Краснодар г, им Вишняковой проезд, д. 1/5,</t>
        </is>
      </c>
      <c r="C8" s="54" t="inlineStr">
        <is>
          <t>590704_8</t>
        </is>
      </c>
      <c r="D8" s="54" t="inlineStr">
        <is>
          <t>3</t>
        </is>
      </c>
      <c r="E8" s="54" t="inlineStr"/>
    </row>
    <row r="10">
      <c r="B10" s="54" t="inlineStr">
        <is>
          <t>354024Российская Федерация, Краснодарский край, Сочи г, Фурманова ул, д. 12Г,</t>
        </is>
      </c>
      <c r="C10" s="54" t="inlineStr">
        <is>
          <t>590704_6</t>
        </is>
      </c>
      <c r="D10" s="54" t="inlineStr"/>
      <c r="E10" s="54" t="inlineStr"/>
    </row>
    <row r="12">
      <c r="B12" s="54" t="inlineStr">
        <is>
          <t>354068Российская Федерация, Краснодарский край, Сочи г, Строительный пер, д. 10А,</t>
        </is>
      </c>
      <c r="C12" s="54" t="inlineStr">
        <is>
          <t>590704_7</t>
        </is>
      </c>
      <c r="D12" s="54" t="inlineStr"/>
      <c r="E12" s="54" t="inlineStr"/>
    </row>
    <row r="14">
      <c r="B14" s="54" t="inlineStr">
        <is>
          <t>350001Российская Федерация, Краснодарский край, Краснодар г, им Вишняковой проезд, д. 1/5,</t>
        </is>
      </c>
      <c r="C14" s="54" t="inlineStr">
        <is>
          <t>590704_8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8z/337tiO3slMZcGlEtyw==" formatRows="1" sort="0" spinCount="100000" hashValue="NQlSqRTaj/jSALO3Zbg+qGSJUdj6KoOtm5k/3CtRhGNWAWNdbNhGz/jrYmAXCcBtoYnf4of8fIW7ftL3uA1vR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2023-10-12T13:04:19Z</dcterms:modified>
  <cp:lastModifiedBy>maxcomnet2</cp:lastModifiedBy>
</cp:coreProperties>
</file>