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D5D96D1-D596-45F9-AF45-D22EFFB41E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заказа'!$V$43:$V$43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заказа'!$T$43:$T$43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2" i="1" l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U244" i="1"/>
  <c r="U243" i="1"/>
  <c r="U241" i="1"/>
  <c r="U240" i="1"/>
  <c r="W239" i="1"/>
  <c r="W240" i="1" s="1"/>
  <c r="V239" i="1"/>
  <c r="V241" i="1" s="1"/>
  <c r="M239" i="1"/>
  <c r="U236" i="1"/>
  <c r="U235" i="1"/>
  <c r="W234" i="1"/>
  <c r="W235" i="1" s="1"/>
  <c r="V234" i="1"/>
  <c r="V236" i="1" s="1"/>
  <c r="M234" i="1"/>
  <c r="U230" i="1"/>
  <c r="U229" i="1"/>
  <c r="W228" i="1"/>
  <c r="W229" i="1" s="1"/>
  <c r="V228" i="1"/>
  <c r="V230" i="1" s="1"/>
  <c r="M228" i="1"/>
  <c r="U224" i="1"/>
  <c r="U223" i="1"/>
  <c r="W222" i="1"/>
  <c r="V222" i="1"/>
  <c r="V224" i="1" s="1"/>
  <c r="M222" i="1"/>
  <c r="W221" i="1"/>
  <c r="W223" i="1" s="1"/>
  <c r="V221" i="1"/>
  <c r="M221" i="1"/>
  <c r="U218" i="1"/>
  <c r="V217" i="1"/>
  <c r="U217" i="1"/>
  <c r="W216" i="1"/>
  <c r="W217" i="1" s="1"/>
  <c r="V216" i="1"/>
  <c r="V218" i="1" s="1"/>
  <c r="U213" i="1"/>
  <c r="U212" i="1"/>
  <c r="W211" i="1"/>
  <c r="V211" i="1"/>
  <c r="M211" i="1"/>
  <c r="W210" i="1"/>
  <c r="V210" i="1"/>
  <c r="M210" i="1"/>
  <c r="W209" i="1"/>
  <c r="V209" i="1"/>
  <c r="M209" i="1"/>
  <c r="W208" i="1"/>
  <c r="V208" i="1"/>
  <c r="V212" i="1" s="1"/>
  <c r="M208" i="1"/>
  <c r="U205" i="1"/>
  <c r="U204" i="1"/>
  <c r="W203" i="1"/>
  <c r="W204" i="1" s="1"/>
  <c r="V203" i="1"/>
  <c r="V205" i="1" s="1"/>
  <c r="M203" i="1"/>
  <c r="U199" i="1"/>
  <c r="U198" i="1"/>
  <c r="W197" i="1"/>
  <c r="W198" i="1" s="1"/>
  <c r="V197" i="1"/>
  <c r="V199" i="1" s="1"/>
  <c r="U194" i="1"/>
  <c r="U193" i="1"/>
  <c r="W192" i="1"/>
  <c r="W193" i="1" s="1"/>
  <c r="V192" i="1"/>
  <c r="V194" i="1" s="1"/>
  <c r="M192" i="1"/>
  <c r="U189" i="1"/>
  <c r="U188" i="1"/>
  <c r="W187" i="1"/>
  <c r="V187" i="1"/>
  <c r="M187" i="1"/>
  <c r="W186" i="1"/>
  <c r="V186" i="1"/>
  <c r="M186" i="1"/>
  <c r="U182" i="1"/>
  <c r="U181" i="1"/>
  <c r="W180" i="1"/>
  <c r="V180" i="1"/>
  <c r="M180" i="1"/>
  <c r="W179" i="1"/>
  <c r="V179" i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V172" i="1"/>
  <c r="M172" i="1"/>
  <c r="U169" i="1"/>
  <c r="U168" i="1"/>
  <c r="W167" i="1"/>
  <c r="W168" i="1" s="1"/>
  <c r="V167" i="1"/>
  <c r="V169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W153" i="1"/>
  <c r="V153" i="1"/>
  <c r="M153" i="1"/>
  <c r="U151" i="1"/>
  <c r="U150" i="1"/>
  <c r="W149" i="1"/>
  <c r="V149" i="1"/>
  <c r="W148" i="1"/>
  <c r="V148" i="1"/>
  <c r="M148" i="1"/>
  <c r="W147" i="1"/>
  <c r="V147" i="1"/>
  <c r="M147" i="1"/>
  <c r="W146" i="1"/>
  <c r="V146" i="1"/>
  <c r="M146" i="1"/>
  <c r="U144" i="1"/>
  <c r="U143" i="1"/>
  <c r="W142" i="1"/>
  <c r="W143" i="1" s="1"/>
  <c r="V142" i="1"/>
  <c r="V144" i="1" s="1"/>
  <c r="M142" i="1"/>
  <c r="U140" i="1"/>
  <c r="U139" i="1"/>
  <c r="W138" i="1"/>
  <c r="W139" i="1" s="1"/>
  <c r="V138" i="1"/>
  <c r="V140" i="1" s="1"/>
  <c r="M138" i="1"/>
  <c r="U134" i="1"/>
  <c r="U133" i="1"/>
  <c r="W132" i="1"/>
  <c r="W133" i="1" s="1"/>
  <c r="V132" i="1"/>
  <c r="V134" i="1" s="1"/>
  <c r="M132" i="1"/>
  <c r="U129" i="1"/>
  <c r="U128" i="1"/>
  <c r="W127" i="1"/>
  <c r="V127" i="1"/>
  <c r="M127" i="1"/>
  <c r="W126" i="1"/>
  <c r="V126" i="1"/>
  <c r="M126" i="1"/>
  <c r="U123" i="1"/>
  <c r="U122" i="1"/>
  <c r="W121" i="1"/>
  <c r="W122" i="1" s="1"/>
  <c r="V121" i="1"/>
  <c r="V123" i="1" s="1"/>
  <c r="M121" i="1"/>
  <c r="U118" i="1"/>
  <c r="U117" i="1"/>
  <c r="W116" i="1"/>
  <c r="V116" i="1"/>
  <c r="M116" i="1"/>
  <c r="W115" i="1"/>
  <c r="V115" i="1"/>
  <c r="M115" i="1"/>
  <c r="W114" i="1"/>
  <c r="V114" i="1"/>
  <c r="W113" i="1"/>
  <c r="V113" i="1"/>
  <c r="M113" i="1"/>
  <c r="U110" i="1"/>
  <c r="U109" i="1"/>
  <c r="W108" i="1"/>
  <c r="W109" i="1" s="1"/>
  <c r="V108" i="1"/>
  <c r="V110" i="1" s="1"/>
  <c r="M108" i="1"/>
  <c r="U105" i="1"/>
  <c r="U104" i="1"/>
  <c r="W103" i="1"/>
  <c r="V103" i="1"/>
  <c r="M103" i="1"/>
  <c r="W102" i="1"/>
  <c r="V102" i="1"/>
  <c r="M102" i="1"/>
  <c r="U99" i="1"/>
  <c r="U98" i="1"/>
  <c r="W97" i="1"/>
  <c r="V97" i="1"/>
  <c r="W96" i="1"/>
  <c r="V96" i="1"/>
  <c r="W95" i="1"/>
  <c r="V95" i="1"/>
  <c r="W94" i="1"/>
  <c r="W98" i="1" s="1"/>
  <c r="V94" i="1"/>
  <c r="V99" i="1" s="1"/>
  <c r="U91" i="1"/>
  <c r="U90" i="1"/>
  <c r="W89" i="1"/>
  <c r="V89" i="1"/>
  <c r="M89" i="1"/>
  <c r="W88" i="1"/>
  <c r="W90" i="1" s="1"/>
  <c r="V88" i="1"/>
  <c r="M88" i="1"/>
  <c r="W87" i="1"/>
  <c r="V87" i="1"/>
  <c r="V91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V83" i="1" s="1"/>
  <c r="M77" i="1"/>
  <c r="U74" i="1"/>
  <c r="U73" i="1"/>
  <c r="W72" i="1"/>
  <c r="V72" i="1"/>
  <c r="M72" i="1"/>
  <c r="W71" i="1"/>
  <c r="V71" i="1"/>
  <c r="V73" i="1" s="1"/>
  <c r="M71" i="1"/>
  <c r="U68" i="1"/>
  <c r="U67" i="1"/>
  <c r="W66" i="1"/>
  <c r="W67" i="1" s="1"/>
  <c r="V66" i="1"/>
  <c r="V68" i="1" s="1"/>
  <c r="M66" i="1"/>
  <c r="U63" i="1"/>
  <c r="U62" i="1"/>
  <c r="W61" i="1"/>
  <c r="V61" i="1"/>
  <c r="W60" i="1"/>
  <c r="V60" i="1"/>
  <c r="W59" i="1"/>
  <c r="W62" i="1" s="1"/>
  <c r="V59" i="1"/>
  <c r="V63" i="1" s="1"/>
  <c r="M59" i="1"/>
  <c r="U56" i="1"/>
  <c r="U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V50" i="1"/>
  <c r="W49" i="1"/>
  <c r="V49" i="1"/>
  <c r="M49" i="1"/>
  <c r="U46" i="1"/>
  <c r="U45" i="1"/>
  <c r="W44" i="1"/>
  <c r="V44" i="1"/>
  <c r="V46" i="1" s="1"/>
  <c r="M44" i="1"/>
  <c r="W43" i="1"/>
  <c r="W45" i="1" s="1"/>
  <c r="V43" i="1"/>
  <c r="M43" i="1"/>
  <c r="U40" i="1"/>
  <c r="U39" i="1"/>
  <c r="W38" i="1"/>
  <c r="V38" i="1"/>
  <c r="M38" i="1"/>
  <c r="W37" i="1"/>
  <c r="V37" i="1"/>
  <c r="W36" i="1"/>
  <c r="W39" i="1" s="1"/>
  <c r="V36" i="1"/>
  <c r="M36" i="1"/>
  <c r="U33" i="1"/>
  <c r="U32" i="1"/>
  <c r="W31" i="1"/>
  <c r="V31" i="1"/>
  <c r="M31" i="1"/>
  <c r="W30" i="1"/>
  <c r="V30" i="1"/>
  <c r="M30" i="1"/>
  <c r="W29" i="1"/>
  <c r="V29" i="1"/>
  <c r="V244" i="1" s="1"/>
  <c r="M29" i="1"/>
  <c r="W28" i="1"/>
  <c r="W32" i="1" s="1"/>
  <c r="V28" i="1"/>
  <c r="M28" i="1"/>
  <c r="U24" i="1"/>
  <c r="V23" i="1"/>
  <c r="U23" i="1"/>
  <c r="W22" i="1"/>
  <c r="W23" i="1" s="1"/>
  <c r="V22" i="1"/>
  <c r="V24" i="1" s="1"/>
  <c r="M22" i="1"/>
  <c r="H10" i="1"/>
  <c r="F10" i="1"/>
  <c r="J9" i="1"/>
  <c r="F9" i="1"/>
  <c r="A9" i="1"/>
  <c r="A10" i="1" s="1"/>
  <c r="D7" i="1"/>
  <c r="N6" i="1"/>
  <c r="M2" i="1"/>
  <c r="W117" i="1" l="1"/>
  <c r="V118" i="1"/>
  <c r="V104" i="1"/>
  <c r="W128" i="1"/>
  <c r="V133" i="1"/>
  <c r="V139" i="1"/>
  <c r="V143" i="1"/>
  <c r="W150" i="1"/>
  <c r="V150" i="1"/>
  <c r="V164" i="1"/>
  <c r="V168" i="1"/>
  <c r="W176" i="1"/>
  <c r="V177" i="1"/>
  <c r="W181" i="1"/>
  <c r="W188" i="1"/>
  <c r="V189" i="1"/>
  <c r="U245" i="1"/>
  <c r="U246" i="1"/>
  <c r="U242" i="1"/>
  <c r="V32" i="1"/>
  <c r="V39" i="1"/>
  <c r="V45" i="1"/>
  <c r="V56" i="1"/>
  <c r="W55" i="1"/>
  <c r="W73" i="1"/>
  <c r="W83" i="1"/>
  <c r="V84" i="1"/>
  <c r="V98" i="1"/>
  <c r="W104" i="1"/>
  <c r="V105" i="1"/>
  <c r="V128" i="1"/>
  <c r="V151" i="1"/>
  <c r="W163" i="1"/>
  <c r="V163" i="1"/>
  <c r="V176" i="1"/>
  <c r="V181" i="1"/>
  <c r="V188" i="1"/>
  <c r="V198" i="1"/>
  <c r="V204" i="1"/>
  <c r="W212" i="1"/>
  <c r="V213" i="1"/>
  <c r="V223" i="1"/>
  <c r="H9" i="1"/>
  <c r="V40" i="1"/>
  <c r="V55" i="1"/>
  <c r="V62" i="1"/>
  <c r="V67" i="1"/>
  <c r="V74" i="1"/>
  <c r="V90" i="1"/>
  <c r="V109" i="1"/>
  <c r="V117" i="1"/>
  <c r="V122" i="1"/>
  <c r="V129" i="1"/>
  <c r="V182" i="1"/>
  <c r="V193" i="1"/>
  <c r="V229" i="1"/>
  <c r="V235" i="1"/>
  <c r="V240" i="1"/>
  <c r="V33" i="1"/>
  <c r="V243" i="1"/>
  <c r="V245" i="1" s="1"/>
  <c r="W247" i="1" l="1"/>
  <c r="V246" i="1"/>
  <c r="V242" i="1"/>
  <c r="B255" i="1" s="1"/>
  <c r="A255" i="1" l="1"/>
  <c r="C255" i="1"/>
</calcChain>
</file>

<file path=xl/sharedStrings.xml><?xml version="1.0" encoding="utf-8"?>
<sst xmlns="http://schemas.openxmlformats.org/spreadsheetml/2006/main" count="780" uniqueCount="323">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</sst>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255"/>
  <sheetViews>
    <sheetView showGridLines="0" tabSelected="1" topLeftCell="A227" zoomScaleNormal="100" zoomScaleSheetLayoutView="100" workbookViewId="0">
      <selection activeCell="Y239" sqref="Y2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7</v>
      </c>
      <c r="B5" s="163"/>
      <c r="C5" s="164"/>
      <c r="D5" s="165"/>
      <c r="E5" s="166"/>
      <c r="F5" s="167" t="s">
        <v>8</v>
      </c>
      <c r="G5" s="164"/>
      <c r="H5" s="165"/>
      <c r="I5" s="168"/>
      <c r="J5" s="168"/>
      <c r="K5" s="166"/>
      <c r="M5" s="25" t="s">
        <v>9</v>
      </c>
      <c r="N5" s="169"/>
      <c r="O5" s="170"/>
      <c r="Q5" s="171" t="s">
        <v>10</v>
      </c>
      <c r="R5" s="172"/>
      <c r="S5" s="173" t="s">
        <v>11</v>
      </c>
      <c r="T5" s="170"/>
      <c r="Y5" s="52"/>
      <c r="Z5" s="52"/>
      <c r="AA5" s="52"/>
    </row>
    <row r="6" spans="1:28" s="151" customFormat="1" ht="24" customHeight="1" x14ac:dyDescent="0.2">
      <c r="A6" s="162" t="s">
        <v>12</v>
      </c>
      <c r="B6" s="163"/>
      <c r="C6" s="164"/>
      <c r="D6" s="174" t="s">
        <v>13</v>
      </c>
      <c r="E6" s="175"/>
      <c r="F6" s="175"/>
      <c r="G6" s="175"/>
      <c r="H6" s="175"/>
      <c r="I6" s="175"/>
      <c r="J6" s="175"/>
      <c r="K6" s="170"/>
      <c r="M6" s="25" t="s">
        <v>14</v>
      </c>
      <c r="N6" s="176" t="str">
        <f>IF(N5=0," ",CHOOSE(WEEKDAY(N5,2),"Понедельник","Вторник","Среда","Четверг","Пятница","Суббота","Воскресенье"))</f>
        <v xml:space="preserve"> </v>
      </c>
      <c r="O6" s="177"/>
      <c r="Q6" s="178" t="s">
        <v>15</v>
      </c>
      <c r="R6" s="172"/>
      <c r="S6" s="179" t="s">
        <v>16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17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18</v>
      </c>
      <c r="N8" s="194"/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19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20</v>
      </c>
      <c r="N10" s="194"/>
      <c r="O10" s="170"/>
      <c r="R10" s="25" t="s">
        <v>21</v>
      </c>
      <c r="S10" s="200" t="s">
        <v>22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194"/>
      <c r="O11" s="170"/>
      <c r="R11" s="25" t="s">
        <v>25</v>
      </c>
      <c r="S11" s="201" t="s">
        <v>26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27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28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29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30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31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32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33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09" t="s">
        <v>34</v>
      </c>
      <c r="B17" s="209" t="s">
        <v>35</v>
      </c>
      <c r="C17" s="211" t="s">
        <v>36</v>
      </c>
      <c r="D17" s="209" t="s">
        <v>37</v>
      </c>
      <c r="E17" s="212"/>
      <c r="F17" s="209" t="s">
        <v>38</v>
      </c>
      <c r="G17" s="209" t="s">
        <v>39</v>
      </c>
      <c r="H17" s="209" t="s">
        <v>40</v>
      </c>
      <c r="I17" s="209" t="s">
        <v>41</v>
      </c>
      <c r="J17" s="209" t="s">
        <v>42</v>
      </c>
      <c r="K17" s="209" t="s">
        <v>43</v>
      </c>
      <c r="L17" s="209" t="s">
        <v>44</v>
      </c>
      <c r="M17" s="209" t="s">
        <v>45</v>
      </c>
      <c r="N17" s="215"/>
      <c r="O17" s="215"/>
      <c r="P17" s="215"/>
      <c r="Q17" s="212"/>
      <c r="R17" s="208" t="s">
        <v>46</v>
      </c>
      <c r="S17" s="164"/>
      <c r="T17" s="209" t="s">
        <v>47</v>
      </c>
      <c r="U17" s="209" t="s">
        <v>48</v>
      </c>
      <c r="V17" s="217" t="s">
        <v>49</v>
      </c>
      <c r="W17" s="209" t="s">
        <v>50</v>
      </c>
      <c r="X17" s="219" t="s">
        <v>51</v>
      </c>
      <c r="Y17" s="219" t="s">
        <v>52</v>
      </c>
      <c r="Z17" s="219" t="s">
        <v>53</v>
      </c>
      <c r="AA17" s="221"/>
      <c r="AB17" s="222"/>
      <c r="AC17" s="226"/>
      <c r="AZ17" s="228" t="s">
        <v>54</v>
      </c>
    </row>
    <row r="18" spans="1:52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55</v>
      </c>
      <c r="S18" s="150" t="s">
        <v>56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  <c r="AZ18" s="161"/>
    </row>
    <row r="19" spans="1:52" ht="27.75" customHeight="1" x14ac:dyDescent="0.2">
      <c r="A19" s="229" t="s">
        <v>57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52" ht="16.5" customHeight="1" x14ac:dyDescent="0.25">
      <c r="A20" s="231" t="s">
        <v>57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52" ht="14.25" customHeight="1" x14ac:dyDescent="0.25">
      <c r="A21" s="232" t="s">
        <v>58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52" ht="27" customHeight="1" x14ac:dyDescent="0.25">
      <c r="A22" s="55" t="s">
        <v>59</v>
      </c>
      <c r="B22" s="55" t="s">
        <v>60</v>
      </c>
      <c r="C22" s="32">
        <v>4301070826</v>
      </c>
      <c r="D22" s="233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61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7"/>
      <c r="R22" s="35"/>
      <c r="S22" s="35"/>
      <c r="T22" s="36" t="s">
        <v>62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7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8"/>
      <c r="M23" s="236" t="s">
        <v>63</v>
      </c>
      <c r="N23" s="189"/>
      <c r="O23" s="189"/>
      <c r="P23" s="189"/>
      <c r="Q23" s="189"/>
      <c r="R23" s="189"/>
      <c r="S23" s="190"/>
      <c r="T23" s="38" t="s">
        <v>62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52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8"/>
      <c r="M24" s="236" t="s">
        <v>63</v>
      </c>
      <c r="N24" s="189"/>
      <c r="O24" s="189"/>
      <c r="P24" s="189"/>
      <c r="Q24" s="189"/>
      <c r="R24" s="189"/>
      <c r="S24" s="190"/>
      <c r="T24" s="38" t="s">
        <v>64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52" ht="27.75" customHeight="1" x14ac:dyDescent="0.2">
      <c r="A25" s="229" t="s">
        <v>65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52" ht="16.5" customHeight="1" x14ac:dyDescent="0.25">
      <c r="A26" s="231" t="s">
        <v>66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52" ht="14.25" customHeight="1" x14ac:dyDescent="0.25">
      <c r="A27" s="232" t="s">
        <v>67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52" ht="27" customHeight="1" x14ac:dyDescent="0.25">
      <c r="A28" s="55" t="s">
        <v>68</v>
      </c>
      <c r="B28" s="55" t="s">
        <v>69</v>
      </c>
      <c r="C28" s="32">
        <v>4301132066</v>
      </c>
      <c r="D28" s="233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61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7"/>
      <c r="R28" s="35"/>
      <c r="S28" s="35"/>
      <c r="T28" s="36" t="s">
        <v>62</v>
      </c>
      <c r="U28" s="153">
        <v>60</v>
      </c>
      <c r="V28" s="154">
        <f>IFERROR(IF(U28="","",U28),"")</f>
        <v>60</v>
      </c>
      <c r="W28" s="37">
        <f>IFERROR(IF(U28="","",U28*0.00936),"")</f>
        <v>0.56159999999999999</v>
      </c>
      <c r="X28" s="57"/>
      <c r="Y28" s="58"/>
      <c r="AC28" s="62"/>
      <c r="AZ28" s="64" t="s">
        <v>70</v>
      </c>
    </row>
    <row r="29" spans="1:52" ht="27" customHeight="1" x14ac:dyDescent="0.25">
      <c r="A29" s="55" t="s">
        <v>71</v>
      </c>
      <c r="B29" s="55" t="s">
        <v>72</v>
      </c>
      <c r="C29" s="32">
        <v>4301132063</v>
      </c>
      <c r="D29" s="233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61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7"/>
      <c r="R29" s="35"/>
      <c r="S29" s="35"/>
      <c r="T29" s="36" t="s">
        <v>62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70</v>
      </c>
    </row>
    <row r="30" spans="1:52" ht="27" customHeight="1" x14ac:dyDescent="0.25">
      <c r="A30" s="55" t="s">
        <v>73</v>
      </c>
      <c r="B30" s="55" t="s">
        <v>74</v>
      </c>
      <c r="C30" s="32">
        <v>4301132064</v>
      </c>
      <c r="D30" s="233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61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7"/>
      <c r="R30" s="35"/>
      <c r="S30" s="35"/>
      <c r="T30" s="36" t="s">
        <v>62</v>
      </c>
      <c r="U30" s="153">
        <v>60</v>
      </c>
      <c r="V30" s="154">
        <f>IFERROR(IF(U30="","",U30),"")</f>
        <v>60</v>
      </c>
      <c r="W30" s="37">
        <f>IFERROR(IF(U30="","",U30*0.00936),"")</f>
        <v>0.56159999999999999</v>
      </c>
      <c r="X30" s="57"/>
      <c r="Y30" s="58"/>
      <c r="AC30" s="62"/>
      <c r="AZ30" s="66" t="s">
        <v>70</v>
      </c>
    </row>
    <row r="31" spans="1:52" ht="27" customHeight="1" x14ac:dyDescent="0.25">
      <c r="A31" s="55" t="s">
        <v>75</v>
      </c>
      <c r="B31" s="55" t="s">
        <v>76</v>
      </c>
      <c r="C31" s="32">
        <v>4301132065</v>
      </c>
      <c r="D31" s="233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61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7"/>
      <c r="R31" s="35"/>
      <c r="S31" s="35"/>
      <c r="T31" s="36" t="s">
        <v>62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70</v>
      </c>
    </row>
    <row r="32" spans="1:52" x14ac:dyDescent="0.2">
      <c r="A32" s="237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8"/>
      <c r="M32" s="236" t="s">
        <v>63</v>
      </c>
      <c r="N32" s="189"/>
      <c r="O32" s="189"/>
      <c r="P32" s="189"/>
      <c r="Q32" s="189"/>
      <c r="R32" s="189"/>
      <c r="S32" s="190"/>
      <c r="T32" s="38" t="s">
        <v>62</v>
      </c>
      <c r="U32" s="155">
        <f>IFERROR(SUM(U28:U31),"0")</f>
        <v>120</v>
      </c>
      <c r="V32" s="155">
        <f>IFERROR(SUM(V28:V31),"0")</f>
        <v>120</v>
      </c>
      <c r="W32" s="155">
        <f>IFERROR(IF(W28="",0,W28),"0")+IFERROR(IF(W29="",0,W29),"0")+IFERROR(IF(W30="",0,W30),"0")+IFERROR(IF(W31="",0,W31),"0")</f>
        <v>1.1232</v>
      </c>
      <c r="X32" s="156"/>
      <c r="Y32" s="156"/>
    </row>
    <row r="33" spans="1:52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8"/>
      <c r="M33" s="236" t="s">
        <v>63</v>
      </c>
      <c r="N33" s="189"/>
      <c r="O33" s="189"/>
      <c r="P33" s="189"/>
      <c r="Q33" s="189"/>
      <c r="R33" s="189"/>
      <c r="S33" s="190"/>
      <c r="T33" s="38" t="s">
        <v>64</v>
      </c>
      <c r="U33" s="155">
        <f>IFERROR(SUMPRODUCT(U28:U31*H28:H31),"0")</f>
        <v>180</v>
      </c>
      <c r="V33" s="155">
        <f>IFERROR(SUMPRODUCT(V28:V31*H28:H31),"0")</f>
        <v>180</v>
      </c>
      <c r="W33" s="38"/>
      <c r="X33" s="156"/>
      <c r="Y33" s="156"/>
    </row>
    <row r="34" spans="1:52" ht="16.5" customHeight="1" x14ac:dyDescent="0.25">
      <c r="A34" s="231" t="s">
        <v>77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52" ht="14.25" customHeight="1" x14ac:dyDescent="0.25">
      <c r="A35" s="232" t="s">
        <v>58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52" ht="27" customHeight="1" x14ac:dyDescent="0.25">
      <c r="A36" s="55" t="s">
        <v>78</v>
      </c>
      <c r="B36" s="55" t="s">
        <v>79</v>
      </c>
      <c r="C36" s="32">
        <v>4301070865</v>
      </c>
      <c r="D36" s="233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61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7"/>
      <c r="R36" s="35"/>
      <c r="S36" s="35"/>
      <c r="T36" s="36" t="s">
        <v>62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80</v>
      </c>
      <c r="B37" s="55" t="s">
        <v>81</v>
      </c>
      <c r="C37" s="32">
        <v>4301070861</v>
      </c>
      <c r="D37" s="233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61</v>
      </c>
      <c r="L37" s="33">
        <v>180</v>
      </c>
      <c r="M37" s="244" t="s">
        <v>82</v>
      </c>
      <c r="N37" s="235"/>
      <c r="O37" s="235"/>
      <c r="P37" s="235"/>
      <c r="Q37" s="177"/>
      <c r="R37" s="35"/>
      <c r="S37" s="35"/>
      <c r="T37" s="36" t="s">
        <v>62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83</v>
      </c>
      <c r="B38" s="55" t="s">
        <v>84</v>
      </c>
      <c r="C38" s="32">
        <v>4301070864</v>
      </c>
      <c r="D38" s="233">
        <v>4607111036292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61</v>
      </c>
      <c r="L38" s="33">
        <v>180</v>
      </c>
      <c r="M38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235"/>
      <c r="O38" s="235"/>
      <c r="P38" s="235"/>
      <c r="Q38" s="177"/>
      <c r="R38" s="35"/>
      <c r="S38" s="35"/>
      <c r="T38" s="36" t="s">
        <v>62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x14ac:dyDescent="0.2">
      <c r="A39" s="237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238"/>
      <c r="M39" s="236" t="s">
        <v>63</v>
      </c>
      <c r="N39" s="189"/>
      <c r="O39" s="189"/>
      <c r="P39" s="189"/>
      <c r="Q39" s="189"/>
      <c r="R39" s="189"/>
      <c r="S39" s="190"/>
      <c r="T39" s="38" t="s">
        <v>62</v>
      </c>
      <c r="U39" s="155">
        <f>IFERROR(SUM(U36:U38),"0")</f>
        <v>0</v>
      </c>
      <c r="V39" s="155">
        <f>IFERROR(SUM(V36:V38),"0")</f>
        <v>0</v>
      </c>
      <c r="W39" s="155">
        <f>IFERROR(IF(W36="",0,W36),"0")+IFERROR(IF(W37="",0,W37),"0")+IFERROR(IF(W38="",0,W38),"0")</f>
        <v>0</v>
      </c>
      <c r="X39" s="156"/>
      <c r="Y39" s="156"/>
    </row>
    <row r="40" spans="1:52" x14ac:dyDescent="0.2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8"/>
      <c r="M40" s="236" t="s">
        <v>63</v>
      </c>
      <c r="N40" s="189"/>
      <c r="O40" s="189"/>
      <c r="P40" s="189"/>
      <c r="Q40" s="189"/>
      <c r="R40" s="189"/>
      <c r="S40" s="190"/>
      <c r="T40" s="38" t="s">
        <v>64</v>
      </c>
      <c r="U40" s="155">
        <f>IFERROR(SUMPRODUCT(U36:U38*H36:H38),"0")</f>
        <v>0</v>
      </c>
      <c r="V40" s="155">
        <f>IFERROR(SUMPRODUCT(V36:V38*H36:H38),"0")</f>
        <v>0</v>
      </c>
      <c r="W40" s="38"/>
      <c r="X40" s="156"/>
      <c r="Y40" s="156"/>
    </row>
    <row r="41" spans="1:52" ht="16.5" customHeight="1" x14ac:dyDescent="0.25">
      <c r="A41" s="231" t="s">
        <v>85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48"/>
      <c r="Y41" s="148"/>
    </row>
    <row r="42" spans="1:52" ht="14.25" customHeight="1" x14ac:dyDescent="0.25">
      <c r="A42" s="232" t="s">
        <v>86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9"/>
      <c r="Y42" s="149"/>
    </row>
    <row r="43" spans="1:52" ht="27" customHeight="1" x14ac:dyDescent="0.25">
      <c r="A43" s="55" t="s">
        <v>87</v>
      </c>
      <c r="B43" s="55" t="s">
        <v>88</v>
      </c>
      <c r="C43" s="32">
        <v>4301190014</v>
      </c>
      <c r="D43" s="233">
        <v>4607111037053</v>
      </c>
      <c r="E43" s="177"/>
      <c r="F43" s="152">
        <v>0.2</v>
      </c>
      <c r="G43" s="33">
        <v>6</v>
      </c>
      <c r="H43" s="152">
        <v>1.2</v>
      </c>
      <c r="I43" s="152">
        <v>1.5918000000000001</v>
      </c>
      <c r="J43" s="33">
        <v>130</v>
      </c>
      <c r="K43" s="34" t="s">
        <v>61</v>
      </c>
      <c r="L43" s="33">
        <v>365</v>
      </c>
      <c r="M43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235"/>
      <c r="O43" s="235"/>
      <c r="P43" s="235"/>
      <c r="Q43" s="177"/>
      <c r="R43" s="35"/>
      <c r="S43" s="35"/>
      <c r="T43" s="36" t="s">
        <v>62</v>
      </c>
      <c r="U43" s="153">
        <v>0</v>
      </c>
      <c r="V43" s="154">
        <f>IFERROR(IF(U43="","",U43),"")</f>
        <v>0</v>
      </c>
      <c r="W43" s="37">
        <f>IFERROR(IF(U43="","",U43*0.0095),"")</f>
        <v>0</v>
      </c>
      <c r="X43" s="57"/>
      <c r="Y43" s="58"/>
      <c r="AC43" s="62"/>
      <c r="AZ43" s="71" t="s">
        <v>70</v>
      </c>
    </row>
    <row r="44" spans="1:52" ht="27" customHeight="1" x14ac:dyDescent="0.25">
      <c r="A44" s="55" t="s">
        <v>89</v>
      </c>
      <c r="B44" s="55" t="s">
        <v>90</v>
      </c>
      <c r="C44" s="32">
        <v>4301190015</v>
      </c>
      <c r="D44" s="233">
        <v>4607111037060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61</v>
      </c>
      <c r="L44" s="33">
        <v>365</v>
      </c>
      <c r="M44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235"/>
      <c r="O44" s="235"/>
      <c r="P44" s="235"/>
      <c r="Q44" s="177"/>
      <c r="R44" s="35"/>
      <c r="S44" s="35"/>
      <c r="T44" s="36" t="s">
        <v>62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70</v>
      </c>
    </row>
    <row r="45" spans="1:52" x14ac:dyDescent="0.2">
      <c r="A45" s="237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238"/>
      <c r="M45" s="236" t="s">
        <v>63</v>
      </c>
      <c r="N45" s="189"/>
      <c r="O45" s="189"/>
      <c r="P45" s="189"/>
      <c r="Q45" s="189"/>
      <c r="R45" s="189"/>
      <c r="S45" s="190"/>
      <c r="T45" s="38" t="s">
        <v>62</v>
      </c>
      <c r="U45" s="155">
        <f>IFERROR(SUM(U43:U44),"0")</f>
        <v>0</v>
      </c>
      <c r="V45" s="155">
        <f>IFERROR(SUM(V43:V44),"0")</f>
        <v>0</v>
      </c>
      <c r="W45" s="155">
        <f>IFERROR(IF(W43="",0,W43),"0")+IFERROR(IF(W44="",0,W44),"0")</f>
        <v>0</v>
      </c>
      <c r="X45" s="156"/>
      <c r="Y45" s="156"/>
    </row>
    <row r="46" spans="1:52" x14ac:dyDescent="0.2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8"/>
      <c r="M46" s="236" t="s">
        <v>63</v>
      </c>
      <c r="N46" s="189"/>
      <c r="O46" s="189"/>
      <c r="P46" s="189"/>
      <c r="Q46" s="189"/>
      <c r="R46" s="189"/>
      <c r="S46" s="190"/>
      <c r="T46" s="38" t="s">
        <v>64</v>
      </c>
      <c r="U46" s="155">
        <f>IFERROR(SUMPRODUCT(U43:U44*H43:H44),"0")</f>
        <v>0</v>
      </c>
      <c r="V46" s="155">
        <f>IFERROR(SUMPRODUCT(V43:V44*H43:H44),"0")</f>
        <v>0</v>
      </c>
      <c r="W46" s="38"/>
      <c r="X46" s="156"/>
      <c r="Y46" s="156"/>
    </row>
    <row r="47" spans="1:52" ht="16.5" customHeight="1" x14ac:dyDescent="0.25">
      <c r="A47" s="231" t="s">
        <v>91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48"/>
      <c r="Y47" s="148"/>
    </row>
    <row r="48" spans="1:52" ht="14.25" customHeight="1" x14ac:dyDescent="0.25">
      <c r="A48" s="232" t="s">
        <v>58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9"/>
      <c r="Y48" s="149"/>
    </row>
    <row r="49" spans="1:52" ht="27" customHeight="1" x14ac:dyDescent="0.25">
      <c r="A49" s="55" t="s">
        <v>92</v>
      </c>
      <c r="B49" s="55" t="s">
        <v>93</v>
      </c>
      <c r="C49" s="32">
        <v>4301070935</v>
      </c>
      <c r="D49" s="233">
        <v>4607111037190</v>
      </c>
      <c r="E49" s="177"/>
      <c r="F49" s="152">
        <v>0.43</v>
      </c>
      <c r="G49" s="33">
        <v>16</v>
      </c>
      <c r="H49" s="152">
        <v>6.88</v>
      </c>
      <c r="I49" s="152">
        <v>7.1996000000000002</v>
      </c>
      <c r="J49" s="33">
        <v>84</v>
      </c>
      <c r="K49" s="34" t="s">
        <v>61</v>
      </c>
      <c r="L49" s="33">
        <v>150</v>
      </c>
      <c r="M49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235"/>
      <c r="O49" s="235"/>
      <c r="P49" s="235"/>
      <c r="Q49" s="177"/>
      <c r="R49" s="35"/>
      <c r="S49" s="35"/>
      <c r="T49" s="36" t="s">
        <v>62</v>
      </c>
      <c r="U49" s="153">
        <v>0</v>
      </c>
      <c r="V49" s="154">
        <f t="shared" ref="V49:V54" si="0">IFERROR(IF(U49="","",U49),"")</f>
        <v>0</v>
      </c>
      <c r="W49" s="37">
        <f t="shared" ref="W49:W54" si="1">IFERROR(IF(U49="","",U49*0.0155),"")</f>
        <v>0</v>
      </c>
      <c r="X49" s="57"/>
      <c r="Y49" s="58"/>
      <c r="AC49" s="62"/>
      <c r="AZ49" s="73" t="s">
        <v>1</v>
      </c>
    </row>
    <row r="50" spans="1:52" ht="27" customHeight="1" x14ac:dyDescent="0.25">
      <c r="A50" s="55" t="s">
        <v>94</v>
      </c>
      <c r="B50" s="55" t="s">
        <v>95</v>
      </c>
      <c r="C50" s="32">
        <v>4301070972</v>
      </c>
      <c r="D50" s="233">
        <v>4607111037183</v>
      </c>
      <c r="E50" s="177"/>
      <c r="F50" s="152">
        <v>0.9</v>
      </c>
      <c r="G50" s="33">
        <v>8</v>
      </c>
      <c r="H50" s="152">
        <v>7.2</v>
      </c>
      <c r="I50" s="152">
        <v>7.4859999999999998</v>
      </c>
      <c r="J50" s="33">
        <v>84</v>
      </c>
      <c r="K50" s="34" t="s">
        <v>61</v>
      </c>
      <c r="L50" s="33">
        <v>180</v>
      </c>
      <c r="M50" s="249" t="s">
        <v>96</v>
      </c>
      <c r="N50" s="235"/>
      <c r="O50" s="235"/>
      <c r="P50" s="235"/>
      <c r="Q50" s="177"/>
      <c r="R50" s="35"/>
      <c r="S50" s="35"/>
      <c r="T50" s="36" t="s">
        <v>62</v>
      </c>
      <c r="U50" s="153">
        <v>0</v>
      </c>
      <c r="V50" s="154">
        <f t="shared" si="0"/>
        <v>0</v>
      </c>
      <c r="W50" s="37">
        <f t="shared" si="1"/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4301070928</v>
      </c>
      <c r="D51" s="233">
        <v>4607111037091</v>
      </c>
      <c r="E51" s="177"/>
      <c r="F51" s="152">
        <v>0.43</v>
      </c>
      <c r="G51" s="33">
        <v>16</v>
      </c>
      <c r="H51" s="152">
        <v>6.88</v>
      </c>
      <c r="I51" s="152">
        <v>7.11</v>
      </c>
      <c r="J51" s="33">
        <v>84</v>
      </c>
      <c r="K51" s="34" t="s">
        <v>61</v>
      </c>
      <c r="L51" s="33">
        <v>150</v>
      </c>
      <c r="M51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235"/>
      <c r="O51" s="235"/>
      <c r="P51" s="235"/>
      <c r="Q51" s="177"/>
      <c r="R51" s="35"/>
      <c r="S51" s="35"/>
      <c r="T51" s="36" t="s">
        <v>62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4301070944</v>
      </c>
      <c r="D52" s="233">
        <v>4607111036902</v>
      </c>
      <c r="E52" s="177"/>
      <c r="F52" s="152">
        <v>0.9</v>
      </c>
      <c r="G52" s="33">
        <v>8</v>
      </c>
      <c r="H52" s="152">
        <v>7.2</v>
      </c>
      <c r="I52" s="152">
        <v>7.43</v>
      </c>
      <c r="J52" s="33">
        <v>84</v>
      </c>
      <c r="K52" s="34" t="s">
        <v>61</v>
      </c>
      <c r="L52" s="33">
        <v>150</v>
      </c>
      <c r="M52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235"/>
      <c r="O52" s="235"/>
      <c r="P52" s="235"/>
      <c r="Q52" s="177"/>
      <c r="R52" s="35"/>
      <c r="S52" s="35"/>
      <c r="T52" s="36" t="s">
        <v>62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4301070938</v>
      </c>
      <c r="D53" s="233">
        <v>4607111036858</v>
      </c>
      <c r="E53" s="177"/>
      <c r="F53" s="152">
        <v>0.43</v>
      </c>
      <c r="G53" s="33">
        <v>16</v>
      </c>
      <c r="H53" s="152">
        <v>6.88</v>
      </c>
      <c r="I53" s="152">
        <v>7.1996000000000002</v>
      </c>
      <c r="J53" s="33">
        <v>84</v>
      </c>
      <c r="K53" s="34" t="s">
        <v>61</v>
      </c>
      <c r="L53" s="33">
        <v>150</v>
      </c>
      <c r="M53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235"/>
      <c r="O53" s="235"/>
      <c r="P53" s="235"/>
      <c r="Q53" s="177"/>
      <c r="R53" s="35"/>
      <c r="S53" s="35"/>
      <c r="T53" s="36" t="s">
        <v>62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4301070909</v>
      </c>
      <c r="D54" s="233">
        <v>4607111036889</v>
      </c>
      <c r="E54" s="177"/>
      <c r="F54" s="152">
        <v>0.9</v>
      </c>
      <c r="G54" s="33">
        <v>8</v>
      </c>
      <c r="H54" s="152">
        <v>7.2</v>
      </c>
      <c r="I54" s="152">
        <v>7.4859999999999998</v>
      </c>
      <c r="J54" s="33">
        <v>84</v>
      </c>
      <c r="K54" s="34" t="s">
        <v>61</v>
      </c>
      <c r="L54" s="33">
        <v>150</v>
      </c>
      <c r="M54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235"/>
      <c r="O54" s="235"/>
      <c r="P54" s="235"/>
      <c r="Q54" s="177"/>
      <c r="R54" s="35"/>
      <c r="S54" s="35"/>
      <c r="T54" s="36" t="s">
        <v>62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x14ac:dyDescent="0.2">
      <c r="A55" s="237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238"/>
      <c r="M55" s="236" t="s">
        <v>63</v>
      </c>
      <c r="N55" s="189"/>
      <c r="O55" s="189"/>
      <c r="P55" s="189"/>
      <c r="Q55" s="189"/>
      <c r="R55" s="189"/>
      <c r="S55" s="190"/>
      <c r="T55" s="38" t="s">
        <v>62</v>
      </c>
      <c r="U55" s="155">
        <f>IFERROR(SUM(U49:U54),"0")</f>
        <v>0</v>
      </c>
      <c r="V55" s="155">
        <f>IFERROR(SUM(V49:V54),"0")</f>
        <v>0</v>
      </c>
      <c r="W55" s="155">
        <f>IFERROR(IF(W49="",0,W49),"0")+IFERROR(IF(W50="",0,W50),"0")+IFERROR(IF(W51="",0,W51),"0")+IFERROR(IF(W52="",0,W52),"0")+IFERROR(IF(W53="",0,W53),"0")+IFERROR(IF(W54="",0,W54),"0")</f>
        <v>0</v>
      </c>
      <c r="X55" s="156"/>
      <c r="Y55" s="156"/>
    </row>
    <row r="56" spans="1:52" x14ac:dyDescent="0.2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8"/>
      <c r="M56" s="236" t="s">
        <v>63</v>
      </c>
      <c r="N56" s="189"/>
      <c r="O56" s="189"/>
      <c r="P56" s="189"/>
      <c r="Q56" s="189"/>
      <c r="R56" s="189"/>
      <c r="S56" s="190"/>
      <c r="T56" s="38" t="s">
        <v>64</v>
      </c>
      <c r="U56" s="155">
        <f>IFERROR(SUMPRODUCT(U49:U54*H49:H54),"0")</f>
        <v>0</v>
      </c>
      <c r="V56" s="155">
        <f>IFERROR(SUMPRODUCT(V49:V54*H49:H54),"0")</f>
        <v>0</v>
      </c>
      <c r="W56" s="38"/>
      <c r="X56" s="156"/>
      <c r="Y56" s="156"/>
    </row>
    <row r="57" spans="1:52" ht="16.5" customHeight="1" x14ac:dyDescent="0.25">
      <c r="A57" s="231" t="s">
        <v>105</v>
      </c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48"/>
      <c r="Y57" s="148"/>
    </row>
    <row r="58" spans="1:52" ht="14.25" customHeight="1" x14ac:dyDescent="0.25">
      <c r="A58" s="232" t="s">
        <v>58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9"/>
      <c r="Y58" s="149"/>
    </row>
    <row r="59" spans="1:52" ht="27" customHeight="1" x14ac:dyDescent="0.25">
      <c r="A59" s="55" t="s">
        <v>106</v>
      </c>
      <c r="B59" s="55" t="s">
        <v>107</v>
      </c>
      <c r="C59" s="32">
        <v>4301070939</v>
      </c>
      <c r="D59" s="233">
        <v>4607111037411</v>
      </c>
      <c r="E59" s="177"/>
      <c r="F59" s="152">
        <v>2.7</v>
      </c>
      <c r="G59" s="33">
        <v>1</v>
      </c>
      <c r="H59" s="152">
        <v>2.7</v>
      </c>
      <c r="I59" s="152">
        <v>2.8132000000000001</v>
      </c>
      <c r="J59" s="33">
        <v>234</v>
      </c>
      <c r="K59" s="34" t="s">
        <v>61</v>
      </c>
      <c r="L59" s="33">
        <v>150</v>
      </c>
      <c r="M59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235"/>
      <c r="O59" s="235"/>
      <c r="P59" s="235"/>
      <c r="Q59" s="177"/>
      <c r="R59" s="35"/>
      <c r="S59" s="35"/>
      <c r="T59" s="36" t="s">
        <v>62</v>
      </c>
      <c r="U59" s="153">
        <v>3</v>
      </c>
      <c r="V59" s="154">
        <f>IFERROR(IF(U59="","",U59),"")</f>
        <v>3</v>
      </c>
      <c r="W59" s="37">
        <f>IFERROR(IF(U59="","",U59*0.00502),"")</f>
        <v>1.506E-2</v>
      </c>
      <c r="X59" s="57"/>
      <c r="Y59" s="58"/>
      <c r="AC59" s="62"/>
      <c r="AZ59" s="79" t="s">
        <v>1</v>
      </c>
    </row>
    <row r="60" spans="1:52" ht="27" customHeight="1" x14ac:dyDescent="0.25">
      <c r="A60" s="55" t="s">
        <v>106</v>
      </c>
      <c r="B60" s="55" t="s">
        <v>108</v>
      </c>
      <c r="C60" s="32">
        <v>4301070977</v>
      </c>
      <c r="D60" s="233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61</v>
      </c>
      <c r="L60" s="33">
        <v>180</v>
      </c>
      <c r="M60" s="255" t="s">
        <v>109</v>
      </c>
      <c r="N60" s="235"/>
      <c r="O60" s="235"/>
      <c r="P60" s="235"/>
      <c r="Q60" s="177"/>
      <c r="R60" s="35" t="s">
        <v>110</v>
      </c>
      <c r="S60" s="35"/>
      <c r="T60" s="36" t="s">
        <v>62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111</v>
      </c>
      <c r="B61" s="55" t="s">
        <v>112</v>
      </c>
      <c r="C61" s="32">
        <v>4301070981</v>
      </c>
      <c r="D61" s="233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144</v>
      </c>
      <c r="K61" s="34" t="s">
        <v>61</v>
      </c>
      <c r="L61" s="33">
        <v>180</v>
      </c>
      <c r="M61" s="256" t="s">
        <v>113</v>
      </c>
      <c r="N61" s="235"/>
      <c r="O61" s="235"/>
      <c r="P61" s="235"/>
      <c r="Q61" s="177"/>
      <c r="R61" s="35"/>
      <c r="S61" s="35"/>
      <c r="T61" s="36" t="s">
        <v>62</v>
      </c>
      <c r="U61" s="153">
        <v>3</v>
      </c>
      <c r="V61" s="154">
        <f>IFERROR(IF(U61="","",U61),"")</f>
        <v>3</v>
      </c>
      <c r="W61" s="37">
        <f>IFERROR(IF(U61="","",U61*0.00866),"")</f>
        <v>2.5979999999999996E-2</v>
      </c>
      <c r="X61" s="57"/>
      <c r="Y61" s="58"/>
      <c r="AC61" s="62"/>
      <c r="AZ61" s="81" t="s">
        <v>1</v>
      </c>
    </row>
    <row r="62" spans="1:52" x14ac:dyDescent="0.2">
      <c r="A62" s="237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8"/>
      <c r="M62" s="236" t="s">
        <v>63</v>
      </c>
      <c r="N62" s="189"/>
      <c r="O62" s="189"/>
      <c r="P62" s="189"/>
      <c r="Q62" s="189"/>
      <c r="R62" s="189"/>
      <c r="S62" s="190"/>
      <c r="T62" s="38" t="s">
        <v>62</v>
      </c>
      <c r="U62" s="155">
        <f>IFERROR(SUM(U59:U61),"0")</f>
        <v>6</v>
      </c>
      <c r="V62" s="155">
        <f>IFERROR(SUM(V59:V61),"0")</f>
        <v>6</v>
      </c>
      <c r="W62" s="155">
        <f>IFERROR(IF(W59="",0,W59),"0")+IFERROR(IF(W60="",0,W60),"0")+IFERROR(IF(W61="",0,W61),"0")</f>
        <v>4.1039999999999993E-2</v>
      </c>
      <c r="X62" s="156"/>
      <c r="Y62" s="156"/>
    </row>
    <row r="63" spans="1:52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8"/>
      <c r="M63" s="236" t="s">
        <v>63</v>
      </c>
      <c r="N63" s="189"/>
      <c r="O63" s="189"/>
      <c r="P63" s="189"/>
      <c r="Q63" s="189"/>
      <c r="R63" s="189"/>
      <c r="S63" s="190"/>
      <c r="T63" s="38" t="s">
        <v>64</v>
      </c>
      <c r="U63" s="155">
        <f>IFERROR(SUMPRODUCT(U59:U61*H59:H61),"0")</f>
        <v>23.1</v>
      </c>
      <c r="V63" s="155">
        <f>IFERROR(SUMPRODUCT(V59:V61*H59:H61),"0")</f>
        <v>23.1</v>
      </c>
      <c r="W63" s="38"/>
      <c r="X63" s="156"/>
      <c r="Y63" s="156"/>
    </row>
    <row r="64" spans="1:52" ht="16.5" customHeight="1" x14ac:dyDescent="0.25">
      <c r="A64" s="231" t="s">
        <v>114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52" ht="14.25" customHeight="1" x14ac:dyDescent="0.25">
      <c r="A65" s="232" t="s">
        <v>115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52" ht="27" customHeight="1" x14ac:dyDescent="0.25">
      <c r="A66" s="55" t="s">
        <v>116</v>
      </c>
      <c r="B66" s="55" t="s">
        <v>117</v>
      </c>
      <c r="C66" s="32">
        <v>4301135113</v>
      </c>
      <c r="D66" s="233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61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7"/>
      <c r="R66" s="35"/>
      <c r="S66" s="35"/>
      <c r="T66" s="36" t="s">
        <v>62</v>
      </c>
      <c r="U66" s="153">
        <v>50</v>
      </c>
      <c r="V66" s="154">
        <f>IFERROR(IF(U66="","",U66),"")</f>
        <v>50</v>
      </c>
      <c r="W66" s="37">
        <f>IFERROR(IF(U66="","",U66*0.01788),"")</f>
        <v>0.89400000000000002</v>
      </c>
      <c r="X66" s="57"/>
      <c r="Y66" s="58"/>
      <c r="AC66" s="62"/>
      <c r="AZ66" s="82" t="s">
        <v>70</v>
      </c>
    </row>
    <row r="67" spans="1:52" x14ac:dyDescent="0.2">
      <c r="A67" s="237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8"/>
      <c r="M67" s="236" t="s">
        <v>63</v>
      </c>
      <c r="N67" s="189"/>
      <c r="O67" s="189"/>
      <c r="P67" s="189"/>
      <c r="Q67" s="189"/>
      <c r="R67" s="189"/>
      <c r="S67" s="190"/>
      <c r="T67" s="38" t="s">
        <v>62</v>
      </c>
      <c r="U67" s="155">
        <f>IFERROR(SUM(U66:U66),"0")</f>
        <v>50</v>
      </c>
      <c r="V67" s="155">
        <f>IFERROR(SUM(V66:V66),"0")</f>
        <v>50</v>
      </c>
      <c r="W67" s="155">
        <f>IFERROR(IF(W66="",0,W66),"0")</f>
        <v>0.89400000000000002</v>
      </c>
      <c r="X67" s="156"/>
      <c r="Y67" s="156"/>
    </row>
    <row r="68" spans="1:52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8"/>
      <c r="M68" s="236" t="s">
        <v>63</v>
      </c>
      <c r="N68" s="189"/>
      <c r="O68" s="189"/>
      <c r="P68" s="189"/>
      <c r="Q68" s="189"/>
      <c r="R68" s="189"/>
      <c r="S68" s="190"/>
      <c r="T68" s="38" t="s">
        <v>64</v>
      </c>
      <c r="U68" s="155">
        <f>IFERROR(SUMPRODUCT(U66:U66*H66:H66),"0")</f>
        <v>180</v>
      </c>
      <c r="V68" s="155">
        <f>IFERROR(SUMPRODUCT(V66:V66*H66:H66),"0")</f>
        <v>180</v>
      </c>
      <c r="W68" s="38"/>
      <c r="X68" s="156"/>
      <c r="Y68" s="156"/>
    </row>
    <row r="69" spans="1:52" ht="16.5" customHeight="1" x14ac:dyDescent="0.25">
      <c r="A69" s="231" t="s">
        <v>118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52" ht="14.25" customHeight="1" x14ac:dyDescent="0.25">
      <c r="A70" s="232" t="s">
        <v>119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52" ht="27" customHeight="1" x14ac:dyDescent="0.25">
      <c r="A71" s="55" t="s">
        <v>120</v>
      </c>
      <c r="B71" s="55" t="s">
        <v>121</v>
      </c>
      <c r="C71" s="32">
        <v>4301131012</v>
      </c>
      <c r="D71" s="233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61</v>
      </c>
      <c r="L71" s="33">
        <v>180</v>
      </c>
      <c r="M71" s="25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7"/>
      <c r="R71" s="35"/>
      <c r="S71" s="35"/>
      <c r="T71" s="36" t="s">
        <v>62</v>
      </c>
      <c r="U71" s="153">
        <v>60</v>
      </c>
      <c r="V71" s="154">
        <f>IFERROR(IF(U71="","",U71),"")</f>
        <v>60</v>
      </c>
      <c r="W71" s="37">
        <f>IFERROR(IF(U71="","",U71*0.01788),"")</f>
        <v>1.0728</v>
      </c>
      <c r="X71" s="57"/>
      <c r="Y71" s="58"/>
      <c r="AC71" s="62"/>
      <c r="AZ71" s="83" t="s">
        <v>70</v>
      </c>
    </row>
    <row r="72" spans="1:52" ht="27" customHeight="1" x14ac:dyDescent="0.25">
      <c r="A72" s="55" t="s">
        <v>122</v>
      </c>
      <c r="B72" s="55" t="s">
        <v>123</v>
      </c>
      <c r="C72" s="32">
        <v>4301131011</v>
      </c>
      <c r="D72" s="233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61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7"/>
      <c r="R72" s="35"/>
      <c r="S72" s="35"/>
      <c r="T72" s="36" t="s">
        <v>62</v>
      </c>
      <c r="U72" s="153">
        <v>60</v>
      </c>
      <c r="V72" s="154">
        <f>IFERROR(IF(U72="","",U72),"")</f>
        <v>60</v>
      </c>
      <c r="W72" s="37">
        <f>IFERROR(IF(U72="","",U72*0.01788),"")</f>
        <v>1.0728</v>
      </c>
      <c r="X72" s="57"/>
      <c r="Y72" s="58"/>
      <c r="AC72" s="62"/>
      <c r="AZ72" s="84" t="s">
        <v>70</v>
      </c>
    </row>
    <row r="73" spans="1:52" x14ac:dyDescent="0.2">
      <c r="A73" s="237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8"/>
      <c r="M73" s="236" t="s">
        <v>63</v>
      </c>
      <c r="N73" s="189"/>
      <c r="O73" s="189"/>
      <c r="P73" s="189"/>
      <c r="Q73" s="189"/>
      <c r="R73" s="189"/>
      <c r="S73" s="190"/>
      <c r="T73" s="38" t="s">
        <v>62</v>
      </c>
      <c r="U73" s="155">
        <f>IFERROR(SUM(U71:U72),"0")</f>
        <v>120</v>
      </c>
      <c r="V73" s="155">
        <f>IFERROR(SUM(V71:V72),"0")</f>
        <v>120</v>
      </c>
      <c r="W73" s="155">
        <f>IFERROR(IF(W71="",0,W71),"0")+IFERROR(IF(W72="",0,W72),"0")</f>
        <v>2.1456</v>
      </c>
      <c r="X73" s="156"/>
      <c r="Y73" s="156"/>
    </row>
    <row r="74" spans="1:52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8"/>
      <c r="M74" s="236" t="s">
        <v>63</v>
      </c>
      <c r="N74" s="189"/>
      <c r="O74" s="189"/>
      <c r="P74" s="189"/>
      <c r="Q74" s="189"/>
      <c r="R74" s="189"/>
      <c r="S74" s="190"/>
      <c r="T74" s="38" t="s">
        <v>64</v>
      </c>
      <c r="U74" s="155">
        <f>IFERROR(SUMPRODUCT(U71:U72*H71:H72),"0")</f>
        <v>432</v>
      </c>
      <c r="V74" s="155">
        <f>IFERROR(SUMPRODUCT(V71:V72*H71:H72),"0")</f>
        <v>432</v>
      </c>
      <c r="W74" s="38"/>
      <c r="X74" s="156"/>
      <c r="Y74" s="156"/>
    </row>
    <row r="75" spans="1:52" ht="16.5" customHeight="1" x14ac:dyDescent="0.25">
      <c r="A75" s="231" t="s">
        <v>124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52" ht="14.25" customHeight="1" x14ac:dyDescent="0.25">
      <c r="A76" s="232" t="s">
        <v>115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52" ht="27" customHeight="1" x14ac:dyDescent="0.25">
      <c r="A77" s="55" t="s">
        <v>125</v>
      </c>
      <c r="B77" s="55" t="s">
        <v>126</v>
      </c>
      <c r="C77" s="32">
        <v>4301135053</v>
      </c>
      <c r="D77" s="233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61</v>
      </c>
      <c r="L77" s="33">
        <v>180</v>
      </c>
      <c r="M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5"/>
      <c r="O77" s="235"/>
      <c r="P77" s="235"/>
      <c r="Q77" s="177"/>
      <c r="R77" s="35"/>
      <c r="S77" s="35"/>
      <c r="T77" s="36" t="s">
        <v>62</v>
      </c>
      <c r="U77" s="153">
        <v>10</v>
      </c>
      <c r="V77" s="154">
        <f t="shared" ref="V77:V82" si="2">IFERROR(IF(U77="","",U77),"")</f>
        <v>10</v>
      </c>
      <c r="W77" s="37">
        <f t="shared" ref="W77:W82" si="3">IFERROR(IF(U77="","",U77*0.01788),"")</f>
        <v>0.17880000000000001</v>
      </c>
      <c r="X77" s="57"/>
      <c r="Y77" s="58"/>
      <c r="AC77" s="62"/>
      <c r="AZ77" s="85" t="s">
        <v>70</v>
      </c>
    </row>
    <row r="78" spans="1:52" ht="16.5" customHeight="1" x14ac:dyDescent="0.25">
      <c r="A78" s="55" t="s">
        <v>127</v>
      </c>
      <c r="B78" s="55" t="s">
        <v>128</v>
      </c>
      <c r="C78" s="32">
        <v>4301135122</v>
      </c>
      <c r="D78" s="233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61</v>
      </c>
      <c r="L78" s="33">
        <v>180</v>
      </c>
      <c r="M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5"/>
      <c r="O78" s="235"/>
      <c r="P78" s="235"/>
      <c r="Q78" s="177"/>
      <c r="R78" s="35"/>
      <c r="S78" s="35"/>
      <c r="T78" s="36" t="s">
        <v>62</v>
      </c>
      <c r="U78" s="153">
        <v>40</v>
      </c>
      <c r="V78" s="154">
        <f t="shared" si="2"/>
        <v>40</v>
      </c>
      <c r="W78" s="37">
        <f t="shared" si="3"/>
        <v>0.71520000000000006</v>
      </c>
      <c r="X78" s="57"/>
      <c r="Y78" s="58"/>
      <c r="AC78" s="62"/>
      <c r="AZ78" s="86" t="s">
        <v>70</v>
      </c>
    </row>
    <row r="79" spans="1:52" ht="27" customHeight="1" x14ac:dyDescent="0.25">
      <c r="A79" s="55" t="s">
        <v>129</v>
      </c>
      <c r="B79" s="55" t="s">
        <v>130</v>
      </c>
      <c r="C79" s="32">
        <v>4301130400</v>
      </c>
      <c r="D79" s="233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61</v>
      </c>
      <c r="L79" s="33">
        <v>180</v>
      </c>
      <c r="M79" s="26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5"/>
      <c r="O79" s="235"/>
      <c r="P79" s="235"/>
      <c r="Q79" s="177"/>
      <c r="R79" s="35"/>
      <c r="S79" s="35"/>
      <c r="T79" s="36" t="s">
        <v>62</v>
      </c>
      <c r="U79" s="153">
        <v>60</v>
      </c>
      <c r="V79" s="154">
        <f t="shared" si="2"/>
        <v>60</v>
      </c>
      <c r="W79" s="37">
        <f t="shared" si="3"/>
        <v>1.0728</v>
      </c>
      <c r="X79" s="57"/>
      <c r="Y79" s="58"/>
      <c r="AC79" s="62"/>
      <c r="AZ79" s="87" t="s">
        <v>70</v>
      </c>
    </row>
    <row r="80" spans="1:52" ht="27" customHeight="1" x14ac:dyDescent="0.25">
      <c r="A80" s="55" t="s">
        <v>131</v>
      </c>
      <c r="B80" s="55" t="s">
        <v>132</v>
      </c>
      <c r="C80" s="32">
        <v>4301135120</v>
      </c>
      <c r="D80" s="233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61</v>
      </c>
      <c r="L80" s="33">
        <v>180</v>
      </c>
      <c r="M80" s="26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5"/>
      <c r="O80" s="235"/>
      <c r="P80" s="235"/>
      <c r="Q80" s="177"/>
      <c r="R80" s="35"/>
      <c r="S80" s="35"/>
      <c r="T80" s="36" t="s">
        <v>62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62"/>
      <c r="AZ80" s="88" t="s">
        <v>70</v>
      </c>
    </row>
    <row r="81" spans="1:52" ht="27" customHeight="1" x14ac:dyDescent="0.25">
      <c r="A81" s="55" t="s">
        <v>133</v>
      </c>
      <c r="B81" s="55" t="s">
        <v>134</v>
      </c>
      <c r="C81" s="32">
        <v>4301135111</v>
      </c>
      <c r="D81" s="233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61</v>
      </c>
      <c r="L81" s="33">
        <v>180</v>
      </c>
      <c r="M81" s="26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5"/>
      <c r="O81" s="235"/>
      <c r="P81" s="235"/>
      <c r="Q81" s="177"/>
      <c r="R81" s="35"/>
      <c r="S81" s="35"/>
      <c r="T81" s="36" t="s">
        <v>62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62"/>
      <c r="AZ81" s="89" t="s">
        <v>70</v>
      </c>
    </row>
    <row r="82" spans="1:52" ht="27" customHeight="1" x14ac:dyDescent="0.25">
      <c r="A82" s="55" t="s">
        <v>135</v>
      </c>
      <c r="B82" s="55" t="s">
        <v>136</v>
      </c>
      <c r="C82" s="32">
        <v>4301135109</v>
      </c>
      <c r="D82" s="233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61</v>
      </c>
      <c r="L82" s="33">
        <v>180</v>
      </c>
      <c r="M82" s="26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5"/>
      <c r="O82" s="235"/>
      <c r="P82" s="235"/>
      <c r="Q82" s="177"/>
      <c r="R82" s="35"/>
      <c r="S82" s="35"/>
      <c r="T82" s="36" t="s">
        <v>62</v>
      </c>
      <c r="U82" s="153">
        <v>80</v>
      </c>
      <c r="V82" s="154">
        <f t="shared" si="2"/>
        <v>80</v>
      </c>
      <c r="W82" s="37">
        <f t="shared" si="3"/>
        <v>1.4304000000000001</v>
      </c>
      <c r="X82" s="57"/>
      <c r="Y82" s="58"/>
      <c r="AC82" s="62"/>
      <c r="AZ82" s="90" t="s">
        <v>70</v>
      </c>
    </row>
    <row r="83" spans="1:52" x14ac:dyDescent="0.2">
      <c r="A83" s="237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8"/>
      <c r="M83" s="236" t="s">
        <v>63</v>
      </c>
      <c r="N83" s="189"/>
      <c r="O83" s="189"/>
      <c r="P83" s="189"/>
      <c r="Q83" s="189"/>
      <c r="R83" s="189"/>
      <c r="S83" s="190"/>
      <c r="T83" s="38" t="s">
        <v>62</v>
      </c>
      <c r="U83" s="155">
        <f>IFERROR(SUM(U77:U82),"0")</f>
        <v>190</v>
      </c>
      <c r="V83" s="155">
        <f>IFERROR(SUM(V77:V82),"0")</f>
        <v>190</v>
      </c>
      <c r="W83" s="155">
        <f>IFERROR(IF(W77="",0,W77),"0")+IFERROR(IF(W78="",0,W78),"0")+IFERROR(IF(W79="",0,W79),"0")+IFERROR(IF(W80="",0,W80),"0")+IFERROR(IF(W81="",0,W81),"0")+IFERROR(IF(W82="",0,W82),"0")</f>
        <v>3.3972000000000002</v>
      </c>
      <c r="X83" s="156"/>
      <c r="Y83" s="156"/>
    </row>
    <row r="84" spans="1:52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8"/>
      <c r="M84" s="236" t="s">
        <v>63</v>
      </c>
      <c r="N84" s="189"/>
      <c r="O84" s="189"/>
      <c r="P84" s="189"/>
      <c r="Q84" s="189"/>
      <c r="R84" s="189"/>
      <c r="S84" s="190"/>
      <c r="T84" s="38" t="s">
        <v>64</v>
      </c>
      <c r="U84" s="155">
        <f>IFERROR(SUMPRODUCT(U77:U82*H77:H82),"0")</f>
        <v>690</v>
      </c>
      <c r="V84" s="155">
        <f>IFERROR(SUMPRODUCT(V77:V82*H77:H82),"0")</f>
        <v>690</v>
      </c>
      <c r="W84" s="38"/>
      <c r="X84" s="156"/>
      <c r="Y84" s="156"/>
    </row>
    <row r="85" spans="1:52" ht="16.5" customHeight="1" x14ac:dyDescent="0.25">
      <c r="A85" s="231" t="s">
        <v>137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52" ht="14.25" customHeight="1" x14ac:dyDescent="0.25">
      <c r="A86" s="232" t="s">
        <v>137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52" ht="27" customHeight="1" x14ac:dyDescent="0.25">
      <c r="A87" s="55" t="s">
        <v>138</v>
      </c>
      <c r="B87" s="55" t="s">
        <v>139</v>
      </c>
      <c r="C87" s="32">
        <v>4301136013</v>
      </c>
      <c r="D87" s="233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61</v>
      </c>
      <c r="L87" s="33">
        <v>180</v>
      </c>
      <c r="M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5"/>
      <c r="O87" s="235"/>
      <c r="P87" s="235"/>
      <c r="Q87" s="177"/>
      <c r="R87" s="35"/>
      <c r="S87" s="35"/>
      <c r="T87" s="36" t="s">
        <v>62</v>
      </c>
      <c r="U87" s="153">
        <v>5</v>
      </c>
      <c r="V87" s="154">
        <f>IFERROR(IF(U87="","",U87),"")</f>
        <v>5</v>
      </c>
      <c r="W87" s="37">
        <f>IFERROR(IF(U87="","",U87*0.00936),"")</f>
        <v>4.6800000000000001E-2</v>
      </c>
      <c r="X87" s="57"/>
      <c r="Y87" s="58"/>
      <c r="AC87" s="62"/>
      <c r="AZ87" s="91" t="s">
        <v>70</v>
      </c>
    </row>
    <row r="88" spans="1:52" ht="27" customHeight="1" x14ac:dyDescent="0.25">
      <c r="A88" s="55" t="s">
        <v>140</v>
      </c>
      <c r="B88" s="55" t="s">
        <v>141</v>
      </c>
      <c r="C88" s="32">
        <v>4301136012</v>
      </c>
      <c r="D88" s="233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61</v>
      </c>
      <c r="L88" s="33">
        <v>180</v>
      </c>
      <c r="M88" s="26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5"/>
      <c r="O88" s="235"/>
      <c r="P88" s="235"/>
      <c r="Q88" s="177"/>
      <c r="R88" s="35"/>
      <c r="S88" s="35"/>
      <c r="T88" s="36" t="s">
        <v>62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70</v>
      </c>
    </row>
    <row r="89" spans="1:52" ht="16.5" customHeight="1" x14ac:dyDescent="0.25">
      <c r="A89" s="55" t="s">
        <v>142</v>
      </c>
      <c r="B89" s="55" t="s">
        <v>143</v>
      </c>
      <c r="C89" s="32">
        <v>4301136014</v>
      </c>
      <c r="D89" s="233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61</v>
      </c>
      <c r="L89" s="33">
        <v>180</v>
      </c>
      <c r="M89" s="26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5"/>
      <c r="O89" s="235"/>
      <c r="P89" s="235"/>
      <c r="Q89" s="177"/>
      <c r="R89" s="35"/>
      <c r="S89" s="35"/>
      <c r="T89" s="36" t="s">
        <v>62</v>
      </c>
      <c r="U89" s="153">
        <v>5</v>
      </c>
      <c r="V89" s="154">
        <f>IFERROR(IF(U89="","",U89),"")</f>
        <v>5</v>
      </c>
      <c r="W89" s="37">
        <f>IFERROR(IF(U89="","",U89*0.0155),"")</f>
        <v>7.7499999999999999E-2</v>
      </c>
      <c r="X89" s="57"/>
      <c r="Y89" s="58"/>
      <c r="AC89" s="62"/>
      <c r="AZ89" s="93" t="s">
        <v>70</v>
      </c>
    </row>
    <row r="90" spans="1:52" x14ac:dyDescent="0.2">
      <c r="A90" s="237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8"/>
      <c r="M90" s="236" t="s">
        <v>63</v>
      </c>
      <c r="N90" s="189"/>
      <c r="O90" s="189"/>
      <c r="P90" s="189"/>
      <c r="Q90" s="189"/>
      <c r="R90" s="189"/>
      <c r="S90" s="190"/>
      <c r="T90" s="38" t="s">
        <v>62</v>
      </c>
      <c r="U90" s="155">
        <f>IFERROR(SUM(U87:U89),"0")</f>
        <v>10</v>
      </c>
      <c r="V90" s="155">
        <f>IFERROR(SUM(V87:V89),"0")</f>
        <v>10</v>
      </c>
      <c r="W90" s="155">
        <f>IFERROR(IF(W87="",0,W87),"0")+IFERROR(IF(W88="",0,W88),"0")+IFERROR(IF(W89="",0,W89),"0")</f>
        <v>0.12429999999999999</v>
      </c>
      <c r="X90" s="156"/>
      <c r="Y90" s="156"/>
    </row>
    <row r="91" spans="1:52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8"/>
      <c r="M91" s="236" t="s">
        <v>63</v>
      </c>
      <c r="N91" s="189"/>
      <c r="O91" s="189"/>
      <c r="P91" s="189"/>
      <c r="Q91" s="189"/>
      <c r="R91" s="189"/>
      <c r="S91" s="190"/>
      <c r="T91" s="38" t="s">
        <v>64</v>
      </c>
      <c r="U91" s="155">
        <f>IFERROR(SUMPRODUCT(U87:U89*H87:H89),"0")</f>
        <v>26.200000000000003</v>
      </c>
      <c r="V91" s="155">
        <f>IFERROR(SUMPRODUCT(V87:V89*H87:H89),"0")</f>
        <v>26.200000000000003</v>
      </c>
      <c r="W91" s="38"/>
      <c r="X91" s="156"/>
      <c r="Y91" s="156"/>
    </row>
    <row r="92" spans="1:52" ht="16.5" customHeight="1" x14ac:dyDescent="0.25">
      <c r="A92" s="231" t="s">
        <v>144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52" ht="14.25" customHeight="1" x14ac:dyDescent="0.25">
      <c r="A93" s="232" t="s">
        <v>58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52" ht="27" customHeight="1" x14ac:dyDescent="0.25">
      <c r="A94" s="55" t="s">
        <v>145</v>
      </c>
      <c r="B94" s="55" t="s">
        <v>146</v>
      </c>
      <c r="C94" s="32">
        <v>4301070975</v>
      </c>
      <c r="D94" s="233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61</v>
      </c>
      <c r="L94" s="33">
        <v>180</v>
      </c>
      <c r="M94" s="269" t="s">
        <v>147</v>
      </c>
      <c r="N94" s="235"/>
      <c r="O94" s="235"/>
      <c r="P94" s="235"/>
      <c r="Q94" s="177"/>
      <c r="R94" s="35"/>
      <c r="S94" s="35"/>
      <c r="T94" s="36" t="s">
        <v>62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148</v>
      </c>
      <c r="B95" s="55" t="s">
        <v>149</v>
      </c>
      <c r="C95" s="32">
        <v>4301070976</v>
      </c>
      <c r="D95" s="233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61</v>
      </c>
      <c r="L95" s="33">
        <v>180</v>
      </c>
      <c r="M95" s="270" t="s">
        <v>150</v>
      </c>
      <c r="N95" s="235"/>
      <c r="O95" s="235"/>
      <c r="P95" s="235"/>
      <c r="Q95" s="177"/>
      <c r="R95" s="35"/>
      <c r="S95" s="35"/>
      <c r="T95" s="36" t="s">
        <v>62</v>
      </c>
      <c r="U95" s="153">
        <v>96</v>
      </c>
      <c r="V95" s="154">
        <f>IFERROR(IF(U95="","",U95),"")</f>
        <v>96</v>
      </c>
      <c r="W95" s="37">
        <f>IFERROR(IF(U95="","",U95*0.0155),"")</f>
        <v>1.488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4301070973</v>
      </c>
      <c r="D96" s="233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61</v>
      </c>
      <c r="L96" s="33">
        <v>180</v>
      </c>
      <c r="M96" s="271" t="s">
        <v>153</v>
      </c>
      <c r="N96" s="235"/>
      <c r="O96" s="235"/>
      <c r="P96" s="235"/>
      <c r="Q96" s="177"/>
      <c r="R96" s="35"/>
      <c r="S96" s="35"/>
      <c r="T96" s="36" t="s">
        <v>62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4301070974</v>
      </c>
      <c r="D97" s="233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61</v>
      </c>
      <c r="L97" s="33">
        <v>180</v>
      </c>
      <c r="M97" s="272" t="s">
        <v>156</v>
      </c>
      <c r="N97" s="235"/>
      <c r="O97" s="235"/>
      <c r="P97" s="235"/>
      <c r="Q97" s="177"/>
      <c r="R97" s="35"/>
      <c r="S97" s="35"/>
      <c r="T97" s="36" t="s">
        <v>62</v>
      </c>
      <c r="U97" s="153">
        <v>96</v>
      </c>
      <c r="V97" s="154">
        <f>IFERROR(IF(U97="","",U97),"")</f>
        <v>96</v>
      </c>
      <c r="W97" s="37">
        <f>IFERROR(IF(U97="","",U97*0.0155),"")</f>
        <v>1.488</v>
      </c>
      <c r="X97" s="57"/>
      <c r="Y97" s="58"/>
      <c r="AC97" s="62"/>
      <c r="AZ97" s="97" t="s">
        <v>1</v>
      </c>
    </row>
    <row r="98" spans="1:52" x14ac:dyDescent="0.2">
      <c r="A98" s="237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8"/>
      <c r="M98" s="236" t="s">
        <v>63</v>
      </c>
      <c r="N98" s="189"/>
      <c r="O98" s="189"/>
      <c r="P98" s="189"/>
      <c r="Q98" s="189"/>
      <c r="R98" s="189"/>
      <c r="S98" s="190"/>
      <c r="T98" s="38" t="s">
        <v>62</v>
      </c>
      <c r="U98" s="155">
        <f>IFERROR(SUM(U94:U97),"0")</f>
        <v>192</v>
      </c>
      <c r="V98" s="155">
        <f>IFERROR(SUM(V94:V97),"0")</f>
        <v>192</v>
      </c>
      <c r="W98" s="155">
        <f>IFERROR(IF(W94="",0,W94),"0")+IFERROR(IF(W95="",0,W95),"0")+IFERROR(IF(W96="",0,W96),"0")+IFERROR(IF(W97="",0,W97),"0")</f>
        <v>2.976</v>
      </c>
      <c r="X98" s="156"/>
      <c r="Y98" s="156"/>
    </row>
    <row r="99" spans="1:52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8"/>
      <c r="M99" s="236" t="s">
        <v>63</v>
      </c>
      <c r="N99" s="189"/>
      <c r="O99" s="189"/>
      <c r="P99" s="189"/>
      <c r="Q99" s="189"/>
      <c r="R99" s="189"/>
      <c r="S99" s="190"/>
      <c r="T99" s="38" t="s">
        <v>64</v>
      </c>
      <c r="U99" s="155">
        <f>IFERROR(SUMPRODUCT(U94:U97*H94:H97),"0")</f>
        <v>1382.4</v>
      </c>
      <c r="V99" s="155">
        <f>IFERROR(SUMPRODUCT(V94:V97*H94:H97),"0")</f>
        <v>1382.4</v>
      </c>
      <c r="W99" s="38"/>
      <c r="X99" s="156"/>
      <c r="Y99" s="156"/>
    </row>
    <row r="100" spans="1:52" ht="16.5" customHeight="1" x14ac:dyDescent="0.25">
      <c r="A100" s="231" t="s">
        <v>157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52" ht="14.25" customHeight="1" x14ac:dyDescent="0.25">
      <c r="A101" s="232" t="s">
        <v>115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52" ht="27" customHeight="1" x14ac:dyDescent="0.25">
      <c r="A102" s="55" t="s">
        <v>158</v>
      </c>
      <c r="B102" s="55" t="s">
        <v>159</v>
      </c>
      <c r="C102" s="32">
        <v>4301135162</v>
      </c>
      <c r="D102" s="233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61</v>
      </c>
      <c r="L102" s="33">
        <v>180</v>
      </c>
      <c r="M102" s="27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35"/>
      <c r="O102" s="235"/>
      <c r="P102" s="235"/>
      <c r="Q102" s="177"/>
      <c r="R102" s="35"/>
      <c r="S102" s="35"/>
      <c r="T102" s="36" t="s">
        <v>62</v>
      </c>
      <c r="U102" s="153">
        <v>80</v>
      </c>
      <c r="V102" s="154">
        <f>IFERROR(IF(U102="","",U102),"")</f>
        <v>80</v>
      </c>
      <c r="W102" s="37">
        <f>IFERROR(IF(U102="","",U102*0.01788),"")</f>
        <v>1.4304000000000001</v>
      </c>
      <c r="X102" s="57"/>
      <c r="Y102" s="58"/>
      <c r="AC102" s="62"/>
      <c r="AZ102" s="98" t="s">
        <v>70</v>
      </c>
    </row>
    <row r="103" spans="1:52" ht="27" customHeight="1" x14ac:dyDescent="0.25">
      <c r="A103" s="55" t="s">
        <v>160</v>
      </c>
      <c r="B103" s="55" t="s">
        <v>161</v>
      </c>
      <c r="C103" s="32">
        <v>4301135117</v>
      </c>
      <c r="D103" s="233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61</v>
      </c>
      <c r="L103" s="33">
        <v>180</v>
      </c>
      <c r="M103" s="27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5"/>
      <c r="O103" s="235"/>
      <c r="P103" s="235"/>
      <c r="Q103" s="177"/>
      <c r="R103" s="35"/>
      <c r="S103" s="35"/>
      <c r="T103" s="36" t="s">
        <v>62</v>
      </c>
      <c r="U103" s="153">
        <v>80</v>
      </c>
      <c r="V103" s="154">
        <f>IFERROR(IF(U103="","",U103),"")</f>
        <v>80</v>
      </c>
      <c r="W103" s="37">
        <f>IFERROR(IF(U103="","",U103*0.01788),"")</f>
        <v>1.4304000000000001</v>
      </c>
      <c r="X103" s="57"/>
      <c r="Y103" s="58"/>
      <c r="AC103" s="62"/>
      <c r="AZ103" s="99" t="s">
        <v>70</v>
      </c>
    </row>
    <row r="104" spans="1:52" x14ac:dyDescent="0.2">
      <c r="A104" s="237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8"/>
      <c r="M104" s="236" t="s">
        <v>63</v>
      </c>
      <c r="N104" s="189"/>
      <c r="O104" s="189"/>
      <c r="P104" s="189"/>
      <c r="Q104" s="189"/>
      <c r="R104" s="189"/>
      <c r="S104" s="190"/>
      <c r="T104" s="38" t="s">
        <v>62</v>
      </c>
      <c r="U104" s="155">
        <f>IFERROR(SUM(U102:U103),"0")</f>
        <v>160</v>
      </c>
      <c r="V104" s="155">
        <f>IFERROR(SUM(V102:V103),"0")</f>
        <v>160</v>
      </c>
      <c r="W104" s="155">
        <f>IFERROR(IF(W102="",0,W102),"0")+IFERROR(IF(W103="",0,W103),"0")</f>
        <v>2.8608000000000002</v>
      </c>
      <c r="X104" s="156"/>
      <c r="Y104" s="156"/>
    </row>
    <row r="105" spans="1:52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8"/>
      <c r="M105" s="236" t="s">
        <v>63</v>
      </c>
      <c r="N105" s="189"/>
      <c r="O105" s="189"/>
      <c r="P105" s="189"/>
      <c r="Q105" s="189"/>
      <c r="R105" s="189"/>
      <c r="S105" s="190"/>
      <c r="T105" s="38" t="s">
        <v>64</v>
      </c>
      <c r="U105" s="155">
        <f>IFERROR(SUMPRODUCT(U102:U103*H102:H103),"0")</f>
        <v>480</v>
      </c>
      <c r="V105" s="155">
        <f>IFERROR(SUMPRODUCT(V102:V103*H102:H103),"0")</f>
        <v>480</v>
      </c>
      <c r="W105" s="38"/>
      <c r="X105" s="156"/>
      <c r="Y105" s="156"/>
    </row>
    <row r="106" spans="1:52" ht="16.5" customHeight="1" x14ac:dyDescent="0.25">
      <c r="A106" s="231" t="s">
        <v>162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52" ht="14.25" customHeight="1" x14ac:dyDescent="0.25">
      <c r="A107" s="232" t="s">
        <v>115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52" ht="16.5" customHeight="1" x14ac:dyDescent="0.25">
      <c r="A108" s="55" t="s">
        <v>163</v>
      </c>
      <c r="B108" s="55" t="s">
        <v>164</v>
      </c>
      <c r="C108" s="32">
        <v>4301135112</v>
      </c>
      <c r="D108" s="233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61</v>
      </c>
      <c r="L108" s="33">
        <v>180</v>
      </c>
      <c r="M108" s="27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5"/>
      <c r="O108" s="235"/>
      <c r="P108" s="235"/>
      <c r="Q108" s="177"/>
      <c r="R108" s="35"/>
      <c r="S108" s="35"/>
      <c r="T108" s="36" t="s">
        <v>62</v>
      </c>
      <c r="U108" s="153">
        <v>60</v>
      </c>
      <c r="V108" s="154">
        <f>IFERROR(IF(U108="","",U108),"")</f>
        <v>60</v>
      </c>
      <c r="W108" s="37">
        <f>IFERROR(IF(U108="","",U108*0.01788),"")</f>
        <v>1.0728</v>
      </c>
      <c r="X108" s="57"/>
      <c r="Y108" s="58"/>
      <c r="AC108" s="62"/>
      <c r="AZ108" s="100" t="s">
        <v>70</v>
      </c>
    </row>
    <row r="109" spans="1:52" x14ac:dyDescent="0.2">
      <c r="A109" s="237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8"/>
      <c r="M109" s="236" t="s">
        <v>63</v>
      </c>
      <c r="N109" s="189"/>
      <c r="O109" s="189"/>
      <c r="P109" s="189"/>
      <c r="Q109" s="189"/>
      <c r="R109" s="189"/>
      <c r="S109" s="190"/>
      <c r="T109" s="38" t="s">
        <v>62</v>
      </c>
      <c r="U109" s="155">
        <f>IFERROR(SUM(U108:U108),"0")</f>
        <v>60</v>
      </c>
      <c r="V109" s="155">
        <f>IFERROR(SUM(V108:V108),"0")</f>
        <v>60</v>
      </c>
      <c r="W109" s="155">
        <f>IFERROR(IF(W108="",0,W108),"0")</f>
        <v>1.0728</v>
      </c>
      <c r="X109" s="156"/>
      <c r="Y109" s="156"/>
    </row>
    <row r="110" spans="1:52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8"/>
      <c r="M110" s="236" t="s">
        <v>63</v>
      </c>
      <c r="N110" s="189"/>
      <c r="O110" s="189"/>
      <c r="P110" s="189"/>
      <c r="Q110" s="189"/>
      <c r="R110" s="189"/>
      <c r="S110" s="190"/>
      <c r="T110" s="38" t="s">
        <v>64</v>
      </c>
      <c r="U110" s="155">
        <f>IFERROR(SUMPRODUCT(U108:U108*H108:H108),"0")</f>
        <v>180</v>
      </c>
      <c r="V110" s="155">
        <f>IFERROR(SUMPRODUCT(V108:V108*H108:H108),"0")</f>
        <v>180</v>
      </c>
      <c r="W110" s="38"/>
      <c r="X110" s="156"/>
      <c r="Y110" s="156"/>
    </row>
    <row r="111" spans="1:52" ht="16.5" customHeight="1" x14ac:dyDescent="0.25">
      <c r="A111" s="231" t="s">
        <v>165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52" ht="14.25" customHeight="1" x14ac:dyDescent="0.25">
      <c r="A112" s="232" t="s">
        <v>115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52" ht="27" customHeight="1" x14ac:dyDescent="0.25">
      <c r="A113" s="55" t="s">
        <v>166</v>
      </c>
      <c r="B113" s="55" t="s">
        <v>167</v>
      </c>
      <c r="C113" s="32">
        <v>4301130006</v>
      </c>
      <c r="D113" s="233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61</v>
      </c>
      <c r="L113" s="33">
        <v>180</v>
      </c>
      <c r="M113" s="27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5"/>
      <c r="O113" s="235"/>
      <c r="P113" s="235"/>
      <c r="Q113" s="177"/>
      <c r="R113" s="35"/>
      <c r="S113" s="35"/>
      <c r="T113" s="36" t="s">
        <v>62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168</v>
      </c>
      <c r="Y113" s="58"/>
      <c r="AC113" s="62"/>
      <c r="AZ113" s="101" t="s">
        <v>70</v>
      </c>
    </row>
    <row r="114" spans="1:52" ht="27" customHeight="1" x14ac:dyDescent="0.25">
      <c r="A114" s="55" t="s">
        <v>169</v>
      </c>
      <c r="B114" s="55" t="s">
        <v>170</v>
      </c>
      <c r="C114" s="32">
        <v>4301130003</v>
      </c>
      <c r="D114" s="233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61</v>
      </c>
      <c r="L114" s="33">
        <v>180</v>
      </c>
      <c r="M114" s="277" t="s">
        <v>171</v>
      </c>
      <c r="N114" s="235"/>
      <c r="O114" s="235"/>
      <c r="P114" s="235"/>
      <c r="Q114" s="177"/>
      <c r="R114" s="35"/>
      <c r="S114" s="35"/>
      <c r="T114" s="36" t="s">
        <v>62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168</v>
      </c>
      <c r="Y114" s="58"/>
      <c r="AC114" s="62"/>
      <c r="AZ114" s="102" t="s">
        <v>70</v>
      </c>
    </row>
    <row r="115" spans="1:52" ht="27" customHeight="1" x14ac:dyDescent="0.25">
      <c r="A115" s="55" t="s">
        <v>172</v>
      </c>
      <c r="B115" s="55" t="s">
        <v>173</v>
      </c>
      <c r="C115" s="32">
        <v>4301135115</v>
      </c>
      <c r="D115" s="233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61</v>
      </c>
      <c r="L115" s="33">
        <v>180</v>
      </c>
      <c r="M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35"/>
      <c r="O115" s="235"/>
      <c r="P115" s="235"/>
      <c r="Q115" s="177"/>
      <c r="R115" s="35"/>
      <c r="S115" s="35"/>
      <c r="T115" s="36" t="s">
        <v>62</v>
      </c>
      <c r="U115" s="153">
        <v>70</v>
      </c>
      <c r="V115" s="154">
        <f>IFERROR(IF(U115="","",U115),"")</f>
        <v>70</v>
      </c>
      <c r="W115" s="37">
        <f>IFERROR(IF(U115="","",U115*0.01788),"")</f>
        <v>1.2516</v>
      </c>
      <c r="X115" s="57"/>
      <c r="Y115" s="58"/>
      <c r="AC115" s="62"/>
      <c r="AZ115" s="103" t="s">
        <v>70</v>
      </c>
    </row>
    <row r="116" spans="1:52" ht="27" customHeight="1" x14ac:dyDescent="0.25">
      <c r="A116" s="55" t="s">
        <v>174</v>
      </c>
      <c r="B116" s="55" t="s">
        <v>175</v>
      </c>
      <c r="C116" s="32">
        <v>4301135114</v>
      </c>
      <c r="D116" s="233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61</v>
      </c>
      <c r="L116" s="33">
        <v>180</v>
      </c>
      <c r="M116" s="27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35"/>
      <c r="O116" s="235"/>
      <c r="P116" s="235"/>
      <c r="Q116" s="177"/>
      <c r="R116" s="35"/>
      <c r="S116" s="35"/>
      <c r="T116" s="36" t="s">
        <v>62</v>
      </c>
      <c r="U116" s="153">
        <v>70</v>
      </c>
      <c r="V116" s="154">
        <f>IFERROR(IF(U116="","",U116),"")</f>
        <v>70</v>
      </c>
      <c r="W116" s="37">
        <f>IFERROR(IF(U116="","",U116*0.01788),"")</f>
        <v>1.2516</v>
      </c>
      <c r="X116" s="57"/>
      <c r="Y116" s="58"/>
      <c r="AC116" s="62"/>
      <c r="AZ116" s="104" t="s">
        <v>70</v>
      </c>
    </row>
    <row r="117" spans="1:52" x14ac:dyDescent="0.2">
      <c r="A117" s="237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8"/>
      <c r="M117" s="236" t="s">
        <v>63</v>
      </c>
      <c r="N117" s="189"/>
      <c r="O117" s="189"/>
      <c r="P117" s="189"/>
      <c r="Q117" s="189"/>
      <c r="R117" s="189"/>
      <c r="S117" s="190"/>
      <c r="T117" s="38" t="s">
        <v>62</v>
      </c>
      <c r="U117" s="155">
        <f>IFERROR(SUM(U113:U116),"0")</f>
        <v>140</v>
      </c>
      <c r="V117" s="155">
        <f>IFERROR(SUM(V113:V116),"0")</f>
        <v>140</v>
      </c>
      <c r="W117" s="155">
        <f>IFERROR(IF(W113="",0,W113),"0")+IFERROR(IF(W114="",0,W114),"0")+IFERROR(IF(W115="",0,W115),"0")+IFERROR(IF(W116="",0,W116),"0")</f>
        <v>2.5032000000000001</v>
      </c>
      <c r="X117" s="156"/>
      <c r="Y117" s="156"/>
    </row>
    <row r="118" spans="1:52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8"/>
      <c r="M118" s="236" t="s">
        <v>63</v>
      </c>
      <c r="N118" s="189"/>
      <c r="O118" s="189"/>
      <c r="P118" s="189"/>
      <c r="Q118" s="189"/>
      <c r="R118" s="189"/>
      <c r="S118" s="190"/>
      <c r="T118" s="38" t="s">
        <v>64</v>
      </c>
      <c r="U118" s="155">
        <f>IFERROR(SUMPRODUCT(U113:U116*H113:H116),"0")</f>
        <v>420</v>
      </c>
      <c r="V118" s="155">
        <f>IFERROR(SUMPRODUCT(V113:V116*H113:H116),"0")</f>
        <v>420</v>
      </c>
      <c r="W118" s="38"/>
      <c r="X118" s="156"/>
      <c r="Y118" s="156"/>
    </row>
    <row r="119" spans="1:52" ht="16.5" customHeight="1" x14ac:dyDescent="0.25">
      <c r="A119" s="231" t="s">
        <v>176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52" ht="14.25" customHeight="1" x14ac:dyDescent="0.25">
      <c r="A120" s="232" t="s">
        <v>115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52" ht="27" customHeight="1" x14ac:dyDescent="0.25">
      <c r="A121" s="55" t="s">
        <v>177</v>
      </c>
      <c r="B121" s="55" t="s">
        <v>178</v>
      </c>
      <c r="C121" s="32">
        <v>4301135134</v>
      </c>
      <c r="D121" s="233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61</v>
      </c>
      <c r="L121" s="33">
        <v>180</v>
      </c>
      <c r="M121" s="2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5"/>
      <c r="O121" s="235"/>
      <c r="P121" s="235"/>
      <c r="Q121" s="177"/>
      <c r="R121" s="35"/>
      <c r="S121" s="35"/>
      <c r="T121" s="36" t="s">
        <v>62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70</v>
      </c>
    </row>
    <row r="122" spans="1:52" x14ac:dyDescent="0.2">
      <c r="A122" s="237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8"/>
      <c r="M122" s="236" t="s">
        <v>63</v>
      </c>
      <c r="N122" s="189"/>
      <c r="O122" s="189"/>
      <c r="P122" s="189"/>
      <c r="Q122" s="189"/>
      <c r="R122" s="189"/>
      <c r="S122" s="190"/>
      <c r="T122" s="38" t="s">
        <v>62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52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8"/>
      <c r="M123" s="236" t="s">
        <v>63</v>
      </c>
      <c r="N123" s="189"/>
      <c r="O123" s="189"/>
      <c r="P123" s="189"/>
      <c r="Q123" s="189"/>
      <c r="R123" s="189"/>
      <c r="S123" s="190"/>
      <c r="T123" s="38" t="s">
        <v>64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52" ht="16.5" customHeight="1" x14ac:dyDescent="0.25">
      <c r="A124" s="231" t="s">
        <v>179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52" ht="14.25" customHeight="1" x14ac:dyDescent="0.25">
      <c r="A125" s="232" t="s">
        <v>180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52" ht="27" customHeight="1" x14ac:dyDescent="0.25">
      <c r="A126" s="55" t="s">
        <v>181</v>
      </c>
      <c r="B126" s="55" t="s">
        <v>182</v>
      </c>
      <c r="C126" s="32">
        <v>4301070768</v>
      </c>
      <c r="D126" s="233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61</v>
      </c>
      <c r="L126" s="33">
        <v>180</v>
      </c>
      <c r="M126" s="2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5"/>
      <c r="O126" s="235"/>
      <c r="P126" s="235"/>
      <c r="Q126" s="177"/>
      <c r="R126" s="35"/>
      <c r="S126" s="35"/>
      <c r="T126" s="36" t="s">
        <v>62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70</v>
      </c>
    </row>
    <row r="127" spans="1:52" ht="27" customHeight="1" x14ac:dyDescent="0.25">
      <c r="A127" s="55" t="s">
        <v>183</v>
      </c>
      <c r="B127" s="55" t="s">
        <v>184</v>
      </c>
      <c r="C127" s="32">
        <v>4301070769</v>
      </c>
      <c r="D127" s="233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61</v>
      </c>
      <c r="L127" s="33">
        <v>180</v>
      </c>
      <c r="M127" s="28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5"/>
      <c r="O127" s="235"/>
      <c r="P127" s="235"/>
      <c r="Q127" s="177"/>
      <c r="R127" s="35"/>
      <c r="S127" s="35"/>
      <c r="T127" s="36" t="s">
        <v>62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70</v>
      </c>
    </row>
    <row r="128" spans="1:52" x14ac:dyDescent="0.2">
      <c r="A128" s="237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8"/>
      <c r="M128" s="236" t="s">
        <v>63</v>
      </c>
      <c r="N128" s="189"/>
      <c r="O128" s="189"/>
      <c r="P128" s="189"/>
      <c r="Q128" s="189"/>
      <c r="R128" s="189"/>
      <c r="S128" s="190"/>
      <c r="T128" s="38" t="s">
        <v>62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52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8"/>
      <c r="M129" s="236" t="s">
        <v>63</v>
      </c>
      <c r="N129" s="189"/>
      <c r="O129" s="189"/>
      <c r="P129" s="189"/>
      <c r="Q129" s="189"/>
      <c r="R129" s="189"/>
      <c r="S129" s="190"/>
      <c r="T129" s="38" t="s">
        <v>64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52" ht="16.5" customHeight="1" x14ac:dyDescent="0.25">
      <c r="A130" s="231" t="s">
        <v>185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52" ht="14.25" customHeight="1" x14ac:dyDescent="0.25">
      <c r="A131" s="232" t="s">
        <v>115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52" ht="27" customHeight="1" x14ac:dyDescent="0.25">
      <c r="A132" s="55" t="s">
        <v>186</v>
      </c>
      <c r="B132" s="55" t="s">
        <v>187</v>
      </c>
      <c r="C132" s="32">
        <v>4301135026</v>
      </c>
      <c r="D132" s="233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61</v>
      </c>
      <c r="L132" s="33">
        <v>180</v>
      </c>
      <c r="M132" s="283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5"/>
      <c r="O132" s="235"/>
      <c r="P132" s="235"/>
      <c r="Q132" s="177"/>
      <c r="R132" s="35"/>
      <c r="S132" s="35"/>
      <c r="T132" s="36" t="s">
        <v>62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70</v>
      </c>
    </row>
    <row r="133" spans="1:52" x14ac:dyDescent="0.2">
      <c r="A133" s="237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8"/>
      <c r="M133" s="236" t="s">
        <v>63</v>
      </c>
      <c r="N133" s="189"/>
      <c r="O133" s="189"/>
      <c r="P133" s="189"/>
      <c r="Q133" s="189"/>
      <c r="R133" s="189"/>
      <c r="S133" s="190"/>
      <c r="T133" s="38" t="s">
        <v>62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52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8"/>
      <c r="M134" s="236" t="s">
        <v>63</v>
      </c>
      <c r="N134" s="189"/>
      <c r="O134" s="189"/>
      <c r="P134" s="189"/>
      <c r="Q134" s="189"/>
      <c r="R134" s="189"/>
      <c r="S134" s="190"/>
      <c r="T134" s="38" t="s">
        <v>64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52" ht="27.75" customHeight="1" x14ac:dyDescent="0.2">
      <c r="A135" s="229" t="s">
        <v>188</v>
      </c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49"/>
      <c r="Y135" s="49"/>
    </row>
    <row r="136" spans="1:52" ht="16.5" customHeight="1" x14ac:dyDescent="0.25">
      <c r="A136" s="231" t="s">
        <v>189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52" ht="14.25" customHeight="1" x14ac:dyDescent="0.25">
      <c r="A137" s="232" t="s">
        <v>119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52" ht="27" customHeight="1" x14ac:dyDescent="0.25">
      <c r="A138" s="55" t="s">
        <v>190</v>
      </c>
      <c r="B138" s="55" t="s">
        <v>191</v>
      </c>
      <c r="C138" s="32">
        <v>4301131018</v>
      </c>
      <c r="D138" s="233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61</v>
      </c>
      <c r="L138" s="33">
        <v>180</v>
      </c>
      <c r="M138" s="28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35"/>
      <c r="O138" s="235"/>
      <c r="P138" s="235"/>
      <c r="Q138" s="177"/>
      <c r="R138" s="35"/>
      <c r="S138" s="35"/>
      <c r="T138" s="36" t="s">
        <v>62</v>
      </c>
      <c r="U138" s="153">
        <v>5</v>
      </c>
      <c r="V138" s="154">
        <f>IFERROR(IF(U138="","",U138),"")</f>
        <v>5</v>
      </c>
      <c r="W138" s="37">
        <f>IFERROR(IF(U138="","",U138*0.00502),"")</f>
        <v>2.5100000000000001E-2</v>
      </c>
      <c r="X138" s="57"/>
      <c r="Y138" s="58"/>
      <c r="AC138" s="62"/>
      <c r="AZ138" s="109" t="s">
        <v>70</v>
      </c>
    </row>
    <row r="139" spans="1:52" x14ac:dyDescent="0.2">
      <c r="A139" s="237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8"/>
      <c r="M139" s="236" t="s">
        <v>63</v>
      </c>
      <c r="N139" s="189"/>
      <c r="O139" s="189"/>
      <c r="P139" s="189"/>
      <c r="Q139" s="189"/>
      <c r="R139" s="189"/>
      <c r="S139" s="190"/>
      <c r="T139" s="38" t="s">
        <v>62</v>
      </c>
      <c r="U139" s="155">
        <f>IFERROR(SUM(U138:U138),"0")</f>
        <v>5</v>
      </c>
      <c r="V139" s="155">
        <f>IFERROR(SUM(V138:V138),"0")</f>
        <v>5</v>
      </c>
      <c r="W139" s="155">
        <f>IFERROR(IF(W138="",0,W138),"0")</f>
        <v>2.5100000000000001E-2</v>
      </c>
      <c r="X139" s="156"/>
      <c r="Y139" s="156"/>
    </row>
    <row r="140" spans="1:52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8"/>
      <c r="M140" s="236" t="s">
        <v>63</v>
      </c>
      <c r="N140" s="189"/>
      <c r="O140" s="189"/>
      <c r="P140" s="189"/>
      <c r="Q140" s="189"/>
      <c r="R140" s="189"/>
      <c r="S140" s="190"/>
      <c r="T140" s="38" t="s">
        <v>64</v>
      </c>
      <c r="U140" s="155">
        <f>IFERROR(SUMPRODUCT(U138:U138*H138:H138),"0")</f>
        <v>9</v>
      </c>
      <c r="V140" s="155">
        <f>IFERROR(SUMPRODUCT(V138:V138*H138:H138),"0")</f>
        <v>9</v>
      </c>
      <c r="W140" s="38"/>
      <c r="X140" s="156"/>
      <c r="Y140" s="156"/>
    </row>
    <row r="141" spans="1:52" ht="14.25" customHeight="1" x14ac:dyDescent="0.25">
      <c r="A141" s="232" t="s">
        <v>67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52" ht="27" customHeight="1" x14ac:dyDescent="0.25">
      <c r="A142" s="55" t="s">
        <v>192</v>
      </c>
      <c r="B142" s="55" t="s">
        <v>193</v>
      </c>
      <c r="C142" s="32">
        <v>4301132052</v>
      </c>
      <c r="D142" s="233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61</v>
      </c>
      <c r="L142" s="33">
        <v>180</v>
      </c>
      <c r="M142" s="28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35"/>
      <c r="O142" s="235"/>
      <c r="P142" s="235"/>
      <c r="Q142" s="177"/>
      <c r="R142" s="35"/>
      <c r="S142" s="35"/>
      <c r="T142" s="36" t="s">
        <v>62</v>
      </c>
      <c r="U142" s="153">
        <v>5</v>
      </c>
      <c r="V142" s="154">
        <f>IFERROR(IF(U142="","",U142),"")</f>
        <v>5</v>
      </c>
      <c r="W142" s="37">
        <f>IFERROR(IF(U142="","",U142*0.0155),"")</f>
        <v>7.7499999999999999E-2</v>
      </c>
      <c r="X142" s="57"/>
      <c r="Y142" s="58"/>
      <c r="AC142" s="62"/>
      <c r="AZ142" s="110" t="s">
        <v>70</v>
      </c>
    </row>
    <row r="143" spans="1:52" x14ac:dyDescent="0.2">
      <c r="A143" s="237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8"/>
      <c r="M143" s="236" t="s">
        <v>63</v>
      </c>
      <c r="N143" s="189"/>
      <c r="O143" s="189"/>
      <c r="P143" s="189"/>
      <c r="Q143" s="189"/>
      <c r="R143" s="189"/>
      <c r="S143" s="190"/>
      <c r="T143" s="38" t="s">
        <v>62</v>
      </c>
      <c r="U143" s="155">
        <f>IFERROR(SUM(U142:U142),"0")</f>
        <v>5</v>
      </c>
      <c r="V143" s="155">
        <f>IFERROR(SUM(V142:V142),"0")</f>
        <v>5</v>
      </c>
      <c r="W143" s="155">
        <f>IFERROR(IF(W142="",0,W142),"0")</f>
        <v>7.7499999999999999E-2</v>
      </c>
      <c r="X143" s="156"/>
      <c r="Y143" s="156"/>
    </row>
    <row r="144" spans="1:52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8"/>
      <c r="M144" s="236" t="s">
        <v>63</v>
      </c>
      <c r="N144" s="189"/>
      <c r="O144" s="189"/>
      <c r="P144" s="189"/>
      <c r="Q144" s="189"/>
      <c r="R144" s="189"/>
      <c r="S144" s="190"/>
      <c r="T144" s="38" t="s">
        <v>64</v>
      </c>
      <c r="U144" s="155">
        <f>IFERROR(SUMPRODUCT(U142:U142*H142:H142),"0")</f>
        <v>30</v>
      </c>
      <c r="V144" s="155">
        <f>IFERROR(SUMPRODUCT(V142:V142*H142:H142),"0")</f>
        <v>30</v>
      </c>
      <c r="W144" s="38"/>
      <c r="X144" s="156"/>
      <c r="Y144" s="156"/>
    </row>
    <row r="145" spans="1:52" ht="14.25" customHeight="1" x14ac:dyDescent="0.25">
      <c r="A145" s="232" t="s">
        <v>137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52" ht="27" customHeight="1" x14ac:dyDescent="0.25">
      <c r="A146" s="55" t="s">
        <v>194</v>
      </c>
      <c r="B146" s="55" t="s">
        <v>195</v>
      </c>
      <c r="C146" s="32">
        <v>4301136008</v>
      </c>
      <c r="D146" s="233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61</v>
      </c>
      <c r="L146" s="33">
        <v>180</v>
      </c>
      <c r="M146" s="28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5"/>
      <c r="O146" s="235"/>
      <c r="P146" s="235"/>
      <c r="Q146" s="177"/>
      <c r="R146" s="35"/>
      <c r="S146" s="35"/>
      <c r="T146" s="36" t="s">
        <v>62</v>
      </c>
      <c r="U146" s="153">
        <v>3</v>
      </c>
      <c r="V146" s="154">
        <f>IFERROR(IF(U146="","",U146),"")</f>
        <v>3</v>
      </c>
      <c r="W146" s="37">
        <f>IFERROR(IF(U146="","",U146*0.00936),"")</f>
        <v>2.8080000000000001E-2</v>
      </c>
      <c r="X146" s="57"/>
      <c r="Y146" s="58"/>
      <c r="AC146" s="62"/>
      <c r="AZ146" s="111" t="s">
        <v>70</v>
      </c>
    </row>
    <row r="147" spans="1:52" ht="37.5" customHeight="1" x14ac:dyDescent="0.25">
      <c r="A147" s="55" t="s">
        <v>196</v>
      </c>
      <c r="B147" s="55" t="s">
        <v>197</v>
      </c>
      <c r="C147" s="32">
        <v>4301136007</v>
      </c>
      <c r="D147" s="233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61</v>
      </c>
      <c r="L147" s="33">
        <v>180</v>
      </c>
      <c r="M147" s="287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5"/>
      <c r="O147" s="235"/>
      <c r="P147" s="235"/>
      <c r="Q147" s="177"/>
      <c r="R147" s="35"/>
      <c r="S147" s="35"/>
      <c r="T147" s="36" t="s">
        <v>62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70</v>
      </c>
    </row>
    <row r="148" spans="1:52" ht="27" customHeight="1" x14ac:dyDescent="0.25">
      <c r="A148" s="55" t="s">
        <v>198</v>
      </c>
      <c r="B148" s="55" t="s">
        <v>199</v>
      </c>
      <c r="C148" s="32">
        <v>4301136001</v>
      </c>
      <c r="D148" s="233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61</v>
      </c>
      <c r="L148" s="33">
        <v>180</v>
      </c>
      <c r="M148" s="288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5"/>
      <c r="O148" s="235"/>
      <c r="P148" s="235"/>
      <c r="Q148" s="177"/>
      <c r="R148" s="35"/>
      <c r="S148" s="35"/>
      <c r="T148" s="36" t="s">
        <v>62</v>
      </c>
      <c r="U148" s="153">
        <v>3</v>
      </c>
      <c r="V148" s="154">
        <f>IFERROR(IF(U148="","",U148),"")</f>
        <v>3</v>
      </c>
      <c r="W148" s="37">
        <f>IFERROR(IF(U148="","",U148*0.0155),"")</f>
        <v>4.65E-2</v>
      </c>
      <c r="X148" s="57"/>
      <c r="Y148" s="58"/>
      <c r="AC148" s="62"/>
      <c r="AZ148" s="113" t="s">
        <v>70</v>
      </c>
    </row>
    <row r="149" spans="1:52" ht="27" customHeight="1" x14ac:dyDescent="0.25">
      <c r="A149" s="55" t="s">
        <v>200</v>
      </c>
      <c r="B149" s="55" t="s">
        <v>201</v>
      </c>
      <c r="C149" s="32">
        <v>4301136025</v>
      </c>
      <c r="D149" s="233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61</v>
      </c>
      <c r="L149" s="33">
        <v>180</v>
      </c>
      <c r="M149" s="289" t="s">
        <v>202</v>
      </c>
      <c r="N149" s="235"/>
      <c r="O149" s="235"/>
      <c r="P149" s="235"/>
      <c r="Q149" s="177"/>
      <c r="R149" s="35"/>
      <c r="S149" s="35"/>
      <c r="T149" s="36" t="s">
        <v>62</v>
      </c>
      <c r="U149" s="153">
        <v>3</v>
      </c>
      <c r="V149" s="154">
        <f>IFERROR(IF(U149="","",U149),"")</f>
        <v>3</v>
      </c>
      <c r="W149" s="37">
        <f>IFERROR(IF(U149="","",U149*0.00936),"")</f>
        <v>2.8080000000000001E-2</v>
      </c>
      <c r="X149" s="57"/>
      <c r="Y149" s="58"/>
      <c r="AC149" s="62"/>
      <c r="AZ149" s="114" t="s">
        <v>70</v>
      </c>
    </row>
    <row r="150" spans="1:52" x14ac:dyDescent="0.2">
      <c r="A150" s="237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8"/>
      <c r="M150" s="236" t="s">
        <v>63</v>
      </c>
      <c r="N150" s="189"/>
      <c r="O150" s="189"/>
      <c r="P150" s="189"/>
      <c r="Q150" s="189"/>
      <c r="R150" s="189"/>
      <c r="S150" s="190"/>
      <c r="T150" s="38" t="s">
        <v>62</v>
      </c>
      <c r="U150" s="155">
        <f>IFERROR(SUM(U146:U149),"0")</f>
        <v>9</v>
      </c>
      <c r="V150" s="155">
        <f>IFERROR(SUM(V146:V149),"0")</f>
        <v>9</v>
      </c>
      <c r="W150" s="155">
        <f>IFERROR(IF(W146="",0,W146),"0")+IFERROR(IF(W147="",0,W147),"0")+IFERROR(IF(W148="",0,W148),"0")+IFERROR(IF(W149="",0,W149),"0")</f>
        <v>0.10266</v>
      </c>
      <c r="X150" s="156"/>
      <c r="Y150" s="156"/>
    </row>
    <row r="151" spans="1:52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8"/>
      <c r="M151" s="236" t="s">
        <v>63</v>
      </c>
      <c r="N151" s="189"/>
      <c r="O151" s="189"/>
      <c r="P151" s="189"/>
      <c r="Q151" s="189"/>
      <c r="R151" s="189"/>
      <c r="S151" s="190"/>
      <c r="T151" s="38" t="s">
        <v>64</v>
      </c>
      <c r="U151" s="155">
        <f>IFERROR(SUMPRODUCT(U146:U149*H146:H149),"0")</f>
        <v>29.82</v>
      </c>
      <c r="V151" s="155">
        <f>IFERROR(SUMPRODUCT(V146:V149*H146:H149),"0")</f>
        <v>29.82</v>
      </c>
      <c r="W151" s="38"/>
      <c r="X151" s="156"/>
      <c r="Y151" s="156"/>
    </row>
    <row r="152" spans="1:52" ht="14.25" customHeight="1" x14ac:dyDescent="0.25">
      <c r="A152" s="232" t="s">
        <v>115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52" ht="27" customHeight="1" x14ac:dyDescent="0.25">
      <c r="A153" s="55" t="s">
        <v>203</v>
      </c>
      <c r="B153" s="55" t="s">
        <v>204</v>
      </c>
      <c r="C153" s="32">
        <v>4301135156</v>
      </c>
      <c r="D153" s="233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61</v>
      </c>
      <c r="L153" s="33">
        <v>180</v>
      </c>
      <c r="M153" s="290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5"/>
      <c r="O153" s="235"/>
      <c r="P153" s="235"/>
      <c r="Q153" s="177"/>
      <c r="R153" s="35"/>
      <c r="S153" s="35"/>
      <c r="T153" s="36" t="s">
        <v>62</v>
      </c>
      <c r="U153" s="153">
        <v>3</v>
      </c>
      <c r="V153" s="154">
        <f t="shared" ref="V153:V162" si="4">IFERROR(IF(U153="","",U153),"")</f>
        <v>3</v>
      </c>
      <c r="W153" s="37">
        <f t="shared" ref="W153:W158" si="5">IFERROR(IF(U153="","",U153*0.00936),"")</f>
        <v>2.8080000000000001E-2</v>
      </c>
      <c r="X153" s="57"/>
      <c r="Y153" s="58"/>
      <c r="AC153" s="62"/>
      <c r="AZ153" s="115" t="s">
        <v>70</v>
      </c>
    </row>
    <row r="154" spans="1:52" ht="27" customHeight="1" x14ac:dyDescent="0.25">
      <c r="A154" s="55" t="s">
        <v>205</v>
      </c>
      <c r="B154" s="55" t="s">
        <v>206</v>
      </c>
      <c r="C154" s="32">
        <v>4301135179</v>
      </c>
      <c r="D154" s="233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61</v>
      </c>
      <c r="L154" s="33">
        <v>180</v>
      </c>
      <c r="M154" s="291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35"/>
      <c r="O154" s="235"/>
      <c r="P154" s="235"/>
      <c r="Q154" s="177"/>
      <c r="R154" s="35"/>
      <c r="S154" s="35"/>
      <c r="T154" s="36" t="s">
        <v>62</v>
      </c>
      <c r="U154" s="153">
        <v>3</v>
      </c>
      <c r="V154" s="154">
        <f t="shared" si="4"/>
        <v>3</v>
      </c>
      <c r="W154" s="37">
        <f t="shared" si="5"/>
        <v>2.8080000000000001E-2</v>
      </c>
      <c r="X154" s="57"/>
      <c r="Y154" s="58"/>
      <c r="AC154" s="62"/>
      <c r="AZ154" s="116" t="s">
        <v>70</v>
      </c>
    </row>
    <row r="155" spans="1:52" ht="27" customHeight="1" x14ac:dyDescent="0.25">
      <c r="A155" s="55" t="s">
        <v>207</v>
      </c>
      <c r="B155" s="55" t="s">
        <v>208</v>
      </c>
      <c r="C155" s="32">
        <v>4301135085</v>
      </c>
      <c r="D155" s="233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61</v>
      </c>
      <c r="L155" s="33">
        <v>180</v>
      </c>
      <c r="M155" s="29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5"/>
      <c r="O155" s="235"/>
      <c r="P155" s="235"/>
      <c r="Q155" s="177"/>
      <c r="R155" s="35"/>
      <c r="S155" s="35"/>
      <c r="T155" s="36" t="s">
        <v>62</v>
      </c>
      <c r="U155" s="153">
        <v>3</v>
      </c>
      <c r="V155" s="154">
        <f t="shared" si="4"/>
        <v>3</v>
      </c>
      <c r="W155" s="37">
        <f t="shared" si="5"/>
        <v>2.8080000000000001E-2</v>
      </c>
      <c r="X155" s="57"/>
      <c r="Y155" s="58"/>
      <c r="AC155" s="62"/>
      <c r="AZ155" s="117" t="s">
        <v>70</v>
      </c>
    </row>
    <row r="156" spans="1:52" ht="37.5" customHeight="1" x14ac:dyDescent="0.25">
      <c r="A156" s="55" t="s">
        <v>209</v>
      </c>
      <c r="B156" s="55" t="s">
        <v>210</v>
      </c>
      <c r="C156" s="32">
        <v>4301135097</v>
      </c>
      <c r="D156" s="233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61</v>
      </c>
      <c r="L156" s="33">
        <v>180</v>
      </c>
      <c r="M156" s="293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5"/>
      <c r="O156" s="235"/>
      <c r="P156" s="235"/>
      <c r="Q156" s="177"/>
      <c r="R156" s="35"/>
      <c r="S156" s="35"/>
      <c r="T156" s="36" t="s">
        <v>62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62"/>
      <c r="AZ156" s="118" t="s">
        <v>70</v>
      </c>
    </row>
    <row r="157" spans="1:52" ht="27" customHeight="1" x14ac:dyDescent="0.25">
      <c r="A157" s="55" t="s">
        <v>211</v>
      </c>
      <c r="B157" s="55" t="s">
        <v>212</v>
      </c>
      <c r="C157" s="32">
        <v>4301135091</v>
      </c>
      <c r="D157" s="233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61</v>
      </c>
      <c r="L157" s="33">
        <v>180</v>
      </c>
      <c r="M157" s="294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5"/>
      <c r="O157" s="235"/>
      <c r="P157" s="235"/>
      <c r="Q157" s="177"/>
      <c r="R157" s="35"/>
      <c r="S157" s="35"/>
      <c r="T157" s="36" t="s">
        <v>62</v>
      </c>
      <c r="U157" s="153">
        <v>3</v>
      </c>
      <c r="V157" s="154">
        <f t="shared" si="4"/>
        <v>3</v>
      </c>
      <c r="W157" s="37">
        <f t="shared" si="5"/>
        <v>2.8080000000000001E-2</v>
      </c>
      <c r="X157" s="57"/>
      <c r="Y157" s="58"/>
      <c r="AC157" s="62"/>
      <c r="AZ157" s="119" t="s">
        <v>70</v>
      </c>
    </row>
    <row r="158" spans="1:52" ht="27" customHeight="1" x14ac:dyDescent="0.25">
      <c r="A158" s="55" t="s">
        <v>213</v>
      </c>
      <c r="B158" s="55" t="s">
        <v>214</v>
      </c>
      <c r="C158" s="32">
        <v>4301135128</v>
      </c>
      <c r="D158" s="233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61</v>
      </c>
      <c r="L158" s="33">
        <v>180</v>
      </c>
      <c r="M158" s="295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5"/>
      <c r="O158" s="235"/>
      <c r="P158" s="235"/>
      <c r="Q158" s="177"/>
      <c r="R158" s="35"/>
      <c r="S158" s="35"/>
      <c r="T158" s="36" t="s">
        <v>62</v>
      </c>
      <c r="U158" s="153">
        <v>3</v>
      </c>
      <c r="V158" s="154">
        <f t="shared" si="4"/>
        <v>3</v>
      </c>
      <c r="W158" s="37">
        <f t="shared" si="5"/>
        <v>2.8080000000000001E-2</v>
      </c>
      <c r="X158" s="57"/>
      <c r="Y158" s="58"/>
      <c r="AC158" s="62"/>
      <c r="AZ158" s="120" t="s">
        <v>70</v>
      </c>
    </row>
    <row r="159" spans="1:52" ht="27" customHeight="1" x14ac:dyDescent="0.25">
      <c r="A159" s="55" t="s">
        <v>215</v>
      </c>
      <c r="B159" s="55" t="s">
        <v>216</v>
      </c>
      <c r="C159" s="32">
        <v>4301135004</v>
      </c>
      <c r="D159" s="233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61</v>
      </c>
      <c r="L159" s="33">
        <v>180</v>
      </c>
      <c r="M159" s="29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5"/>
      <c r="O159" s="235"/>
      <c r="P159" s="235"/>
      <c r="Q159" s="177"/>
      <c r="R159" s="35"/>
      <c r="S159" s="35"/>
      <c r="T159" s="36" t="s">
        <v>62</v>
      </c>
      <c r="U159" s="153">
        <v>3</v>
      </c>
      <c r="V159" s="154">
        <f t="shared" si="4"/>
        <v>3</v>
      </c>
      <c r="W159" s="37">
        <f>IFERROR(IF(U159="","",U159*0.0155),"")</f>
        <v>4.65E-2</v>
      </c>
      <c r="X159" s="57"/>
      <c r="Y159" s="58"/>
      <c r="AC159" s="62"/>
      <c r="AZ159" s="121" t="s">
        <v>70</v>
      </c>
    </row>
    <row r="160" spans="1:52" ht="37.5" customHeight="1" x14ac:dyDescent="0.25">
      <c r="A160" s="55" t="s">
        <v>217</v>
      </c>
      <c r="B160" s="55" t="s">
        <v>218</v>
      </c>
      <c r="C160" s="32">
        <v>4301135129</v>
      </c>
      <c r="D160" s="233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61</v>
      </c>
      <c r="L160" s="33">
        <v>180</v>
      </c>
      <c r="M160" s="29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5"/>
      <c r="O160" s="235"/>
      <c r="P160" s="235"/>
      <c r="Q160" s="177"/>
      <c r="R160" s="35"/>
      <c r="S160" s="35"/>
      <c r="T160" s="36" t="s">
        <v>62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70</v>
      </c>
    </row>
    <row r="161" spans="1:52" ht="27" customHeight="1" x14ac:dyDescent="0.25">
      <c r="A161" s="55" t="s">
        <v>219</v>
      </c>
      <c r="B161" s="55" t="s">
        <v>220</v>
      </c>
      <c r="C161" s="32">
        <v>4301135177</v>
      </c>
      <c r="D161" s="233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61</v>
      </c>
      <c r="L161" s="33">
        <v>180</v>
      </c>
      <c r="M161" s="298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35"/>
      <c r="O161" s="235"/>
      <c r="P161" s="235"/>
      <c r="Q161" s="177"/>
      <c r="R161" s="35"/>
      <c r="S161" s="35"/>
      <c r="T161" s="36" t="s">
        <v>62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70</v>
      </c>
    </row>
    <row r="162" spans="1:52" ht="27" customHeight="1" x14ac:dyDescent="0.25">
      <c r="A162" s="55" t="s">
        <v>221</v>
      </c>
      <c r="B162" s="55" t="s">
        <v>222</v>
      </c>
      <c r="C162" s="32">
        <v>4301135161</v>
      </c>
      <c r="D162" s="233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61</v>
      </c>
      <c r="L162" s="33">
        <v>180</v>
      </c>
      <c r="M162" s="299" t="s">
        <v>223</v>
      </c>
      <c r="N162" s="235"/>
      <c r="O162" s="235"/>
      <c r="P162" s="235"/>
      <c r="Q162" s="177"/>
      <c r="R162" s="35"/>
      <c r="S162" s="35"/>
      <c r="T162" s="36" t="s">
        <v>62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70</v>
      </c>
    </row>
    <row r="163" spans="1:52" x14ac:dyDescent="0.2">
      <c r="A163" s="237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8"/>
      <c r="M163" s="236" t="s">
        <v>63</v>
      </c>
      <c r="N163" s="189"/>
      <c r="O163" s="189"/>
      <c r="P163" s="189"/>
      <c r="Q163" s="189"/>
      <c r="R163" s="189"/>
      <c r="S163" s="190"/>
      <c r="T163" s="38" t="s">
        <v>62</v>
      </c>
      <c r="U163" s="155">
        <f>IFERROR(SUM(U153:U162),"0")</f>
        <v>18</v>
      </c>
      <c r="V163" s="155">
        <f>IFERROR(SUM(V153:V162),"0")</f>
        <v>18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0.18690000000000001</v>
      </c>
      <c r="X163" s="156"/>
      <c r="Y163" s="156"/>
    </row>
    <row r="164" spans="1:52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8"/>
      <c r="M164" s="236" t="s">
        <v>63</v>
      </c>
      <c r="N164" s="189"/>
      <c r="O164" s="189"/>
      <c r="P164" s="189"/>
      <c r="Q164" s="189"/>
      <c r="R164" s="189"/>
      <c r="S164" s="190"/>
      <c r="T164" s="38" t="s">
        <v>64</v>
      </c>
      <c r="U164" s="155">
        <f>IFERROR(SUMPRODUCT(U153:U162*H153:H162),"0")</f>
        <v>69.900000000000006</v>
      </c>
      <c r="V164" s="155">
        <f>IFERROR(SUMPRODUCT(V153:V162*H153:H162),"0")</f>
        <v>69.900000000000006</v>
      </c>
      <c r="W164" s="38"/>
      <c r="X164" s="156"/>
      <c r="Y164" s="156"/>
    </row>
    <row r="165" spans="1:52" ht="16.5" customHeight="1" x14ac:dyDescent="0.25">
      <c r="A165" s="231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52" ht="14.25" customHeight="1" x14ac:dyDescent="0.25">
      <c r="A166" s="232" t="s">
        <v>180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52" ht="16.5" customHeight="1" x14ac:dyDescent="0.25">
      <c r="A167" s="55" t="s">
        <v>225</v>
      </c>
      <c r="B167" s="55" t="s">
        <v>226</v>
      </c>
      <c r="C167" s="32">
        <v>4301071010</v>
      </c>
      <c r="D167" s="233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61</v>
      </c>
      <c r="L167" s="33">
        <v>180</v>
      </c>
      <c r="M167" s="30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35"/>
      <c r="O167" s="235"/>
      <c r="P167" s="235"/>
      <c r="Q167" s="177"/>
      <c r="R167" s="35"/>
      <c r="S167" s="35"/>
      <c r="T167" s="36" t="s">
        <v>62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70</v>
      </c>
    </row>
    <row r="168" spans="1:52" x14ac:dyDescent="0.2">
      <c r="A168" s="237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8"/>
      <c r="M168" s="236" t="s">
        <v>63</v>
      </c>
      <c r="N168" s="189"/>
      <c r="O168" s="189"/>
      <c r="P168" s="189"/>
      <c r="Q168" s="189"/>
      <c r="R168" s="189"/>
      <c r="S168" s="190"/>
      <c r="T168" s="38" t="s">
        <v>62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52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8"/>
      <c r="M169" s="236" t="s">
        <v>63</v>
      </c>
      <c r="N169" s="189"/>
      <c r="O169" s="189"/>
      <c r="P169" s="189"/>
      <c r="Q169" s="189"/>
      <c r="R169" s="189"/>
      <c r="S169" s="190"/>
      <c r="T169" s="38" t="s">
        <v>64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52" ht="16.5" customHeight="1" x14ac:dyDescent="0.25">
      <c r="A170" s="231" t="s">
        <v>227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52" ht="14.25" customHeight="1" x14ac:dyDescent="0.25">
      <c r="A171" s="232" t="s">
        <v>58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52" ht="16.5" customHeight="1" x14ac:dyDescent="0.25">
      <c r="A172" s="55" t="s">
        <v>228</v>
      </c>
      <c r="B172" s="55" t="s">
        <v>229</v>
      </c>
      <c r="C172" s="32">
        <v>4301070871</v>
      </c>
      <c r="D172" s="233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61</v>
      </c>
      <c r="L172" s="33">
        <v>90</v>
      </c>
      <c r="M172" s="30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5"/>
      <c r="O172" s="235"/>
      <c r="P172" s="235"/>
      <c r="Q172" s="177"/>
      <c r="R172" s="35"/>
      <c r="S172" s="35"/>
      <c r="T172" s="36" t="s">
        <v>62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230</v>
      </c>
      <c r="B173" s="55" t="s">
        <v>231</v>
      </c>
      <c r="C173" s="32">
        <v>4301070858</v>
      </c>
      <c r="D173" s="233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61</v>
      </c>
      <c r="L173" s="33">
        <v>90</v>
      </c>
      <c r="M173" s="30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5"/>
      <c r="O173" s="235"/>
      <c r="P173" s="235"/>
      <c r="Q173" s="177"/>
      <c r="R173" s="35"/>
      <c r="S173" s="35"/>
      <c r="T173" s="36" t="s">
        <v>62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232</v>
      </c>
      <c r="B174" s="55" t="s">
        <v>233</v>
      </c>
      <c r="C174" s="32">
        <v>4301070827</v>
      </c>
      <c r="D174" s="233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61</v>
      </c>
      <c r="L174" s="33">
        <v>90</v>
      </c>
      <c r="M174" s="30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5"/>
      <c r="O174" s="235"/>
      <c r="P174" s="235"/>
      <c r="Q174" s="177"/>
      <c r="R174" s="35"/>
      <c r="S174" s="35"/>
      <c r="T174" s="36" t="s">
        <v>62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234</v>
      </c>
      <c r="B175" s="55" t="s">
        <v>235</v>
      </c>
      <c r="C175" s="32">
        <v>4301070911</v>
      </c>
      <c r="D175" s="233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61</v>
      </c>
      <c r="L175" s="33">
        <v>120</v>
      </c>
      <c r="M175" s="30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5"/>
      <c r="O175" s="235"/>
      <c r="P175" s="235"/>
      <c r="Q175" s="177"/>
      <c r="R175" s="35"/>
      <c r="S175" s="35"/>
      <c r="T175" s="36" t="s">
        <v>62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37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8"/>
      <c r="M176" s="236" t="s">
        <v>63</v>
      </c>
      <c r="N176" s="189"/>
      <c r="O176" s="189"/>
      <c r="P176" s="189"/>
      <c r="Q176" s="189"/>
      <c r="R176" s="189"/>
      <c r="S176" s="190"/>
      <c r="T176" s="38" t="s">
        <v>62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52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8"/>
      <c r="M177" s="236" t="s">
        <v>63</v>
      </c>
      <c r="N177" s="189"/>
      <c r="O177" s="189"/>
      <c r="P177" s="189"/>
      <c r="Q177" s="189"/>
      <c r="R177" s="189"/>
      <c r="S177" s="190"/>
      <c r="T177" s="38" t="s">
        <v>64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52" ht="14.25" customHeight="1" x14ac:dyDescent="0.25">
      <c r="A178" s="232" t="s">
        <v>236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52" ht="27" customHeight="1" x14ac:dyDescent="0.25">
      <c r="A179" s="55" t="s">
        <v>237</v>
      </c>
      <c r="B179" s="55" t="s">
        <v>238</v>
      </c>
      <c r="C179" s="32">
        <v>4301080153</v>
      </c>
      <c r="D179" s="233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61</v>
      </c>
      <c r="L179" s="33">
        <v>90</v>
      </c>
      <c r="M179" s="30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5"/>
      <c r="O179" s="235"/>
      <c r="P179" s="235"/>
      <c r="Q179" s="177"/>
      <c r="R179" s="35"/>
      <c r="S179" s="35"/>
      <c r="T179" s="36" t="s">
        <v>62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239</v>
      </c>
      <c r="B180" s="55" t="s">
        <v>240</v>
      </c>
      <c r="C180" s="32">
        <v>4301080154</v>
      </c>
      <c r="D180" s="233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61</v>
      </c>
      <c r="L180" s="33">
        <v>90</v>
      </c>
      <c r="M180" s="3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5"/>
      <c r="O180" s="235"/>
      <c r="P180" s="235"/>
      <c r="Q180" s="177"/>
      <c r="R180" s="35"/>
      <c r="S180" s="35"/>
      <c r="T180" s="36" t="s">
        <v>62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37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8"/>
      <c r="M181" s="236" t="s">
        <v>63</v>
      </c>
      <c r="N181" s="189"/>
      <c r="O181" s="189"/>
      <c r="P181" s="189"/>
      <c r="Q181" s="189"/>
      <c r="R181" s="189"/>
      <c r="S181" s="190"/>
      <c r="T181" s="38" t="s">
        <v>62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52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8"/>
      <c r="M182" s="236" t="s">
        <v>63</v>
      </c>
      <c r="N182" s="189"/>
      <c r="O182" s="189"/>
      <c r="P182" s="189"/>
      <c r="Q182" s="189"/>
      <c r="R182" s="189"/>
      <c r="S182" s="190"/>
      <c r="T182" s="38" t="s">
        <v>64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52" ht="27.75" customHeight="1" x14ac:dyDescent="0.2">
      <c r="A183" s="229" t="s">
        <v>241</v>
      </c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49"/>
      <c r="Y183" s="49"/>
    </row>
    <row r="184" spans="1:52" ht="16.5" customHeight="1" x14ac:dyDescent="0.25">
      <c r="A184" s="231" t="s">
        <v>242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52" ht="14.25" customHeight="1" x14ac:dyDescent="0.25">
      <c r="A185" s="232" t="s">
        <v>67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52" ht="16.5" customHeight="1" x14ac:dyDescent="0.25">
      <c r="A186" s="55" t="s">
        <v>243</v>
      </c>
      <c r="B186" s="55" t="s">
        <v>244</v>
      </c>
      <c r="C186" s="32">
        <v>4301132048</v>
      </c>
      <c r="D186" s="233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61</v>
      </c>
      <c r="L186" s="33">
        <v>180</v>
      </c>
      <c r="M186" s="30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5"/>
      <c r="O186" s="235"/>
      <c r="P186" s="235"/>
      <c r="Q186" s="177"/>
      <c r="R186" s="35"/>
      <c r="S186" s="35"/>
      <c r="T186" s="36" t="s">
        <v>62</v>
      </c>
      <c r="U186" s="153">
        <v>20</v>
      </c>
      <c r="V186" s="154">
        <f>IFERROR(IF(U186="","",U186),"")</f>
        <v>20</v>
      </c>
      <c r="W186" s="37">
        <f>IFERROR(IF(U186="","",U186*0.01788),"")</f>
        <v>0.35760000000000003</v>
      </c>
      <c r="X186" s="57"/>
      <c r="Y186" s="58"/>
      <c r="AC186" s="62"/>
      <c r="AZ186" s="132" t="s">
        <v>70</v>
      </c>
    </row>
    <row r="187" spans="1:52" ht="27" customHeight="1" x14ac:dyDescent="0.25">
      <c r="A187" s="55" t="s">
        <v>245</v>
      </c>
      <c r="B187" s="55" t="s">
        <v>246</v>
      </c>
      <c r="C187" s="32">
        <v>4301132046</v>
      </c>
      <c r="D187" s="233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61</v>
      </c>
      <c r="L187" s="33">
        <v>180</v>
      </c>
      <c r="M187" s="30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5"/>
      <c r="O187" s="235"/>
      <c r="P187" s="235"/>
      <c r="Q187" s="177"/>
      <c r="R187" s="35"/>
      <c r="S187" s="35"/>
      <c r="T187" s="36" t="s">
        <v>62</v>
      </c>
      <c r="U187" s="153">
        <v>30</v>
      </c>
      <c r="V187" s="154">
        <f>IFERROR(IF(U187="","",U187),"")</f>
        <v>30</v>
      </c>
      <c r="W187" s="37">
        <f>IFERROR(IF(U187="","",U187*0.01788),"")</f>
        <v>0.53639999999999999</v>
      </c>
      <c r="X187" s="57"/>
      <c r="Y187" s="58"/>
      <c r="AC187" s="62"/>
      <c r="AZ187" s="133" t="s">
        <v>70</v>
      </c>
    </row>
    <row r="188" spans="1:52" x14ac:dyDescent="0.2">
      <c r="A188" s="237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8"/>
      <c r="M188" s="236" t="s">
        <v>63</v>
      </c>
      <c r="N188" s="189"/>
      <c r="O188" s="189"/>
      <c r="P188" s="189"/>
      <c r="Q188" s="189"/>
      <c r="R188" s="189"/>
      <c r="S188" s="190"/>
      <c r="T188" s="38" t="s">
        <v>62</v>
      </c>
      <c r="U188" s="155">
        <f>IFERROR(SUM(U186:U187),"0")</f>
        <v>50</v>
      </c>
      <c r="V188" s="155">
        <f>IFERROR(SUM(V186:V187),"0")</f>
        <v>50</v>
      </c>
      <c r="W188" s="155">
        <f>IFERROR(IF(W186="",0,W186),"0")+IFERROR(IF(W187="",0,W187),"0")</f>
        <v>0.89400000000000002</v>
      </c>
      <c r="X188" s="156"/>
      <c r="Y188" s="156"/>
    </row>
    <row r="189" spans="1:52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8"/>
      <c r="M189" s="236" t="s">
        <v>63</v>
      </c>
      <c r="N189" s="189"/>
      <c r="O189" s="189"/>
      <c r="P189" s="189"/>
      <c r="Q189" s="189"/>
      <c r="R189" s="189"/>
      <c r="S189" s="190"/>
      <c r="T189" s="38" t="s">
        <v>64</v>
      </c>
      <c r="U189" s="155">
        <f>IFERROR(SUMPRODUCT(U186:U187*H186:H187),"0")</f>
        <v>150</v>
      </c>
      <c r="V189" s="155">
        <f>IFERROR(SUMPRODUCT(V186:V187*H186:H187),"0")</f>
        <v>150</v>
      </c>
      <c r="W189" s="38"/>
      <c r="X189" s="156"/>
      <c r="Y189" s="156"/>
    </row>
    <row r="190" spans="1:52" ht="16.5" customHeight="1" x14ac:dyDescent="0.25">
      <c r="A190" s="231" t="s">
        <v>247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52" ht="14.25" customHeight="1" x14ac:dyDescent="0.25">
      <c r="A191" s="232" t="s">
        <v>247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52" ht="27" customHeight="1" x14ac:dyDescent="0.25">
      <c r="A192" s="55" t="s">
        <v>248</v>
      </c>
      <c r="B192" s="55" t="s">
        <v>249</v>
      </c>
      <c r="C192" s="32">
        <v>4301133002</v>
      </c>
      <c r="D192" s="233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61</v>
      </c>
      <c r="L192" s="33">
        <v>180</v>
      </c>
      <c r="M192" s="3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5"/>
      <c r="O192" s="235"/>
      <c r="P192" s="235"/>
      <c r="Q192" s="177"/>
      <c r="R192" s="35"/>
      <c r="S192" s="35"/>
      <c r="T192" s="36" t="s">
        <v>62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70</v>
      </c>
    </row>
    <row r="193" spans="1:52" x14ac:dyDescent="0.2">
      <c r="A193" s="237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8"/>
      <c r="M193" s="236" t="s">
        <v>63</v>
      </c>
      <c r="N193" s="189"/>
      <c r="O193" s="189"/>
      <c r="P193" s="189"/>
      <c r="Q193" s="189"/>
      <c r="R193" s="189"/>
      <c r="S193" s="190"/>
      <c r="T193" s="38" t="s">
        <v>62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52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8"/>
      <c r="M194" s="236" t="s">
        <v>63</v>
      </c>
      <c r="N194" s="189"/>
      <c r="O194" s="189"/>
      <c r="P194" s="189"/>
      <c r="Q194" s="189"/>
      <c r="R194" s="189"/>
      <c r="S194" s="190"/>
      <c r="T194" s="38" t="s">
        <v>64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52" ht="16.5" customHeight="1" x14ac:dyDescent="0.25">
      <c r="A195" s="231" t="s">
        <v>241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52" ht="14.25" customHeight="1" x14ac:dyDescent="0.25">
      <c r="A196" s="232" t="s">
        <v>250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52" ht="27" customHeight="1" x14ac:dyDescent="0.25">
      <c r="A197" s="55" t="s">
        <v>251</v>
      </c>
      <c r="B197" s="55" t="s">
        <v>252</v>
      </c>
      <c r="C197" s="32">
        <v>4301051319</v>
      </c>
      <c r="D197" s="233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253</v>
      </c>
      <c r="L197" s="33">
        <v>365</v>
      </c>
      <c r="M197" s="310" t="s">
        <v>254</v>
      </c>
      <c r="N197" s="235"/>
      <c r="O197" s="235"/>
      <c r="P197" s="235"/>
      <c r="Q197" s="177"/>
      <c r="R197" s="35"/>
      <c r="S197" s="35"/>
      <c r="T197" s="36" t="s">
        <v>62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255</v>
      </c>
    </row>
    <row r="198" spans="1:52" x14ac:dyDescent="0.2">
      <c r="A198" s="237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8"/>
      <c r="M198" s="236" t="s">
        <v>63</v>
      </c>
      <c r="N198" s="189"/>
      <c r="O198" s="189"/>
      <c r="P198" s="189"/>
      <c r="Q198" s="189"/>
      <c r="R198" s="189"/>
      <c r="S198" s="190"/>
      <c r="T198" s="38" t="s">
        <v>62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52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8"/>
      <c r="M199" s="236" t="s">
        <v>63</v>
      </c>
      <c r="N199" s="189"/>
      <c r="O199" s="189"/>
      <c r="P199" s="189"/>
      <c r="Q199" s="189"/>
      <c r="R199" s="189"/>
      <c r="S199" s="190"/>
      <c r="T199" s="38" t="s">
        <v>64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52" ht="27.75" customHeight="1" x14ac:dyDescent="0.2">
      <c r="A200" s="229" t="s">
        <v>256</v>
      </c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49"/>
      <c r="Y200" s="49"/>
    </row>
    <row r="201" spans="1:52" ht="16.5" customHeight="1" x14ac:dyDescent="0.25">
      <c r="A201" s="231" t="s">
        <v>257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52" ht="14.25" customHeight="1" x14ac:dyDescent="0.25">
      <c r="A202" s="232" t="s">
        <v>58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52" ht="27" customHeight="1" x14ac:dyDescent="0.25">
      <c r="A203" s="55" t="s">
        <v>258</v>
      </c>
      <c r="B203" s="55" t="s">
        <v>259</v>
      </c>
      <c r="C203" s="32">
        <v>4301070948</v>
      </c>
      <c r="D203" s="233">
        <v>4607111037022</v>
      </c>
      <c r="E203" s="177"/>
      <c r="F203" s="152">
        <v>0.7</v>
      </c>
      <c r="G203" s="33">
        <v>8</v>
      </c>
      <c r="H203" s="152">
        <v>5.6</v>
      </c>
      <c r="I203" s="152">
        <v>5.87</v>
      </c>
      <c r="J203" s="33">
        <v>84</v>
      </c>
      <c r="K203" s="34" t="s">
        <v>61</v>
      </c>
      <c r="L203" s="33">
        <v>180</v>
      </c>
      <c r="M203" s="3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5"/>
      <c r="O203" s="235"/>
      <c r="P203" s="235"/>
      <c r="Q203" s="177"/>
      <c r="R203" s="35"/>
      <c r="S203" s="35"/>
      <c r="T203" s="36" t="s">
        <v>62</v>
      </c>
      <c r="U203" s="153">
        <v>90</v>
      </c>
      <c r="V203" s="154">
        <f>IFERROR(IF(U203="","",U203),"")</f>
        <v>90</v>
      </c>
      <c r="W203" s="37">
        <f>IFERROR(IF(U203="","",U203*0.0155),"")</f>
        <v>1.395</v>
      </c>
      <c r="X203" s="57"/>
      <c r="Y203" s="58"/>
      <c r="AC203" s="62"/>
      <c r="AZ203" s="136" t="s">
        <v>1</v>
      </c>
    </row>
    <row r="204" spans="1:52" x14ac:dyDescent="0.2">
      <c r="A204" s="237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238"/>
      <c r="M204" s="236" t="s">
        <v>63</v>
      </c>
      <c r="N204" s="189"/>
      <c r="O204" s="189"/>
      <c r="P204" s="189"/>
      <c r="Q204" s="189"/>
      <c r="R204" s="189"/>
      <c r="S204" s="190"/>
      <c r="T204" s="38" t="s">
        <v>62</v>
      </c>
      <c r="U204" s="155">
        <f>IFERROR(SUM(U203:U203),"0")</f>
        <v>90</v>
      </c>
      <c r="V204" s="155">
        <f>IFERROR(SUM(V203:V203),"0")</f>
        <v>90</v>
      </c>
      <c r="W204" s="155">
        <f>IFERROR(IF(W203="",0,W203),"0")</f>
        <v>1.395</v>
      </c>
      <c r="X204" s="156"/>
      <c r="Y204" s="156"/>
    </row>
    <row r="205" spans="1:52" x14ac:dyDescent="0.2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8"/>
      <c r="M205" s="236" t="s">
        <v>63</v>
      </c>
      <c r="N205" s="189"/>
      <c r="O205" s="189"/>
      <c r="P205" s="189"/>
      <c r="Q205" s="189"/>
      <c r="R205" s="189"/>
      <c r="S205" s="190"/>
      <c r="T205" s="38" t="s">
        <v>64</v>
      </c>
      <c r="U205" s="155">
        <f>IFERROR(SUMPRODUCT(U203:U203*H203:H203),"0")</f>
        <v>503.99999999999994</v>
      </c>
      <c r="V205" s="155">
        <f>IFERROR(SUMPRODUCT(V203:V203*H203:H203),"0")</f>
        <v>503.99999999999994</v>
      </c>
      <c r="W205" s="38"/>
      <c r="X205" s="156"/>
      <c r="Y205" s="156"/>
    </row>
    <row r="206" spans="1:52" ht="16.5" customHeight="1" x14ac:dyDescent="0.25">
      <c r="A206" s="231" t="s">
        <v>260</v>
      </c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48"/>
      <c r="Y206" s="148"/>
    </row>
    <row r="207" spans="1:52" ht="14.25" customHeight="1" x14ac:dyDescent="0.25">
      <c r="A207" s="232" t="s">
        <v>58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9"/>
      <c r="Y207" s="149"/>
    </row>
    <row r="208" spans="1:52" ht="27" customHeight="1" x14ac:dyDescent="0.25">
      <c r="A208" s="55" t="s">
        <v>261</v>
      </c>
      <c r="B208" s="55" t="s">
        <v>262</v>
      </c>
      <c r="C208" s="32">
        <v>4301070915</v>
      </c>
      <c r="D208" s="233">
        <v>4607111035882</v>
      </c>
      <c r="E208" s="177"/>
      <c r="F208" s="152">
        <v>0.43</v>
      </c>
      <c r="G208" s="33">
        <v>16</v>
      </c>
      <c r="H208" s="152">
        <v>6.88</v>
      </c>
      <c r="I208" s="152">
        <v>7.19</v>
      </c>
      <c r="J208" s="33">
        <v>84</v>
      </c>
      <c r="K208" s="34" t="s">
        <v>61</v>
      </c>
      <c r="L208" s="33">
        <v>180</v>
      </c>
      <c r="M208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35"/>
      <c r="O208" s="235"/>
      <c r="P208" s="235"/>
      <c r="Q208" s="177"/>
      <c r="R208" s="35"/>
      <c r="S208" s="35"/>
      <c r="T208" s="36" t="s">
        <v>62</v>
      </c>
      <c r="U208" s="153">
        <v>0</v>
      </c>
      <c r="V208" s="154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263</v>
      </c>
      <c r="B209" s="55" t="s">
        <v>264</v>
      </c>
      <c r="C209" s="32">
        <v>4301070921</v>
      </c>
      <c r="D209" s="233">
        <v>4607111035905</v>
      </c>
      <c r="E209" s="177"/>
      <c r="F209" s="152">
        <v>0.9</v>
      </c>
      <c r="G209" s="33">
        <v>8</v>
      </c>
      <c r="H209" s="152">
        <v>7.2</v>
      </c>
      <c r="I209" s="152">
        <v>7.47</v>
      </c>
      <c r="J209" s="33">
        <v>84</v>
      </c>
      <c r="K209" s="34" t="s">
        <v>61</v>
      </c>
      <c r="L209" s="33">
        <v>180</v>
      </c>
      <c r="M209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35"/>
      <c r="O209" s="235"/>
      <c r="P209" s="235"/>
      <c r="Q209" s="177"/>
      <c r="R209" s="35"/>
      <c r="S209" s="35"/>
      <c r="T209" s="36" t="s">
        <v>62</v>
      </c>
      <c r="U209" s="153">
        <v>5</v>
      </c>
      <c r="V209" s="154">
        <f>IFERROR(IF(U209="","",U209),"")</f>
        <v>5</v>
      </c>
      <c r="W209" s="37">
        <f>IFERROR(IF(U209="","",U209*0.0155),"")</f>
        <v>7.7499999999999999E-2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265</v>
      </c>
      <c r="B210" s="55" t="s">
        <v>266</v>
      </c>
      <c r="C210" s="32">
        <v>4301070917</v>
      </c>
      <c r="D210" s="233">
        <v>4607111035912</v>
      </c>
      <c r="E210" s="177"/>
      <c r="F210" s="152">
        <v>0.43</v>
      </c>
      <c r="G210" s="33">
        <v>16</v>
      </c>
      <c r="H210" s="152">
        <v>6.88</v>
      </c>
      <c r="I210" s="152">
        <v>7.19</v>
      </c>
      <c r="J210" s="33">
        <v>84</v>
      </c>
      <c r="K210" s="34" t="s">
        <v>61</v>
      </c>
      <c r="L210" s="33">
        <v>180</v>
      </c>
      <c r="M210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35"/>
      <c r="O210" s="235"/>
      <c r="P210" s="235"/>
      <c r="Q210" s="177"/>
      <c r="R210" s="35"/>
      <c r="S210" s="35"/>
      <c r="T210" s="36" t="s">
        <v>62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267</v>
      </c>
      <c r="B211" s="55" t="s">
        <v>268</v>
      </c>
      <c r="C211" s="32">
        <v>4301070920</v>
      </c>
      <c r="D211" s="233">
        <v>4607111035929</v>
      </c>
      <c r="E211" s="177"/>
      <c r="F211" s="152">
        <v>0.9</v>
      </c>
      <c r="G211" s="33">
        <v>8</v>
      </c>
      <c r="H211" s="152">
        <v>7.2</v>
      </c>
      <c r="I211" s="152">
        <v>7.47</v>
      </c>
      <c r="J211" s="33">
        <v>84</v>
      </c>
      <c r="K211" s="34" t="s">
        <v>61</v>
      </c>
      <c r="L211" s="33">
        <v>180</v>
      </c>
      <c r="M211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35"/>
      <c r="O211" s="235"/>
      <c r="P211" s="235"/>
      <c r="Q211" s="177"/>
      <c r="R211" s="35"/>
      <c r="S211" s="35"/>
      <c r="T211" s="36" t="s">
        <v>62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x14ac:dyDescent="0.2">
      <c r="A212" s="237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238"/>
      <c r="M212" s="236" t="s">
        <v>63</v>
      </c>
      <c r="N212" s="189"/>
      <c r="O212" s="189"/>
      <c r="P212" s="189"/>
      <c r="Q212" s="189"/>
      <c r="R212" s="189"/>
      <c r="S212" s="190"/>
      <c r="T212" s="38" t="s">
        <v>62</v>
      </c>
      <c r="U212" s="155">
        <f>IFERROR(SUM(U208:U211),"0")</f>
        <v>5</v>
      </c>
      <c r="V212" s="155">
        <f>IFERROR(SUM(V208:V211),"0")</f>
        <v>5</v>
      </c>
      <c r="W212" s="155">
        <f>IFERROR(IF(W208="",0,W208),"0")+IFERROR(IF(W209="",0,W209),"0")+IFERROR(IF(W210="",0,W210),"0")+IFERROR(IF(W211="",0,W211),"0")</f>
        <v>7.7499999999999999E-2</v>
      </c>
      <c r="X212" s="156"/>
      <c r="Y212" s="156"/>
    </row>
    <row r="213" spans="1:52" x14ac:dyDescent="0.2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8"/>
      <c r="M213" s="236" t="s">
        <v>63</v>
      </c>
      <c r="N213" s="189"/>
      <c r="O213" s="189"/>
      <c r="P213" s="189"/>
      <c r="Q213" s="189"/>
      <c r="R213" s="189"/>
      <c r="S213" s="190"/>
      <c r="T213" s="38" t="s">
        <v>64</v>
      </c>
      <c r="U213" s="155">
        <f>IFERROR(SUMPRODUCT(U208:U211*H208:H211),"0")</f>
        <v>36</v>
      </c>
      <c r="V213" s="155">
        <f>IFERROR(SUMPRODUCT(V208:V211*H208:H211),"0")</f>
        <v>36</v>
      </c>
      <c r="W213" s="38"/>
      <c r="X213" s="156"/>
      <c r="Y213" s="156"/>
    </row>
    <row r="214" spans="1:52" ht="16.5" customHeight="1" x14ac:dyDescent="0.25">
      <c r="A214" s="231" t="s">
        <v>269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48"/>
      <c r="Y214" s="148"/>
    </row>
    <row r="215" spans="1:52" ht="14.25" customHeight="1" x14ac:dyDescent="0.25">
      <c r="A215" s="232" t="s">
        <v>250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9"/>
      <c r="Y215" s="149"/>
    </row>
    <row r="216" spans="1:52" ht="27" customHeight="1" x14ac:dyDescent="0.25">
      <c r="A216" s="55" t="s">
        <v>270</v>
      </c>
      <c r="B216" s="55" t="s">
        <v>271</v>
      </c>
      <c r="C216" s="32">
        <v>4301051320</v>
      </c>
      <c r="D216" s="233">
        <v>4680115881334</v>
      </c>
      <c r="E216" s="177"/>
      <c r="F216" s="152">
        <v>0.33</v>
      </c>
      <c r="G216" s="33">
        <v>6</v>
      </c>
      <c r="H216" s="152">
        <v>1.98</v>
      </c>
      <c r="I216" s="152">
        <v>2.27</v>
      </c>
      <c r="J216" s="33">
        <v>156</v>
      </c>
      <c r="K216" s="34" t="s">
        <v>253</v>
      </c>
      <c r="L216" s="33">
        <v>365</v>
      </c>
      <c r="M216" s="316" t="s">
        <v>272</v>
      </c>
      <c r="N216" s="235"/>
      <c r="O216" s="235"/>
      <c r="P216" s="235"/>
      <c r="Q216" s="177"/>
      <c r="R216" s="35"/>
      <c r="S216" s="35"/>
      <c r="T216" s="36" t="s">
        <v>62</v>
      </c>
      <c r="U216" s="153">
        <v>0</v>
      </c>
      <c r="V216" s="154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255</v>
      </c>
    </row>
    <row r="217" spans="1:52" x14ac:dyDescent="0.2">
      <c r="A217" s="237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238"/>
      <c r="M217" s="236" t="s">
        <v>63</v>
      </c>
      <c r="N217" s="189"/>
      <c r="O217" s="189"/>
      <c r="P217" s="189"/>
      <c r="Q217" s="189"/>
      <c r="R217" s="189"/>
      <c r="S217" s="190"/>
      <c r="T217" s="38" t="s">
        <v>62</v>
      </c>
      <c r="U217" s="155">
        <f>IFERROR(SUM(U216:U216),"0")</f>
        <v>0</v>
      </c>
      <c r="V217" s="155">
        <f>IFERROR(SUM(V216:V216),"0")</f>
        <v>0</v>
      </c>
      <c r="W217" s="155">
        <f>IFERROR(IF(W216="",0,W216),"0")</f>
        <v>0</v>
      </c>
      <c r="X217" s="156"/>
      <c r="Y217" s="156"/>
    </row>
    <row r="218" spans="1:52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8"/>
      <c r="M218" s="236" t="s">
        <v>63</v>
      </c>
      <c r="N218" s="189"/>
      <c r="O218" s="189"/>
      <c r="P218" s="189"/>
      <c r="Q218" s="189"/>
      <c r="R218" s="189"/>
      <c r="S218" s="190"/>
      <c r="T218" s="38" t="s">
        <v>64</v>
      </c>
      <c r="U218" s="155">
        <f>IFERROR(SUMPRODUCT(U216:U216*H216:H216),"0")</f>
        <v>0</v>
      </c>
      <c r="V218" s="155">
        <f>IFERROR(SUMPRODUCT(V216:V216*H216:H216),"0")</f>
        <v>0</v>
      </c>
      <c r="W218" s="38"/>
      <c r="X218" s="156"/>
      <c r="Y218" s="156"/>
    </row>
    <row r="219" spans="1:52" ht="16.5" customHeight="1" x14ac:dyDescent="0.25">
      <c r="A219" s="231" t="s">
        <v>273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48"/>
      <c r="Y219" s="148"/>
    </row>
    <row r="220" spans="1:52" ht="14.25" customHeight="1" x14ac:dyDescent="0.25">
      <c r="A220" s="232" t="s">
        <v>58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9"/>
      <c r="Y220" s="149"/>
    </row>
    <row r="221" spans="1:52" ht="16.5" customHeight="1" x14ac:dyDescent="0.25">
      <c r="A221" s="55" t="s">
        <v>274</v>
      </c>
      <c r="B221" s="55" t="s">
        <v>275</v>
      </c>
      <c r="C221" s="32">
        <v>4301070874</v>
      </c>
      <c r="D221" s="233">
        <v>4607111035332</v>
      </c>
      <c r="E221" s="177"/>
      <c r="F221" s="152">
        <v>0.43</v>
      </c>
      <c r="G221" s="33">
        <v>16</v>
      </c>
      <c r="H221" s="152">
        <v>6.88</v>
      </c>
      <c r="I221" s="152">
        <v>7.2060000000000004</v>
      </c>
      <c r="J221" s="33">
        <v>84</v>
      </c>
      <c r="K221" s="34" t="s">
        <v>61</v>
      </c>
      <c r="L221" s="33">
        <v>180</v>
      </c>
      <c r="M221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35"/>
      <c r="O221" s="235"/>
      <c r="P221" s="235"/>
      <c r="Q221" s="177"/>
      <c r="R221" s="35"/>
      <c r="S221" s="35"/>
      <c r="T221" s="36" t="s">
        <v>62</v>
      </c>
      <c r="U221" s="153">
        <v>0</v>
      </c>
      <c r="V221" s="154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276</v>
      </c>
      <c r="B222" s="55" t="s">
        <v>277</v>
      </c>
      <c r="C222" s="32">
        <v>4301070873</v>
      </c>
      <c r="D222" s="233">
        <v>4607111035080</v>
      </c>
      <c r="E222" s="177"/>
      <c r="F222" s="152">
        <v>0.9</v>
      </c>
      <c r="G222" s="33">
        <v>8</v>
      </c>
      <c r="H222" s="152">
        <v>7.2</v>
      </c>
      <c r="I222" s="152">
        <v>7.47</v>
      </c>
      <c r="J222" s="33">
        <v>84</v>
      </c>
      <c r="K222" s="34" t="s">
        <v>61</v>
      </c>
      <c r="L222" s="33">
        <v>180</v>
      </c>
      <c r="M222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35"/>
      <c r="O222" s="235"/>
      <c r="P222" s="235"/>
      <c r="Q222" s="177"/>
      <c r="R222" s="35"/>
      <c r="S222" s="35"/>
      <c r="T222" s="36" t="s">
        <v>62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37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238"/>
      <c r="M223" s="236" t="s">
        <v>63</v>
      </c>
      <c r="N223" s="189"/>
      <c r="O223" s="189"/>
      <c r="P223" s="189"/>
      <c r="Q223" s="189"/>
      <c r="R223" s="189"/>
      <c r="S223" s="190"/>
      <c r="T223" s="38" t="s">
        <v>62</v>
      </c>
      <c r="U223" s="155">
        <f>IFERROR(SUM(U221:U222),"0")</f>
        <v>0</v>
      </c>
      <c r="V223" s="155">
        <f>IFERROR(SUM(V221:V222),"0")</f>
        <v>0</v>
      </c>
      <c r="W223" s="155">
        <f>IFERROR(IF(W221="",0,W221),"0")+IFERROR(IF(W222="",0,W222),"0")</f>
        <v>0</v>
      </c>
      <c r="X223" s="156"/>
      <c r="Y223" s="156"/>
    </row>
    <row r="224" spans="1:52" x14ac:dyDescent="0.2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8"/>
      <c r="M224" s="236" t="s">
        <v>63</v>
      </c>
      <c r="N224" s="189"/>
      <c r="O224" s="189"/>
      <c r="P224" s="189"/>
      <c r="Q224" s="189"/>
      <c r="R224" s="189"/>
      <c r="S224" s="190"/>
      <c r="T224" s="38" t="s">
        <v>64</v>
      </c>
      <c r="U224" s="155">
        <f>IFERROR(SUMPRODUCT(U221:U222*H221:H222),"0")</f>
        <v>0</v>
      </c>
      <c r="V224" s="155">
        <f>IFERROR(SUMPRODUCT(V221:V222*H221:H222),"0")</f>
        <v>0</v>
      </c>
      <c r="W224" s="38"/>
      <c r="X224" s="156"/>
      <c r="Y224" s="156"/>
    </row>
    <row r="225" spans="1:52" ht="27.75" customHeight="1" x14ac:dyDescent="0.2">
      <c r="A225" s="229" t="s">
        <v>278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49"/>
      <c r="Y225" s="49"/>
    </row>
    <row r="226" spans="1:52" ht="16.5" customHeight="1" x14ac:dyDescent="0.25">
      <c r="A226" s="231" t="s">
        <v>279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48"/>
      <c r="Y226" s="148"/>
    </row>
    <row r="227" spans="1:52" ht="14.25" customHeight="1" x14ac:dyDescent="0.25">
      <c r="A227" s="232" t="s">
        <v>58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9"/>
      <c r="Y227" s="149"/>
    </row>
    <row r="228" spans="1:52" ht="27" customHeight="1" x14ac:dyDescent="0.25">
      <c r="A228" s="55" t="s">
        <v>280</v>
      </c>
      <c r="B228" s="55" t="s">
        <v>281</v>
      </c>
      <c r="C228" s="32">
        <v>4301070941</v>
      </c>
      <c r="D228" s="233">
        <v>4607111036162</v>
      </c>
      <c r="E228" s="177"/>
      <c r="F228" s="152">
        <v>0.8</v>
      </c>
      <c r="G228" s="33">
        <v>8</v>
      </c>
      <c r="H228" s="152">
        <v>6.4</v>
      </c>
      <c r="I228" s="152">
        <v>6.6811999999999996</v>
      </c>
      <c r="J228" s="33">
        <v>84</v>
      </c>
      <c r="K228" s="34" t="s">
        <v>61</v>
      </c>
      <c r="L228" s="33">
        <v>90</v>
      </c>
      <c r="M228" s="31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35"/>
      <c r="O228" s="235"/>
      <c r="P228" s="235"/>
      <c r="Q228" s="177"/>
      <c r="R228" s="35"/>
      <c r="S228" s="35"/>
      <c r="T228" s="36" t="s">
        <v>62</v>
      </c>
      <c r="U228" s="153">
        <v>0</v>
      </c>
      <c r="V228" s="154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37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238"/>
      <c r="M229" s="236" t="s">
        <v>63</v>
      </c>
      <c r="N229" s="189"/>
      <c r="O229" s="189"/>
      <c r="P229" s="189"/>
      <c r="Q229" s="189"/>
      <c r="R229" s="189"/>
      <c r="S229" s="190"/>
      <c r="T229" s="38" t="s">
        <v>62</v>
      </c>
      <c r="U229" s="155">
        <f>IFERROR(SUM(U228:U228),"0")</f>
        <v>0</v>
      </c>
      <c r="V229" s="155">
        <f>IFERROR(SUM(V228:V228),"0")</f>
        <v>0</v>
      </c>
      <c r="W229" s="155">
        <f>IFERROR(IF(W228="",0,W228),"0")</f>
        <v>0</v>
      </c>
      <c r="X229" s="156"/>
      <c r="Y229" s="156"/>
    </row>
    <row r="230" spans="1:52" x14ac:dyDescent="0.2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8"/>
      <c r="M230" s="236" t="s">
        <v>63</v>
      </c>
      <c r="N230" s="189"/>
      <c r="O230" s="189"/>
      <c r="P230" s="189"/>
      <c r="Q230" s="189"/>
      <c r="R230" s="189"/>
      <c r="S230" s="190"/>
      <c r="T230" s="38" t="s">
        <v>64</v>
      </c>
      <c r="U230" s="155">
        <f>IFERROR(SUMPRODUCT(U228:U228*H228:H228),"0")</f>
        <v>0</v>
      </c>
      <c r="V230" s="155">
        <f>IFERROR(SUMPRODUCT(V228:V228*H228:H228),"0")</f>
        <v>0</v>
      </c>
      <c r="W230" s="38"/>
      <c r="X230" s="156"/>
      <c r="Y230" s="156"/>
    </row>
    <row r="231" spans="1:52" ht="27.75" customHeight="1" x14ac:dyDescent="0.2">
      <c r="A231" s="229" t="s">
        <v>282</v>
      </c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49"/>
      <c r="Y231" s="49"/>
    </row>
    <row r="232" spans="1:52" ht="16.5" customHeight="1" x14ac:dyDescent="0.25">
      <c r="A232" s="231" t="s">
        <v>283</v>
      </c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48"/>
      <c r="Y232" s="148"/>
    </row>
    <row r="233" spans="1:52" ht="14.25" customHeight="1" x14ac:dyDescent="0.25">
      <c r="A233" s="232" t="s">
        <v>58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9"/>
      <c r="Y233" s="149"/>
    </row>
    <row r="234" spans="1:52" ht="27" customHeight="1" x14ac:dyDescent="0.25">
      <c r="A234" s="55" t="s">
        <v>284</v>
      </c>
      <c r="B234" s="55" t="s">
        <v>285</v>
      </c>
      <c r="C234" s="32">
        <v>4301070882</v>
      </c>
      <c r="D234" s="233">
        <v>4607111035899</v>
      </c>
      <c r="E234" s="177"/>
      <c r="F234" s="152">
        <v>1</v>
      </c>
      <c r="G234" s="33">
        <v>5</v>
      </c>
      <c r="H234" s="152">
        <v>5</v>
      </c>
      <c r="I234" s="152">
        <v>5.2619999999999996</v>
      </c>
      <c r="J234" s="33">
        <v>84</v>
      </c>
      <c r="K234" s="34" t="s">
        <v>61</v>
      </c>
      <c r="L234" s="33">
        <v>120</v>
      </c>
      <c r="M234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35"/>
      <c r="O234" s="235"/>
      <c r="P234" s="235"/>
      <c r="Q234" s="177"/>
      <c r="R234" s="35"/>
      <c r="S234" s="35"/>
      <c r="T234" s="36" t="s">
        <v>62</v>
      </c>
      <c r="U234" s="153">
        <v>10</v>
      </c>
      <c r="V234" s="154">
        <f>IFERROR(IF(U234="","",U234),"")</f>
        <v>10</v>
      </c>
      <c r="W234" s="37">
        <f>IFERROR(IF(U234="","",U234*0.0155),"")</f>
        <v>0.155</v>
      </c>
      <c r="X234" s="57"/>
      <c r="Y234" s="58"/>
      <c r="AC234" s="62"/>
      <c r="AZ234" s="145" t="s">
        <v>1</v>
      </c>
    </row>
    <row r="235" spans="1:52" x14ac:dyDescent="0.2">
      <c r="A235" s="237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238"/>
      <c r="M235" s="236" t="s">
        <v>63</v>
      </c>
      <c r="N235" s="189"/>
      <c r="O235" s="189"/>
      <c r="P235" s="189"/>
      <c r="Q235" s="189"/>
      <c r="R235" s="189"/>
      <c r="S235" s="190"/>
      <c r="T235" s="38" t="s">
        <v>62</v>
      </c>
      <c r="U235" s="155">
        <f>IFERROR(SUM(U234:U234),"0")</f>
        <v>10</v>
      </c>
      <c r="V235" s="155">
        <f>IFERROR(SUM(V234:V234),"0")</f>
        <v>10</v>
      </c>
      <c r="W235" s="155">
        <f>IFERROR(IF(W234="",0,W234),"0")</f>
        <v>0.155</v>
      </c>
      <c r="X235" s="156"/>
      <c r="Y235" s="156"/>
    </row>
    <row r="236" spans="1:52" x14ac:dyDescent="0.2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8"/>
      <c r="M236" s="236" t="s">
        <v>63</v>
      </c>
      <c r="N236" s="189"/>
      <c r="O236" s="189"/>
      <c r="P236" s="189"/>
      <c r="Q236" s="189"/>
      <c r="R236" s="189"/>
      <c r="S236" s="190"/>
      <c r="T236" s="38" t="s">
        <v>64</v>
      </c>
      <c r="U236" s="155">
        <f>IFERROR(SUMPRODUCT(U234:U234*H234:H234),"0")</f>
        <v>50</v>
      </c>
      <c r="V236" s="155">
        <f>IFERROR(SUMPRODUCT(V234:V234*H234:H234),"0")</f>
        <v>50</v>
      </c>
      <c r="W236" s="38"/>
      <c r="X236" s="156"/>
      <c r="Y236" s="156"/>
    </row>
    <row r="237" spans="1:52" ht="16.5" customHeight="1" x14ac:dyDescent="0.25">
      <c r="A237" s="231" t="s">
        <v>286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48"/>
      <c r="Y237" s="148"/>
    </row>
    <row r="238" spans="1:52" ht="14.25" customHeight="1" x14ac:dyDescent="0.25">
      <c r="A238" s="232" t="s">
        <v>58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9"/>
      <c r="Y238" s="149"/>
    </row>
    <row r="239" spans="1:52" ht="27" customHeight="1" x14ac:dyDescent="0.25">
      <c r="A239" s="55" t="s">
        <v>287</v>
      </c>
      <c r="B239" s="55" t="s">
        <v>288</v>
      </c>
      <c r="C239" s="32">
        <v>4301070870</v>
      </c>
      <c r="D239" s="233">
        <v>4607111036711</v>
      </c>
      <c r="E239" s="177"/>
      <c r="F239" s="152">
        <v>0.8</v>
      </c>
      <c r="G239" s="33">
        <v>8</v>
      </c>
      <c r="H239" s="152">
        <v>6.4</v>
      </c>
      <c r="I239" s="152">
        <v>6.67</v>
      </c>
      <c r="J239" s="33">
        <v>84</v>
      </c>
      <c r="K239" s="34" t="s">
        <v>61</v>
      </c>
      <c r="L239" s="33">
        <v>90</v>
      </c>
      <c r="M239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35"/>
      <c r="O239" s="235"/>
      <c r="P239" s="235"/>
      <c r="Q239" s="177"/>
      <c r="R239" s="35"/>
      <c r="S239" s="35"/>
      <c r="T239" s="36" t="s">
        <v>62</v>
      </c>
      <c r="U239" s="153">
        <v>0</v>
      </c>
      <c r="V239" s="154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37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238"/>
      <c r="M240" s="236" t="s">
        <v>63</v>
      </c>
      <c r="N240" s="189"/>
      <c r="O240" s="189"/>
      <c r="P240" s="189"/>
      <c r="Q240" s="189"/>
      <c r="R240" s="189"/>
      <c r="S240" s="190"/>
      <c r="T240" s="38" t="s">
        <v>62</v>
      </c>
      <c r="U240" s="155">
        <f>IFERROR(SUM(U239:U239),"0")</f>
        <v>0</v>
      </c>
      <c r="V240" s="155">
        <f>IFERROR(SUM(V239:V239),"0")</f>
        <v>0</v>
      </c>
      <c r="W240" s="155">
        <f>IFERROR(IF(W239="",0,W239),"0")</f>
        <v>0</v>
      </c>
      <c r="X240" s="156"/>
      <c r="Y240" s="156"/>
    </row>
    <row r="241" spans="1:31" x14ac:dyDescent="0.2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8"/>
      <c r="M241" s="236" t="s">
        <v>63</v>
      </c>
      <c r="N241" s="189"/>
      <c r="O241" s="189"/>
      <c r="P241" s="189"/>
      <c r="Q241" s="189"/>
      <c r="R241" s="189"/>
      <c r="S241" s="190"/>
      <c r="T241" s="38" t="s">
        <v>64</v>
      </c>
      <c r="U241" s="155">
        <f>IFERROR(SUMPRODUCT(U239:U239*H239:H239),"0")</f>
        <v>0</v>
      </c>
      <c r="V241" s="155">
        <f>IFERROR(SUMPRODUCT(V239:V239*H239:H239),"0")</f>
        <v>0</v>
      </c>
      <c r="W241" s="38"/>
      <c r="X241" s="156"/>
      <c r="Y241" s="156"/>
    </row>
    <row r="242" spans="1:31" ht="15" customHeight="1" x14ac:dyDescent="0.2">
      <c r="A242" s="323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72"/>
      <c r="M242" s="322" t="s">
        <v>289</v>
      </c>
      <c r="N242" s="163"/>
      <c r="O242" s="163"/>
      <c r="P242" s="163"/>
      <c r="Q242" s="163"/>
      <c r="R242" s="163"/>
      <c r="S242" s="164"/>
      <c r="T242" s="38" t="s">
        <v>64</v>
      </c>
      <c r="U242" s="155">
        <f>IFERROR(U24+U33+U40+U46+U56+U63+U68+U74+U84+U91+U99+U105+U110+U118+U123+U129+U134+U140+U144+U151+U164+U169+U177+U182+U189+U194+U199+U205+U213+U218+U224+U230+U236+U241,"0")</f>
        <v>4872.42</v>
      </c>
      <c r="V242" s="155">
        <f>IFERROR(V24+V33+V40+V46+V56+V63+V68+V74+V84+V91+V99+V105+V110+V118+V123+V129+V134+V140+V144+V151+V164+V169+V177+V182+V189+V194+V199+V205+V213+V218+V224+V230+V236+V241,"0")</f>
        <v>4872.42</v>
      </c>
      <c r="W242" s="38"/>
      <c r="X242" s="156"/>
      <c r="Y242" s="156"/>
    </row>
    <row r="243" spans="1:31" x14ac:dyDescent="0.2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290</v>
      </c>
      <c r="N243" s="163"/>
      <c r="O243" s="163"/>
      <c r="P243" s="163"/>
      <c r="Q243" s="163"/>
      <c r="R243" s="163"/>
      <c r="S243" s="164"/>
      <c r="T243" s="38" t="s">
        <v>64</v>
      </c>
      <c r="U243" s="155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,"0")</f>
        <v>5540.3340000000035</v>
      </c>
      <c r="V243" s="155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,"0")</f>
        <v>5540.3340000000035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291</v>
      </c>
      <c r="N244" s="163"/>
      <c r="O244" s="163"/>
      <c r="P244" s="163"/>
      <c r="Q244" s="163"/>
      <c r="R244" s="163"/>
      <c r="S244" s="164"/>
      <c r="T244" s="38" t="s">
        <v>292</v>
      </c>
      <c r="U244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,0)</f>
        <v>16</v>
      </c>
      <c r="V244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,0)</f>
        <v>16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293</v>
      </c>
      <c r="N245" s="163"/>
      <c r="O245" s="163"/>
      <c r="P245" s="163"/>
      <c r="Q245" s="163"/>
      <c r="R245" s="163"/>
      <c r="S245" s="164"/>
      <c r="T245" s="38" t="s">
        <v>64</v>
      </c>
      <c r="U245" s="155">
        <f>GrossWeightTotal+PalletQtyTotal*25</f>
        <v>5940.3340000000035</v>
      </c>
      <c r="V245" s="155">
        <f>GrossWeightTotalR+PalletQtyTotalR*25</f>
        <v>5940.3340000000035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294</v>
      </c>
      <c r="N246" s="163"/>
      <c r="O246" s="163"/>
      <c r="P246" s="163"/>
      <c r="Q246" s="163"/>
      <c r="R246" s="163"/>
      <c r="S246" s="164"/>
      <c r="T246" s="38" t="s">
        <v>292</v>
      </c>
      <c r="U246" s="155">
        <f>IFERROR(U23+U32+U39+U45+U55+U62+U67+U73+U83+U90+U98+U104+U109+U117+U122+U128+U133+U139+U143+U150+U163+U168+U176+U181+U188+U193+U198+U204+U212+U217+U223+U229+U235+U240,"0")</f>
        <v>1240</v>
      </c>
      <c r="V246" s="155">
        <f>IFERROR(V23+V32+V39+V45+V55+V62+V67+V73+V83+V90+V98+V104+V109+V117+V122+V128+V133+V139+V143+V150+V163+V168+V176+V181+V188+V193+V198+V204+V212+V217+V223+V229+V235+V240,"0")</f>
        <v>1240</v>
      </c>
      <c r="W246" s="38"/>
      <c r="X246" s="156"/>
      <c r="Y246" s="156"/>
    </row>
    <row r="247" spans="1:31" ht="14.25" customHeight="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295</v>
      </c>
      <c r="N247" s="163"/>
      <c r="O247" s="163"/>
      <c r="P247" s="163"/>
      <c r="Q247" s="163"/>
      <c r="R247" s="163"/>
      <c r="S247" s="164"/>
      <c r="T247" s="40" t="s">
        <v>296</v>
      </c>
      <c r="U247" s="38"/>
      <c r="V247" s="38"/>
      <c r="W247" s="38">
        <f>IFERROR(W23+W32+W39+W45+W55+W62+W67+W73+W83+W90+W98+W104+W109+W117+W122+W128+W133+W139+W143+W150+W163+W168+W176+W181+W188+W193+W198+W204+W212+W217+W223+W229+W235+W240,"0")</f>
        <v>20.0518</v>
      </c>
      <c r="X247" s="156"/>
      <c r="Y247" s="156"/>
    </row>
    <row r="248" spans="1:31" ht="13.5" customHeight="1" thickBot="1" x14ac:dyDescent="0.25"/>
    <row r="249" spans="1:31" ht="27" customHeight="1" thickTop="1" thickBot="1" x14ac:dyDescent="0.25">
      <c r="A249" s="41" t="s">
        <v>297</v>
      </c>
      <c r="B249" s="147" t="s">
        <v>57</v>
      </c>
      <c r="C249" s="324" t="s">
        <v>65</v>
      </c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6"/>
      <c r="S249" s="324" t="s">
        <v>188</v>
      </c>
      <c r="T249" s="325"/>
      <c r="U249" s="326"/>
      <c r="V249" s="324" t="s">
        <v>241</v>
      </c>
      <c r="W249" s="325"/>
      <c r="X249" s="326"/>
      <c r="Y249" s="324" t="s">
        <v>256</v>
      </c>
      <c r="Z249" s="325"/>
      <c r="AA249" s="325"/>
      <c r="AB249" s="326"/>
      <c r="AC249" s="147" t="s">
        <v>278</v>
      </c>
      <c r="AD249" s="324" t="s">
        <v>282</v>
      </c>
      <c r="AE249" s="326"/>
    </row>
    <row r="250" spans="1:31" ht="14.25" customHeight="1" thickTop="1" x14ac:dyDescent="0.2">
      <c r="A250" s="327" t="s">
        <v>298</v>
      </c>
      <c r="B250" s="324" t="s">
        <v>57</v>
      </c>
      <c r="C250" s="324" t="s">
        <v>66</v>
      </c>
      <c r="D250" s="324" t="s">
        <v>77</v>
      </c>
      <c r="E250" s="324" t="s">
        <v>85</v>
      </c>
      <c r="F250" s="324" t="s">
        <v>91</v>
      </c>
      <c r="G250" s="324" t="s">
        <v>105</v>
      </c>
      <c r="H250" s="324" t="s">
        <v>114</v>
      </c>
      <c r="I250" s="324" t="s">
        <v>118</v>
      </c>
      <c r="J250" s="324" t="s">
        <v>124</v>
      </c>
      <c r="K250" s="324" t="s">
        <v>137</v>
      </c>
      <c r="L250" s="324" t="s">
        <v>144</v>
      </c>
      <c r="M250" s="324" t="s">
        <v>157</v>
      </c>
      <c r="N250" s="324" t="s">
        <v>162</v>
      </c>
      <c r="O250" s="324" t="s">
        <v>165</v>
      </c>
      <c r="P250" s="324" t="s">
        <v>176</v>
      </c>
      <c r="Q250" s="324" t="s">
        <v>179</v>
      </c>
      <c r="R250" s="324" t="s">
        <v>185</v>
      </c>
      <c r="S250" s="324" t="s">
        <v>189</v>
      </c>
      <c r="T250" s="324" t="s">
        <v>224</v>
      </c>
      <c r="U250" s="324" t="s">
        <v>227</v>
      </c>
      <c r="V250" s="324" t="s">
        <v>242</v>
      </c>
      <c r="W250" s="324" t="s">
        <v>247</v>
      </c>
      <c r="X250" s="324" t="s">
        <v>241</v>
      </c>
      <c r="Y250" s="324" t="s">
        <v>257</v>
      </c>
      <c r="Z250" s="324" t="s">
        <v>260</v>
      </c>
      <c r="AA250" s="324" t="s">
        <v>269</v>
      </c>
      <c r="AB250" s="324" t="s">
        <v>273</v>
      </c>
      <c r="AC250" s="324" t="s">
        <v>279</v>
      </c>
      <c r="AD250" s="324" t="s">
        <v>283</v>
      </c>
      <c r="AE250" s="324" t="s">
        <v>286</v>
      </c>
    </row>
    <row r="251" spans="1:31" ht="13.5" customHeight="1" thickBot="1" x14ac:dyDescent="0.25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  <c r="AA251" s="329"/>
      <c r="AB251" s="329"/>
      <c r="AC251" s="329"/>
      <c r="AD251" s="329"/>
      <c r="AE251" s="329"/>
    </row>
    <row r="252" spans="1:31" ht="18" customHeight="1" thickTop="1" thickBot="1" x14ac:dyDescent="0.25">
      <c r="A252" s="41" t="s">
        <v>299</v>
      </c>
      <c r="B252" s="47">
        <f>IFERROR(U22*H22,"0")</f>
        <v>0</v>
      </c>
      <c r="C252" s="47">
        <f>IFERROR(U28*H28,"0")+IFERROR(U29*H29,"0")+IFERROR(U30*H30,"0")+IFERROR(U31*H31,"0")</f>
        <v>180</v>
      </c>
      <c r="D252" s="47">
        <f>IFERROR(U36*H36,"0")+IFERROR(U37*H37,"0")+IFERROR(U38*H38,"0")</f>
        <v>0</v>
      </c>
      <c r="E252" s="47">
        <f>IFERROR(U43*H43,"0")+IFERROR(U44*H44,"0")</f>
        <v>0</v>
      </c>
      <c r="F252" s="47">
        <f>IFERROR(U49*H49,"0")+IFERROR(U50*H50,"0")+IFERROR(U51*H51,"0")+IFERROR(U52*H52,"0")+IFERROR(U53*H53,"0")+IFERROR(U54*H54,"0")</f>
        <v>0</v>
      </c>
      <c r="G252" s="47">
        <f>IFERROR(U59*H59,"0")+IFERROR(U60*H60,"0")+IFERROR(U61*H61,"0")</f>
        <v>23.1</v>
      </c>
      <c r="H252" s="47">
        <f>IFERROR(U66*H66,"0")</f>
        <v>180</v>
      </c>
      <c r="I252" s="47">
        <f>IFERROR(U71*H71,"0")+IFERROR(U72*H72,"0")</f>
        <v>432</v>
      </c>
      <c r="J252" s="47">
        <f>IFERROR(U77*H77,"0")+IFERROR(U78*H78,"0")+IFERROR(U79*H79,"0")+IFERROR(U80*H80,"0")+IFERROR(U81*H81,"0")+IFERROR(U82*H82,"0")</f>
        <v>690</v>
      </c>
      <c r="K252" s="47">
        <f>IFERROR(U87*H87,"0")+IFERROR(U88*H88,"0")+IFERROR(U89*H89,"0")</f>
        <v>26.200000000000003</v>
      </c>
      <c r="L252" s="47">
        <f>IFERROR(U94*H94,"0")+IFERROR(U95*H95,"0")+IFERROR(U96*H96,"0")+IFERROR(U97*H97,"0")</f>
        <v>1382.4</v>
      </c>
      <c r="M252" s="47">
        <f>IFERROR(U102*H102,"0")+IFERROR(U103*H103,"0")</f>
        <v>480</v>
      </c>
      <c r="N252" s="47">
        <f>IFERROR(U108*H108,"0")</f>
        <v>180</v>
      </c>
      <c r="O252" s="47">
        <f>IFERROR(U113*H113,"0")+IFERROR(U114*H114,"0")+IFERROR(U115*H115,"0")+IFERROR(U116*H116,"0")</f>
        <v>420</v>
      </c>
      <c r="P252" s="47">
        <f>IFERROR(U121*H121,"0")</f>
        <v>0</v>
      </c>
      <c r="Q252" s="47">
        <f>IFERROR(U126*H126,"0")+IFERROR(U127*H127,"0")</f>
        <v>0</v>
      </c>
      <c r="R252" s="47">
        <f>IFERROR(U132*H132,"0")</f>
        <v>0</v>
      </c>
      <c r="S252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138.72</v>
      </c>
      <c r="T252" s="47">
        <f>IFERROR(U167*H167,"0")</f>
        <v>0</v>
      </c>
      <c r="U252" s="47">
        <f>IFERROR(U172*H172,"0")+IFERROR(U173*H173,"0")+IFERROR(U174*H174,"0")+IFERROR(U175*H175,"0")+IFERROR(U179*H179,"0")+IFERROR(U180*H180,"0")</f>
        <v>0</v>
      </c>
      <c r="V252" s="47">
        <f>IFERROR(U186*H186,"0")+IFERROR(U187*H187,"0")</f>
        <v>150</v>
      </c>
      <c r="W252" s="47">
        <f>IFERROR(U192*H192,"0")</f>
        <v>0</v>
      </c>
      <c r="X252" s="47">
        <f>IFERROR(U197*H197,"0")</f>
        <v>0</v>
      </c>
      <c r="Y252" s="47">
        <f>IFERROR(U203*H203,"0")</f>
        <v>503.99999999999994</v>
      </c>
      <c r="Z252" s="47">
        <f>IFERROR(U208*H208,"0")+IFERROR(U209*H209,"0")+IFERROR(U210*H210,"0")+IFERROR(U211*H211,"0")</f>
        <v>36</v>
      </c>
      <c r="AA252" s="47">
        <f>IFERROR(U216*H216,"0")</f>
        <v>0</v>
      </c>
      <c r="AB252" s="47">
        <f>IFERROR(U221*H221,"0")+IFERROR(U222*H222,"0")</f>
        <v>0</v>
      </c>
      <c r="AC252" s="47">
        <f>IFERROR(U228*H228,"0")</f>
        <v>0</v>
      </c>
      <c r="AD252" s="47">
        <f>IFERROR(U234*H234,"0")</f>
        <v>50</v>
      </c>
      <c r="AE252" s="47">
        <f>IFERROR(U239*H239,"0")</f>
        <v>0</v>
      </c>
    </row>
    <row r="253" spans="1:31" ht="13.5" customHeight="1" thickTop="1" x14ac:dyDescent="0.2">
      <c r="C253" s="1"/>
    </row>
    <row r="254" spans="1:31" ht="19.5" customHeight="1" x14ac:dyDescent="0.2">
      <c r="A254" s="59" t="s">
        <v>300</v>
      </c>
      <c r="B254" s="59" t="s">
        <v>301</v>
      </c>
      <c r="C254" s="59" t="s">
        <v>302</v>
      </c>
    </row>
    <row r="255" spans="1:31" x14ac:dyDescent="0.2">
      <c r="A255" s="60">
        <f>SUMPRODUCT(--(AZ:AZ="ЗПФ"),--(T:T="кор"),H:H,V:V)+SUMPRODUCT(--(AZ:AZ="ЗПФ"),--(T:T="кг"),V:V)</f>
        <v>1995.5</v>
      </c>
      <c r="B255" s="61">
        <f>SUMPRODUCT(--(AZ:AZ="ПГП"),--(T:T="кор"),H:H,V:V)+SUMPRODUCT(--(AZ:AZ="ПГП"),--(T:T="кг"),V:V)</f>
        <v>2876.9199999999992</v>
      </c>
      <c r="C255" s="61">
        <f>SUMPRODUCT(--(AZ:AZ="КИЗ"),--(T:T="кор"),H:H,V:V)+SUMPRODUCT(--(AZ:AZ="КИЗ"),--(T:T="кг"),V:V)</f>
        <v>0</v>
      </c>
    </row>
  </sheetData>
  <sheetProtection algorithmName="SHA-512" hashValue="Ry/9eyngPivV5f1SZ9k6I7DTyyDsD3ej4piLXye+xdZ+BSktdk81Vbw9dtL8C3LGTa4dP1KKqfPBP24A27CPCA==" saltValue="upXMJPYOc4+KqYSCs7ZgUQ==" spinCount="100000" sheet="1" objects="1" scenarios="1" sort="0" autoFilter="0" pivotTables="0"/>
  <autoFilter ref="B18:W2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303</v>
      </c>
      <c r="H1" s="53"/>
    </row>
    <row r="3" spans="2:8" x14ac:dyDescent="0.2">
      <c r="B3" s="48" t="s">
        <v>304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305</v>
      </c>
      <c r="D6" s="48" t="s">
        <v>306</v>
      </c>
      <c r="E6" s="48"/>
    </row>
    <row r="7" spans="2:8" x14ac:dyDescent="0.2">
      <c r="B7" s="48" t="s">
        <v>307</v>
      </c>
      <c r="C7" s="48" t="s">
        <v>308</v>
      </c>
      <c r="D7" s="48" t="s">
        <v>309</v>
      </c>
      <c r="E7" s="48"/>
    </row>
    <row r="9" spans="2:8" x14ac:dyDescent="0.2">
      <c r="B9" s="48" t="s">
        <v>310</v>
      </c>
      <c r="C9" s="48" t="s">
        <v>305</v>
      </c>
      <c r="D9" s="48"/>
      <c r="E9" s="48"/>
    </row>
    <row r="11" spans="2:8" x14ac:dyDescent="0.2">
      <c r="B11" s="48" t="s">
        <v>311</v>
      </c>
      <c r="C11" s="48" t="s">
        <v>308</v>
      </c>
      <c r="D11" s="48"/>
      <c r="E11" s="48"/>
    </row>
    <row r="13" spans="2:8" x14ac:dyDescent="0.2">
      <c r="B13" s="48" t="s">
        <v>312</v>
      </c>
      <c r="C13" s="48"/>
      <c r="D13" s="48"/>
      <c r="E13" s="48"/>
    </row>
    <row r="14" spans="2:8" x14ac:dyDescent="0.2">
      <c r="B14" s="48" t="s">
        <v>313</v>
      </c>
      <c r="C14" s="48"/>
      <c r="D14" s="48"/>
      <c r="E14" s="48"/>
    </row>
    <row r="15" spans="2:8" x14ac:dyDescent="0.2">
      <c r="B15" s="48" t="s">
        <v>314</v>
      </c>
      <c r="C15" s="48"/>
      <c r="D15" s="48"/>
      <c r="E15" s="48"/>
    </row>
    <row r="16" spans="2:8" x14ac:dyDescent="0.2">
      <c r="B16" s="48" t="s">
        <v>315</v>
      </c>
      <c r="C16" s="48"/>
      <c r="D16" s="48"/>
      <c r="E16" s="48"/>
    </row>
    <row r="17" spans="2:5" x14ac:dyDescent="0.2">
      <c r="B17" s="48" t="s">
        <v>316</v>
      </c>
      <c r="C17" s="48"/>
      <c r="D17" s="48"/>
      <c r="E17" s="48"/>
    </row>
    <row r="18" spans="2:5" x14ac:dyDescent="0.2">
      <c r="B18" s="48" t="s">
        <v>317</v>
      </c>
      <c r="C18" s="48"/>
      <c r="D18" s="48"/>
      <c r="E18" s="48"/>
    </row>
    <row r="19" spans="2:5" x14ac:dyDescent="0.2">
      <c r="B19" s="48" t="s">
        <v>318</v>
      </c>
      <c r="C19" s="48"/>
      <c r="D19" s="48"/>
      <c r="E19" s="48"/>
    </row>
    <row r="20" spans="2:5" x14ac:dyDescent="0.2">
      <c r="B20" s="48" t="s">
        <v>319</v>
      </c>
      <c r="C20" s="48"/>
      <c r="D20" s="48"/>
      <c r="E20" s="48"/>
    </row>
    <row r="21" spans="2:5" x14ac:dyDescent="0.2">
      <c r="B21" s="48" t="s">
        <v>320</v>
      </c>
      <c r="C21" s="48"/>
      <c r="D21" s="48"/>
      <c r="E21" s="48"/>
    </row>
    <row r="22" spans="2:5" x14ac:dyDescent="0.2">
      <c r="B22" s="48" t="s">
        <v>321</v>
      </c>
      <c r="C22" s="48"/>
      <c r="D22" s="48"/>
      <c r="E22" s="48"/>
    </row>
    <row r="23" spans="2:5" x14ac:dyDescent="0.2">
      <c r="B23" s="48" t="s">
        <v>322</v>
      </c>
      <c r="C23" s="48"/>
      <c r="D23" s="48"/>
      <c r="E23" s="48"/>
    </row>
  </sheetData>
  <sheetProtection algorithmName="SHA-512" hashValue="5nECZpkccjNIpQOeaCpqpwvPHwNWMUoj+cUywG1VK9yQ8FJ5++wsQvYBBpUTs9FmbTweUzm4HkcMtJCQclYofg==" saltValue="CBFUPwNEfNogXXZQhRW1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379</vt:i4>
      </vt:variant>
    </vt:vector>
  </HeadingPairs>
  <TitlesOfParts>
    <vt:vector size="3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2023-10-13T11:14:10Z</dcterms:modified>
</cp:coreProperties>
</file>