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1577D2-EA24-4C84-B8DD-0BEC8831AE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59" i="1" l="1"/>
  <c r="X22" i="1"/>
  <c r="X23" i="1" s="1"/>
  <c r="X91" i="1"/>
  <c r="X134" i="1"/>
  <c r="W200" i="1"/>
  <c r="X407" i="1"/>
  <c r="X408" i="1" s="1"/>
  <c r="W408" i="1"/>
  <c r="X358" i="1"/>
  <c r="X116" i="1"/>
  <c r="X340" i="1"/>
  <c r="W479" i="1"/>
  <c r="X302" i="1"/>
  <c r="J9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<sst xmlns="http://schemas.openxmlformats.org/spreadsheetml/2006/main" count="2229" uniqueCount="752">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</sst>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78" sqref="Z78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45393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0.45833333333333331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12</v>
      </c>
      <c r="W78" s="349">
        <f t="shared" si="2"/>
        <v>12.8</v>
      </c>
      <c r="X78" s="36">
        <f>IFERROR(IF(W78=0,"",ROUNDUP(W78/H78,0)*0.00753),"")</f>
        <v>3.0120000000000001E-2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3.75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3.0120000000000001E-2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12</v>
      </c>
      <c r="W85" s="350">
        <f>IFERROR(SUM(W63:W83),"0")</f>
        <v>12.8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50</v>
      </c>
      <c r="W95" s="349">
        <f t="shared" si="5"/>
        <v>50.400000000000006</v>
      </c>
      <c r="X95" s="36">
        <f>IFERROR(IF(W95=0,"",ROUNDUP(W95/H95,0)*0.00937),"")</f>
        <v>0.11244</v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10.5</v>
      </c>
      <c r="W101" s="349">
        <f t="shared" si="5"/>
        <v>11.2</v>
      </c>
      <c r="X101" s="36">
        <f>IFERROR(IF(W101=0,"",ROUNDUP(W101/H101,0)*0.00753),"")</f>
        <v>3.0120000000000001E-2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15.654761904761905</v>
      </c>
      <c r="W102" s="350">
        <f>IFERROR(W94/H94,"0")+IFERROR(W95/H95,"0")+IFERROR(W96/H96,"0")+IFERROR(W97/H97,"0")+IFERROR(W98/H98,"0")+IFERROR(W99/H99,"0")+IFERROR(W100/H100,"0")+IFERROR(W101/H101,"0")</f>
        <v>16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0.14255999999999999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60.5</v>
      </c>
      <c r="W103" s="350">
        <f>IFERROR(SUM(W94:W101),"0")</f>
        <v>61.600000000000009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9.9</v>
      </c>
      <c r="W110" s="349">
        <f t="shared" si="6"/>
        <v>10.56</v>
      </c>
      <c r="X110" s="36">
        <f>IFERROR(IF(W110=0,"",ROUNDUP(W110/H110,0)*0.00753),"")</f>
        <v>3.0120000000000001E-2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3.75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3.0120000000000001E-2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9.9</v>
      </c>
      <c r="W117" s="350">
        <f>IFERROR(SUM(W105:W115),"0")</f>
        <v>10.56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200</v>
      </c>
      <c r="W251" s="349">
        <f>IFERROR(IF(V251="",0,CEILING((V251/$H251),1)*$H251),"")</f>
        <v>201.60000000000002</v>
      </c>
      <c r="X251" s="36">
        <f>IFERROR(IF(W251=0,"",ROUNDUP(W251/H251,0)*0.00753),"")</f>
        <v>0.36143999999999998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47.61904761904762</v>
      </c>
      <c r="W255" s="350">
        <f>IFERROR(W251/H251,"0")+IFERROR(W252/H252,"0")+IFERROR(W253/H253,"0")+IFERROR(W254/H254,"0")</f>
        <v>48</v>
      </c>
      <c r="X255" s="350">
        <f>IFERROR(IF(X251="",0,X251),"0")+IFERROR(IF(X252="",0,X252),"0")+IFERROR(IF(X253="",0,X253),"0")+IFERROR(IF(X254="",0,X254),"0")</f>
        <v>0.36143999999999998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200</v>
      </c>
      <c r="W256" s="350">
        <f>IFERROR(SUM(W251:W254),"0")</f>
        <v>201.60000000000002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2000</v>
      </c>
      <c r="W259" s="349">
        <f t="shared" si="15"/>
        <v>2004.6</v>
      </c>
      <c r="X259" s="36">
        <f>IFERROR(IF(W259=0,"",ROUNDUP(W259/H259,0)*0.02175),"")</f>
        <v>5.5897499999999996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256.41025641025641</v>
      </c>
      <c r="W267" s="350">
        <f>IFERROR(W258/H258,"0")+IFERROR(W259/H259,"0")+IFERROR(W260/H260,"0")+IFERROR(W261/H261,"0")+IFERROR(W262/H262,"0")+IFERROR(W263/H263,"0")+IFERROR(W264/H264,"0")+IFERROR(W265/H265,"0")+IFERROR(W266/H266,"0")</f>
        <v>257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5.5897499999999996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2000</v>
      </c>
      <c r="W268" s="350">
        <f>IFERROR(SUM(W258:W266),"0")</f>
        <v>2004.6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50</v>
      </c>
      <c r="W272" s="349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5.9523809523809526</v>
      </c>
      <c r="W273" s="350">
        <f>IFERROR(W270/H270,"0")+IFERROR(W271/H271,"0")+IFERROR(W272/H272,"0")</f>
        <v>6</v>
      </c>
      <c r="X273" s="350">
        <f>IFERROR(IF(X270="",0,X270),"0")+IFERROR(IF(X271="",0,X271),"0")+IFERROR(IF(X272="",0,X272),"0")</f>
        <v>0.1305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50</v>
      </c>
      <c r="W274" s="350">
        <f>IFERROR(SUM(W270:W272),"0")</f>
        <v>50.400000000000006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2.5499999999999998</v>
      </c>
      <c r="W278" s="349">
        <f>IFERROR(IF(V278="",0,CEILING((V278/$H278),1)*$H278),"")</f>
        <v>2.5499999999999998</v>
      </c>
      <c r="X278" s="36">
        <f>IFERROR(IF(W278=0,"",ROUNDUP(W278/H278,0)*0.00753),"")</f>
        <v>7.5300000000000002E-3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1</v>
      </c>
      <c r="W279" s="350">
        <f>IFERROR(W276/H276,"0")+IFERROR(W277/H277,"0")+IFERROR(W278/H278,"0")</f>
        <v>1</v>
      </c>
      <c r="X279" s="350">
        <f>IFERROR(IF(X276="",0,X276),"0")+IFERROR(IF(X277="",0,X277),"0")+IFERROR(IF(X278="",0,X278),"0")</f>
        <v>7.5300000000000002E-3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2.5499999999999998</v>
      </c>
      <c r="W280" s="350">
        <f>IFERROR(SUM(W276:W278),"0")</f>
        <v>2.5499999999999998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hidden="1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0</v>
      </c>
      <c r="W334" s="350">
        <f>IFERROR(W326/H326,"0")+IFERROR(W327/H327,"0")+IFERROR(W328/H328,"0")+IFERROR(W329/H329,"0")+IFERROR(W330/H330,"0")+IFERROR(W331/H331,"0")+IFERROR(W332/H332,"0")+IFERROR(W333/H333,"0")</f>
        <v>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351"/>
      <c r="Z334" s="351"/>
    </row>
    <row r="335" spans="1:53" hidden="1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0</v>
      </c>
      <c r="W335" s="350">
        <f>IFERROR(SUM(W326:W333),"0")</f>
        <v>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200</v>
      </c>
      <c r="W337" s="349">
        <f>IFERROR(IF(V337="",0,CEILING((V337/$H337),1)*$H337),"")</f>
        <v>210</v>
      </c>
      <c r="X337" s="36">
        <f>IFERROR(IF(W337=0,"",ROUNDUP(W337/H337,0)*0.02175),"")</f>
        <v>0.30449999999999999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13.333333333333334</v>
      </c>
      <c r="W340" s="350">
        <f>IFERROR(W337/H337,"0")+IFERROR(W338/H338,"0")+IFERROR(W339/H339,"0")</f>
        <v>14</v>
      </c>
      <c r="X340" s="350">
        <f>IFERROR(IF(X337="",0,X337),"0")+IFERROR(IF(X338="",0,X338),"0")+IFERROR(IF(X339="",0,X339),"0")</f>
        <v>0.30449999999999999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200</v>
      </c>
      <c r="W341" s="350">
        <f>IFERROR(SUM(W337:W339),"0")</f>
        <v>210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100</v>
      </c>
      <c r="W449" s="349">
        <f t="shared" si="21"/>
        <v>100.32000000000001</v>
      </c>
      <c r="X449" s="36">
        <f t="shared" si="22"/>
        <v>0.22724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18.939393939393938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19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0.22724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100</v>
      </c>
      <c r="W460" s="350">
        <f>IFERROR(SUM(W448:W458),"0")</f>
        <v>100.32000000000001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50</v>
      </c>
      <c r="W502" s="349">
        <f>IFERROR(IF(V502="",0,CEILING((V502/$H502),1)*$H502),"")</f>
        <v>50.400000000000006</v>
      </c>
      <c r="X502" s="36">
        <f>IFERROR(IF(W502=0,"",ROUNDUP(W502/H502,0)*0.00753),"")</f>
        <v>9.0359999999999996E-2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300</v>
      </c>
      <c r="W503" s="349">
        <f>IFERROR(IF(V503="",0,CEILING((V503/$H503),1)*$H503),"")</f>
        <v>302.40000000000003</v>
      </c>
      <c r="X503" s="36">
        <f>IFERROR(IF(W503=0,"",ROUNDUP(W503/H503,0)*0.00753),"")</f>
        <v>0.54215999999999998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83.333333333333343</v>
      </c>
      <c r="W506" s="350">
        <f>IFERROR(W502/H502,"0")+IFERROR(W503/H503,"0")+IFERROR(W504/H504,"0")+IFERROR(W505/H505,"0")</f>
        <v>84</v>
      </c>
      <c r="X506" s="350">
        <f>IFERROR(IF(X502="",0,X502),"0")+IFERROR(IF(X503="",0,X503),"0")+IFERROR(IF(X504="",0,X504),"0")+IFERROR(IF(X505="",0,X505),"0")</f>
        <v>0.63251999999999997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350</v>
      </c>
      <c r="W507" s="350">
        <f>IFERROR(SUM(W502:W505),"0")</f>
        <v>352.80000000000007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2984.9500000000003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3007.2300000000005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3185.4812953712958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3208.9540000000002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3360.4812953712958</v>
      </c>
      <c r="W519" s="350">
        <f>GrossWeightTotalR+PalletQtyTotalR*25</f>
        <v>3383.9540000000002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449.74250749250746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453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7.4562799999999996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84.960000000000008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2259.15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210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100.32000000000001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352.80000000000007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50"/>
        <filter val="100,00"/>
        <filter val="12,00"/>
        <filter val="13,33"/>
        <filter val="15,65"/>
        <filter val="18,94"/>
        <filter val="2 000,00"/>
        <filter val="2 984,95"/>
        <filter val="2,55"/>
        <filter val="200,00"/>
        <filter val="256,41"/>
        <filter val="3 185,48"/>
        <filter val="3 360,48"/>
        <filter val="3,75"/>
        <filter val="300,00"/>
        <filter val="350,00"/>
        <filter val="449,74"/>
        <filter val="47,62"/>
        <filter val="5,95"/>
        <filter val="50,00"/>
        <filter val="60,50"/>
        <filter val="7"/>
        <filter val="83,33"/>
        <filter val="9,9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2024-04-09T10:28:54Z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