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51A6C7-DCE0-4BD6-9602-ACE9B94F89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N442" i="1"/>
  <c r="V440" i="1"/>
  <c r="V439" i="1"/>
  <c r="W438" i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N348" i="1"/>
  <c r="V346" i="1"/>
  <c r="V345" i="1"/>
  <c r="X344" i="1"/>
  <c r="W344" i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X169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N160" i="1"/>
  <c r="W159" i="1"/>
  <c r="X159" i="1" s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W146" i="1"/>
  <c r="X146" i="1" s="1"/>
  <c r="N146" i="1"/>
  <c r="V143" i="1"/>
  <c r="V142" i="1"/>
  <c r="X141" i="1"/>
  <c r="W141" i="1"/>
  <c r="N141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X119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X50" i="1" s="1"/>
  <c r="N50" i="1"/>
  <c r="W49" i="1"/>
  <c r="C526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W33" i="1" s="1"/>
  <c r="V24" i="1"/>
  <c r="V23" i="1"/>
  <c r="V520" i="1" s="1"/>
  <c r="W22" i="1"/>
  <c r="N22" i="1"/>
  <c r="H10" i="1"/>
  <c r="A9" i="1"/>
  <c r="F10" i="1" s="1"/>
  <c r="D7" i="1"/>
  <c r="O6" i="1"/>
  <c r="N2" i="1"/>
  <c r="V516" i="1" l="1"/>
  <c r="W162" i="1"/>
  <c r="L526" i="1"/>
  <c r="W224" i="1"/>
  <c r="X218" i="1"/>
  <c r="X224" i="1" s="1"/>
  <c r="W350" i="1"/>
  <c r="W349" i="1"/>
  <c r="X348" i="1"/>
  <c r="X349" i="1" s="1"/>
  <c r="X26" i="1"/>
  <c r="X32" i="1" s="1"/>
  <c r="X35" i="1"/>
  <c r="X36" i="1" s="1"/>
  <c r="W36" i="1"/>
  <c r="X39" i="1"/>
  <c r="X40" i="1" s="1"/>
  <c r="W40" i="1"/>
  <c r="X43" i="1"/>
  <c r="X44" i="1" s="1"/>
  <c r="W44" i="1"/>
  <c r="X49" i="1"/>
  <c r="X51" i="1" s="1"/>
  <c r="G526" i="1"/>
  <c r="X139" i="1"/>
  <c r="W375" i="1"/>
  <c r="W374" i="1"/>
  <c r="X373" i="1"/>
  <c r="X374" i="1" s="1"/>
  <c r="W440" i="1"/>
  <c r="W439" i="1"/>
  <c r="X438" i="1"/>
  <c r="X439" i="1" s="1"/>
  <c r="W444" i="1"/>
  <c r="W443" i="1"/>
  <c r="X442" i="1"/>
  <c r="X443" i="1" s="1"/>
  <c r="W480" i="1"/>
  <c r="X476" i="1"/>
  <c r="D526" i="1"/>
  <c r="E526" i="1"/>
  <c r="W92" i="1"/>
  <c r="W102" i="1"/>
  <c r="W117" i="1"/>
  <c r="W126" i="1"/>
  <c r="W142" i="1"/>
  <c r="W155" i="1"/>
  <c r="W173" i="1"/>
  <c r="W194" i="1"/>
  <c r="W201" i="1"/>
  <c r="W245" i="1"/>
  <c r="W274" i="1"/>
  <c r="W279" i="1"/>
  <c r="W341" i="1"/>
  <c r="W340" i="1"/>
  <c r="W363" i="1"/>
  <c r="S526" i="1"/>
  <c r="X102" i="1"/>
  <c r="X126" i="1"/>
  <c r="X173" i="1"/>
  <c r="H9" i="1"/>
  <c r="A10" i="1"/>
  <c r="B526" i="1"/>
  <c r="W518" i="1"/>
  <c r="W517" i="1"/>
  <c r="W32" i="1"/>
  <c r="W52" i="1"/>
  <c r="W91" i="1"/>
  <c r="W103" i="1"/>
  <c r="W116" i="1"/>
  <c r="W127" i="1"/>
  <c r="W134" i="1"/>
  <c r="W174" i="1"/>
  <c r="W200" i="1"/>
  <c r="F9" i="1"/>
  <c r="J9" i="1"/>
  <c r="X22" i="1"/>
  <c r="X23" i="1" s="1"/>
  <c r="W23" i="1"/>
  <c r="W51" i="1"/>
  <c r="X55" i="1"/>
  <c r="X59" i="1" s="1"/>
  <c r="W59" i="1"/>
  <c r="X63" i="1"/>
  <c r="X84" i="1" s="1"/>
  <c r="W84" i="1"/>
  <c r="X87" i="1"/>
  <c r="X91" i="1" s="1"/>
  <c r="X105" i="1"/>
  <c r="X116" i="1" s="1"/>
  <c r="X130" i="1"/>
  <c r="X134" i="1" s="1"/>
  <c r="W135" i="1"/>
  <c r="X140" i="1"/>
  <c r="X142" i="1" s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6" i="1"/>
  <c r="X193" i="1" s="1"/>
  <c r="W193" i="1"/>
  <c r="X196" i="1"/>
  <c r="X200" i="1" s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V519" i="1"/>
  <c r="P526" i="1"/>
  <c r="W24" i="1"/>
  <c r="W60" i="1"/>
  <c r="W85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W520" i="1"/>
  <c r="X521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<sst xmlns="http://schemas.openxmlformats.org/spreadsheetml/2006/main" count="2229" uniqueCount="752">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</sst>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45393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13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Четверг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0.45833333333333331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70</v>
      </c>
      <c r="W49" s="349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6.481481481481481</v>
      </c>
      <c r="W51" s="350">
        <f>IFERROR(W49/H49,"0")+IFERROR(W50/H50,"0")</f>
        <v>7</v>
      </c>
      <c r="X51" s="350">
        <f>IFERROR(IF(X49="",0,X49),"0")+IFERROR(IF(X50="",0,X50),"0")</f>
        <v>0.15225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70</v>
      </c>
      <c r="W52" s="350">
        <f>IFERROR(SUM(W49:W50),"0")</f>
        <v>75.600000000000009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13.5</v>
      </c>
      <c r="W57" s="349">
        <f>IFERROR(IF(V57="",0,CEILING((V57/$H57),1)*$H57),"")</f>
        <v>13.5</v>
      </c>
      <c r="X57" s="36">
        <f>IFERROR(IF(W57=0,"",ROUNDUP(W57/H57,0)*0.00937),"")</f>
        <v>2.811E-2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21.518518518518519</v>
      </c>
      <c r="W59" s="350">
        <f>IFERROR(W55/H55,"0")+IFERROR(W56/H56,"0")+IFERROR(W57/H57,"0")+IFERROR(W58/H58,"0")</f>
        <v>22</v>
      </c>
      <c r="X59" s="350">
        <f>IFERROR(IF(X55="",0,X55),"0")+IFERROR(IF(X56="",0,X56),"0")+IFERROR(IF(X57="",0,X57),"0")+IFERROR(IF(X58="",0,X58),"0")</f>
        <v>0.44135999999999997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213.5</v>
      </c>
      <c r="W60" s="350">
        <f>IFERROR(SUM(W55:W58),"0")</f>
        <v>218.70000000000002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hidden="1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hidden="1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250</v>
      </c>
      <c r="W229" s="349">
        <f t="shared" si="13"/>
        <v>259.20000000000005</v>
      </c>
      <c r="X229" s="36">
        <f>IFERROR(IF(W229=0,"",ROUNDUP(W229/H229,0)*0.02175),"")</f>
        <v>0.52200000000000002</v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23.148148148148145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24.000000000000004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0.52200000000000002</v>
      </c>
      <c r="Y244" s="351"/>
      <c r="Z244" s="351"/>
    </row>
    <row r="245" spans="1:53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250</v>
      </c>
      <c r="W245" s="350">
        <f>IFERROR(SUM(W228:W243),"0")</f>
        <v>259.20000000000005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50</v>
      </c>
      <c r="W251" s="349">
        <f>IFERROR(IF(V251="",0,CEILING((V251/$H251),1)*$H251),"")</f>
        <v>50.400000000000006</v>
      </c>
      <c r="X251" s="36">
        <f>IFERROR(IF(W251=0,"",ROUNDUP(W251/H251,0)*0.00753),"")</f>
        <v>9.0359999999999996E-2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20</v>
      </c>
      <c r="W252" s="349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16.666666666666668</v>
      </c>
      <c r="W255" s="350">
        <f>IFERROR(W251/H251,"0")+IFERROR(W252/H252,"0")+IFERROR(W253/H253,"0")+IFERROR(W254/H254,"0")</f>
        <v>17</v>
      </c>
      <c r="X255" s="350">
        <f>IFERROR(IF(X251="",0,X251),"0")+IFERROR(IF(X252="",0,X252),"0")+IFERROR(IF(X253="",0,X253),"0")+IFERROR(IF(X254="",0,X254),"0")</f>
        <v>0.12801000000000001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70</v>
      </c>
      <c r="W256" s="350">
        <f>IFERROR(SUM(W251:W254),"0")</f>
        <v>71.400000000000006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350</v>
      </c>
      <c r="W259" s="349">
        <f t="shared" si="15"/>
        <v>351</v>
      </c>
      <c r="X259" s="36">
        <f>IFERROR(IF(W259=0,"",ROUNDUP(W259/H259,0)*0.02175),"")</f>
        <v>0.9787499999999999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44.871794871794876</v>
      </c>
      <c r="W267" s="350">
        <f>IFERROR(W258/H258,"0")+IFERROR(W259/H259,"0")+IFERROR(W260/H260,"0")+IFERROR(W261/H261,"0")+IFERROR(W262/H262,"0")+IFERROR(W263/H263,"0")+IFERROR(W264/H264,"0")+IFERROR(W265/H265,"0")+IFERROR(W266/H266,"0")</f>
        <v>45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0.9787499999999999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350</v>
      </c>
      <c r="W268" s="350">
        <f>IFERROR(SUM(W258:W266),"0")</f>
        <v>351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80</v>
      </c>
      <c r="W271" s="349">
        <f>IFERROR(IF(V271="",0,CEILING((V271/$H271),1)*$H271),"")</f>
        <v>85.8</v>
      </c>
      <c r="X271" s="36">
        <f>IFERROR(IF(W271=0,"",ROUNDUP(W271/H271,0)*0.02175),"")</f>
        <v>0.23924999999999999</v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10.256410256410257</v>
      </c>
      <c r="W273" s="350">
        <f>IFERROR(W270/H270,"0")+IFERROR(W271/H271,"0")+IFERROR(W272/H272,"0")</f>
        <v>11</v>
      </c>
      <c r="X273" s="350">
        <f>IFERROR(IF(X270="",0,X270),"0")+IFERROR(IF(X271="",0,X271),"0")+IFERROR(IF(X272="",0,X272),"0")</f>
        <v>0.23924999999999999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80</v>
      </c>
      <c r="W274" s="350">
        <f>IFERROR(SUM(W270:W272),"0")</f>
        <v>85.8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20</v>
      </c>
      <c r="W310" s="349">
        <f>IFERROR(IF(V310="",0,CEILING((V310/$H310),1)*$H310),"")</f>
        <v>24.299999999999997</v>
      </c>
      <c r="X310" s="36">
        <f>IFERROR(IF(W310=0,"",ROUNDUP(W310/H310,0)*0.02175),"")</f>
        <v>6.5250000000000002E-2</v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2.4691358024691361</v>
      </c>
      <c r="W313" s="350">
        <f>IFERROR(W310/H310,"0")+IFERROR(W311/H311,"0")+IFERROR(W312/H312,"0")</f>
        <v>3</v>
      </c>
      <c r="X313" s="350">
        <f>IFERROR(IF(X310="",0,X310),"0")+IFERROR(IF(X311="",0,X311),"0")+IFERROR(IF(X312="",0,X312),"0")</f>
        <v>6.5250000000000002E-2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20</v>
      </c>
      <c r="W314" s="350">
        <f>IFERROR(SUM(W310:W312),"0")</f>
        <v>24.299999999999997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75</v>
      </c>
      <c r="W327" s="349">
        <f t="shared" si="17"/>
        <v>75</v>
      </c>
      <c r="X327" s="36">
        <f>IFERROR(IF(W327=0,"",ROUNDUP(W327/H327,0)*0.02175),"")</f>
        <v>0.10874999999999999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60</v>
      </c>
      <c r="W330" s="349">
        <f t="shared" si="17"/>
        <v>60</v>
      </c>
      <c r="X330" s="36">
        <f>IFERROR(IF(W330=0,"",ROUNDUP(W330/H330,0)*0.02175),"")</f>
        <v>8.6999999999999994E-2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9</v>
      </c>
      <c r="W334" s="350">
        <f>IFERROR(W326/H326,"0")+IFERROR(W327/H327,"0")+IFERROR(W328/H328,"0")+IFERROR(W329/H329,"0")+IFERROR(W330/H330,"0")+IFERROR(W331/H331,"0")+IFERROR(W332/H332,"0")+IFERROR(W333/H333,"0")</f>
        <v>9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0.19574999999999998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135</v>
      </c>
      <c r="W335" s="350">
        <f>IFERROR(SUM(W326:W333),"0")</f>
        <v>135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60</v>
      </c>
      <c r="W337" s="349">
        <f>IFERROR(IF(V337="",0,CEILING((V337/$H337),1)*$H337),"")</f>
        <v>60</v>
      </c>
      <c r="X337" s="36">
        <f>IFERROR(IF(W337=0,"",ROUNDUP(W337/H337,0)*0.02175),"")</f>
        <v>8.6999999999999994E-2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4</v>
      </c>
      <c r="W340" s="350">
        <f>IFERROR(W337/H337,"0")+IFERROR(W338/H338,"0")+IFERROR(W339/H339,"0")</f>
        <v>4</v>
      </c>
      <c r="X340" s="350">
        <f>IFERROR(IF(X337="",0,X337),"0")+IFERROR(IF(X338="",0,X338),"0")+IFERROR(IF(X339="",0,X339),"0")</f>
        <v>8.6999999999999994E-2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60</v>
      </c>
      <c r="W341" s="350">
        <f>IFERROR(SUM(W337:W339),"0")</f>
        <v>60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hidden="1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idden="1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hidden="1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idden="1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hidden="1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20</v>
      </c>
      <c r="W503" s="349">
        <f>IFERROR(IF(V503="",0,CEILING((V503/$H503),1)*$H503),"")</f>
        <v>21</v>
      </c>
      <c r="X503" s="36">
        <f>IFERROR(IF(W503=0,"",ROUNDUP(W503/H503,0)*0.00753),"")</f>
        <v>3.7650000000000003E-2</v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4.7619047619047619</v>
      </c>
      <c r="W506" s="350">
        <f>IFERROR(W502/H502,"0")+IFERROR(W503/H503,"0")+IFERROR(W504/H504,"0")+IFERROR(W505/H505,"0")</f>
        <v>5</v>
      </c>
      <c r="X506" s="350">
        <f>IFERROR(IF(X502="",0,X502),"0")+IFERROR(IF(X503="",0,X503),"0")+IFERROR(IF(X504="",0,X504),"0")+IFERROR(IF(X505="",0,X505),"0")</f>
        <v>3.7650000000000003E-2</v>
      </c>
      <c r="Y506" s="351"/>
      <c r="Z506" s="351"/>
    </row>
    <row r="507" spans="1:53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20</v>
      </c>
      <c r="W507" s="350">
        <f>IFERROR(SUM(W502:W505),"0")</f>
        <v>21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1268.5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1302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1336.3582091982094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1371.6860000000001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1411.3582091982094</v>
      </c>
      <c r="W519" s="350">
        <f>GrossWeightTotalR+PalletQtyTotalR*25</f>
        <v>1446.6860000000001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143.17406050739385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147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2.84727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75.600000000000009</v>
      </c>
      <c r="D526" s="46">
        <f>IFERROR(W55*1,"0")+IFERROR(W56*1,"0")+IFERROR(W57*1,"0")+IFERROR(W58*1,"0")</f>
        <v>218.70000000000002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767.4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24.299999999999997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195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21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68,50"/>
        <filter val="1 336,36"/>
        <filter val="1 411,36"/>
        <filter val="10,26"/>
        <filter val="13,50"/>
        <filter val="135,00"/>
        <filter val="143,17"/>
        <filter val="16,67"/>
        <filter val="2,47"/>
        <filter val="20,00"/>
        <filter val="200,00"/>
        <filter val="21,52"/>
        <filter val="213,50"/>
        <filter val="23,15"/>
        <filter val="250,00"/>
        <filter val="3"/>
        <filter val="350,00"/>
        <filter val="4,00"/>
        <filter val="4,76"/>
        <filter val="44,87"/>
        <filter val="50,00"/>
        <filter val="6,48"/>
        <filter val="60,00"/>
        <filter val="70,00"/>
        <filter val="75,00"/>
        <filter val="80,00"/>
        <filter val="9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2024-04-09T10:29:56Z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