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CAADEA-A718-4A70-A5C9-F7F5C5552D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W277" i="1"/>
  <c r="X277" i="1" s="1"/>
  <c r="W276" i="1"/>
  <c r="X276" i="1" s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W200" i="1" s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G526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X125" i="1"/>
  <c r="W125" i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N63" i="1"/>
  <c r="V60" i="1"/>
  <c r="V59" i="1"/>
  <c r="X58" i="1"/>
  <c r="W58" i="1"/>
  <c r="X57" i="1"/>
  <c r="W57" i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J526" i="1" l="1"/>
  <c r="X279" i="1"/>
  <c r="X59" i="1"/>
  <c r="X204" i="1"/>
  <c r="X210" i="1" s="1"/>
  <c r="W210" i="1"/>
  <c r="X213" i="1"/>
  <c r="X214" i="1" s="1"/>
  <c r="W214" i="1"/>
  <c r="L526" i="1"/>
  <c r="X407" i="1"/>
  <c r="X408" i="1" s="1"/>
  <c r="W408" i="1"/>
  <c r="V516" i="1"/>
  <c r="V519" i="1"/>
  <c r="X358" i="1"/>
  <c r="X116" i="1"/>
  <c r="X340" i="1"/>
  <c r="W479" i="1"/>
  <c r="X91" i="1"/>
  <c r="X193" i="1"/>
  <c r="X22" i="1"/>
  <c r="X23" i="1" s="1"/>
  <c r="W32" i="1"/>
  <c r="W91" i="1"/>
  <c r="W103" i="1"/>
  <c r="W116" i="1"/>
  <c r="H526" i="1"/>
  <c r="I526" i="1"/>
  <c r="X164" i="1"/>
  <c r="X166" i="1" s="1"/>
  <c r="W174" i="1"/>
  <c r="W194" i="1"/>
  <c r="X196" i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X84" i="1"/>
  <c r="X134" i="1"/>
  <c r="X200" i="1"/>
  <c r="F9" i="1"/>
  <c r="J9" i="1"/>
  <c r="F10" i="1"/>
  <c r="W33" i="1"/>
  <c r="W37" i="1"/>
  <c r="W41" i="1"/>
  <c r="W45" i="1"/>
  <c r="W51" i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X449" i="1"/>
  <c r="T526" i="1"/>
  <c r="W459" i="1"/>
  <c r="W465" i="1"/>
  <c r="W474" i="1"/>
  <c r="X467" i="1"/>
  <c r="X473" i="1" s="1"/>
  <c r="W473" i="1"/>
  <c r="H9" i="1"/>
  <c r="B526" i="1"/>
  <c r="W518" i="1"/>
  <c r="W517" i="1"/>
  <c r="V520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20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<sst xmlns="http://schemas.openxmlformats.org/spreadsheetml/2006/main" count="2229" uniqueCount="752">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</sst>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99" t="s">
        <v>0</v>
      </c>
      <c r="E1" s="353"/>
      <c r="F1" s="353"/>
      <c r="G1" s="12" t="s">
        <v>1</v>
      </c>
      <c r="H1" s="499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54" t="s">
        <v>7</v>
      </c>
      <c r="B5" s="374"/>
      <c r="C5" s="375"/>
      <c r="D5" s="647"/>
      <c r="E5" s="648"/>
      <c r="F5" s="421" t="s">
        <v>8</v>
      </c>
      <c r="G5" s="375"/>
      <c r="H5" s="647" t="s">
        <v>751</v>
      </c>
      <c r="I5" s="686"/>
      <c r="J5" s="686"/>
      <c r="K5" s="686"/>
      <c r="L5" s="648"/>
      <c r="N5" s="24" t="s">
        <v>9</v>
      </c>
      <c r="O5" s="406">
        <v>45393</v>
      </c>
      <c r="P5" s="407"/>
      <c r="R5" s="371" t="s">
        <v>10</v>
      </c>
      <c r="S5" s="372"/>
      <c r="T5" s="556" t="s">
        <v>11</v>
      </c>
      <c r="U5" s="407"/>
      <c r="Z5" s="51"/>
      <c r="AA5" s="51"/>
      <c r="AB5" s="51"/>
    </row>
    <row r="6" spans="1:29" s="341" customFormat="1" ht="24" customHeight="1" x14ac:dyDescent="0.2">
      <c r="A6" s="654" t="s">
        <v>12</v>
      </c>
      <c r="B6" s="374"/>
      <c r="C6" s="375"/>
      <c r="D6" s="454" t="s">
        <v>13</v>
      </c>
      <c r="E6" s="455"/>
      <c r="F6" s="455"/>
      <c r="G6" s="455"/>
      <c r="H6" s="455"/>
      <c r="I6" s="455"/>
      <c r="J6" s="455"/>
      <c r="K6" s="455"/>
      <c r="L6" s="407"/>
      <c r="N6" s="24" t="s">
        <v>14</v>
      </c>
      <c r="O6" s="625" t="str">
        <f>IF(O5=0," ",CHOOSE(WEEKDAY(O5,2),"Понедельник","Вторник","Среда","Четверг","Пятница","Суббота","Воскресенье"))</f>
        <v>Четверг</v>
      </c>
      <c r="P6" s="359"/>
      <c r="R6" s="696" t="s">
        <v>15</v>
      </c>
      <c r="S6" s="372"/>
      <c r="T6" s="562" t="s">
        <v>16</v>
      </c>
      <c r="U6" s="563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27" t="str">
        <f>IFERROR(VLOOKUP(DeliveryAddress,Table,3,0),1)</f>
        <v>5</v>
      </c>
      <c r="E7" s="528"/>
      <c r="F7" s="528"/>
      <c r="G7" s="528"/>
      <c r="H7" s="528"/>
      <c r="I7" s="528"/>
      <c r="J7" s="528"/>
      <c r="K7" s="528"/>
      <c r="L7" s="471"/>
      <c r="N7" s="24"/>
      <c r="O7" s="42"/>
      <c r="P7" s="42"/>
      <c r="R7" s="355"/>
      <c r="S7" s="372"/>
      <c r="T7" s="564"/>
      <c r="U7" s="565"/>
      <c r="Z7" s="51"/>
      <c r="AA7" s="51"/>
      <c r="AB7" s="51"/>
    </row>
    <row r="8" spans="1:29" s="341" customFormat="1" ht="25.5" customHeight="1" x14ac:dyDescent="0.2">
      <c r="A8" s="389" t="s">
        <v>17</v>
      </c>
      <c r="B8" s="366"/>
      <c r="C8" s="367"/>
      <c r="D8" s="631"/>
      <c r="E8" s="632"/>
      <c r="F8" s="632"/>
      <c r="G8" s="632"/>
      <c r="H8" s="632"/>
      <c r="I8" s="632"/>
      <c r="J8" s="632"/>
      <c r="K8" s="632"/>
      <c r="L8" s="633"/>
      <c r="N8" s="24" t="s">
        <v>18</v>
      </c>
      <c r="O8" s="465">
        <v>0.45833333333333331</v>
      </c>
      <c r="P8" s="407"/>
      <c r="R8" s="355"/>
      <c r="S8" s="372"/>
      <c r="T8" s="564"/>
      <c r="U8" s="565"/>
      <c r="Z8" s="51"/>
      <c r="AA8" s="51"/>
      <c r="AB8" s="51"/>
    </row>
    <row r="9" spans="1:29" s="341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32"/>
      <c r="E9" s="393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26" t="s">
        <v>19</v>
      </c>
      <c r="O9" s="406"/>
      <c r="P9" s="407"/>
      <c r="R9" s="355"/>
      <c r="S9" s="372"/>
      <c r="T9" s="566"/>
      <c r="U9" s="56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32"/>
      <c r="E10" s="393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479" t="str">
        <f>IFERROR(VLOOKUP($D$10,Proxy,2,FALSE),"")</f>
        <v/>
      </c>
      <c r="I10" s="355"/>
      <c r="J10" s="355"/>
      <c r="K10" s="355"/>
      <c r="L10" s="355"/>
      <c r="N10" s="26" t="s">
        <v>20</v>
      </c>
      <c r="O10" s="465"/>
      <c r="P10" s="407"/>
      <c r="S10" s="24" t="s">
        <v>21</v>
      </c>
      <c r="T10" s="692" t="s">
        <v>22</v>
      </c>
      <c r="U10" s="563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65"/>
      <c r="P11" s="407"/>
      <c r="S11" s="24" t="s">
        <v>25</v>
      </c>
      <c r="T11" s="427" t="s">
        <v>26</v>
      </c>
      <c r="U11" s="42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12" t="s">
        <v>27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5"/>
      <c r="N12" s="24" t="s">
        <v>28</v>
      </c>
      <c r="O12" s="470"/>
      <c r="P12" s="471"/>
      <c r="Q12" s="23"/>
      <c r="S12" s="24"/>
      <c r="T12" s="353"/>
      <c r="U12" s="355"/>
      <c r="Z12" s="51"/>
      <c r="AA12" s="51"/>
      <c r="AB12" s="51"/>
    </row>
    <row r="13" spans="1:29" s="341" customFormat="1" ht="23.25" customHeight="1" x14ac:dyDescent="0.2">
      <c r="A13" s="412" t="s">
        <v>29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5"/>
      <c r="M13" s="26"/>
      <c r="N13" s="26" t="s">
        <v>30</v>
      </c>
      <c r="O13" s="427"/>
      <c r="P13" s="42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12" t="s">
        <v>31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5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73" t="s">
        <v>32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5"/>
      <c r="N15" s="589" t="s">
        <v>33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0"/>
      <c r="O16" s="590"/>
      <c r="P16" s="590"/>
      <c r="Q16" s="590"/>
      <c r="R16" s="59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1" t="s">
        <v>34</v>
      </c>
      <c r="B17" s="361" t="s">
        <v>35</v>
      </c>
      <c r="C17" s="607" t="s">
        <v>36</v>
      </c>
      <c r="D17" s="361" t="s">
        <v>37</v>
      </c>
      <c r="E17" s="362"/>
      <c r="F17" s="361" t="s">
        <v>38</v>
      </c>
      <c r="G17" s="361" t="s">
        <v>39</v>
      </c>
      <c r="H17" s="361" t="s">
        <v>40</v>
      </c>
      <c r="I17" s="361" t="s">
        <v>41</v>
      </c>
      <c r="J17" s="361" t="s">
        <v>42</v>
      </c>
      <c r="K17" s="361" t="s">
        <v>43</v>
      </c>
      <c r="L17" s="361" t="s">
        <v>44</v>
      </c>
      <c r="M17" s="361" t="s">
        <v>45</v>
      </c>
      <c r="N17" s="361" t="s">
        <v>46</v>
      </c>
      <c r="O17" s="622"/>
      <c r="P17" s="622"/>
      <c r="Q17" s="622"/>
      <c r="R17" s="362"/>
      <c r="S17" s="402" t="s">
        <v>47</v>
      </c>
      <c r="T17" s="375"/>
      <c r="U17" s="361" t="s">
        <v>48</v>
      </c>
      <c r="V17" s="361" t="s">
        <v>49</v>
      </c>
      <c r="W17" s="693" t="s">
        <v>50</v>
      </c>
      <c r="X17" s="361" t="s">
        <v>51</v>
      </c>
      <c r="Y17" s="387" t="s">
        <v>52</v>
      </c>
      <c r="Z17" s="387" t="s">
        <v>53</v>
      </c>
      <c r="AA17" s="387" t="s">
        <v>54</v>
      </c>
      <c r="AB17" s="678"/>
      <c r="AC17" s="679"/>
      <c r="AD17" s="599"/>
      <c r="BA17" s="673" t="s">
        <v>55</v>
      </c>
    </row>
    <row r="18" spans="1:53" ht="14.25" customHeight="1" x14ac:dyDescent="0.2">
      <c r="A18" s="368"/>
      <c r="B18" s="368"/>
      <c r="C18" s="368"/>
      <c r="D18" s="363"/>
      <c r="E18" s="364"/>
      <c r="F18" s="368"/>
      <c r="G18" s="368"/>
      <c r="H18" s="368"/>
      <c r="I18" s="368"/>
      <c r="J18" s="368"/>
      <c r="K18" s="368"/>
      <c r="L18" s="368"/>
      <c r="M18" s="368"/>
      <c r="N18" s="363"/>
      <c r="O18" s="623"/>
      <c r="P18" s="623"/>
      <c r="Q18" s="623"/>
      <c r="R18" s="364"/>
      <c r="S18" s="342" t="s">
        <v>56</v>
      </c>
      <c r="T18" s="342" t="s">
        <v>57</v>
      </c>
      <c r="U18" s="368"/>
      <c r="V18" s="368"/>
      <c r="W18" s="694"/>
      <c r="X18" s="368"/>
      <c r="Y18" s="388"/>
      <c r="Z18" s="388"/>
      <c r="AA18" s="680"/>
      <c r="AB18" s="681"/>
      <c r="AC18" s="682"/>
      <c r="AD18" s="600"/>
      <c r="BA18" s="355"/>
    </row>
    <row r="19" spans="1:53" ht="27.75" hidden="1" customHeight="1" x14ac:dyDescent="0.2">
      <c r="A19" s="413" t="s">
        <v>58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8"/>
      <c r="Z19" s="48"/>
    </row>
    <row r="20" spans="1:53" ht="16.5" hidden="1" customHeight="1" x14ac:dyDescent="0.25">
      <c r="A20" s="386" t="s">
        <v>58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43"/>
      <c r="Z20" s="343"/>
    </row>
    <row r="21" spans="1:53" ht="14.25" hidden="1" customHeight="1" x14ac:dyDescent="0.25">
      <c r="A21" s="369" t="s">
        <v>59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60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65" t="s">
        <v>65</v>
      </c>
      <c r="O23" s="366"/>
      <c r="P23" s="366"/>
      <c r="Q23" s="366"/>
      <c r="R23" s="366"/>
      <c r="S23" s="366"/>
      <c r="T23" s="367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65" t="s">
        <v>65</v>
      </c>
      <c r="O24" s="366"/>
      <c r="P24" s="366"/>
      <c r="Q24" s="366"/>
      <c r="R24" s="366"/>
      <c r="S24" s="366"/>
      <c r="T24" s="367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9" t="s">
        <v>67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60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39" t="s">
        <v>70</v>
      </c>
      <c r="O26" s="358"/>
      <c r="P26" s="358"/>
      <c r="Q26" s="358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0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0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7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0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60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699" t="s">
        <v>79</v>
      </c>
      <c r="O30" s="358"/>
      <c r="P30" s="358"/>
      <c r="Q30" s="358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60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4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6"/>
      <c r="N32" s="365" t="s">
        <v>65</v>
      </c>
      <c r="O32" s="366"/>
      <c r="P32" s="366"/>
      <c r="Q32" s="366"/>
      <c r="R32" s="366"/>
      <c r="S32" s="366"/>
      <c r="T32" s="367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6"/>
      <c r="N33" s="365" t="s">
        <v>65</v>
      </c>
      <c r="O33" s="366"/>
      <c r="P33" s="366"/>
      <c r="Q33" s="366"/>
      <c r="R33" s="366"/>
      <c r="S33" s="366"/>
      <c r="T33" s="367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9" t="s">
        <v>82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60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5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4"/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6"/>
      <c r="N36" s="365" t="s">
        <v>65</v>
      </c>
      <c r="O36" s="366"/>
      <c r="P36" s="366"/>
      <c r="Q36" s="366"/>
      <c r="R36" s="366"/>
      <c r="S36" s="366"/>
      <c r="T36" s="367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6"/>
      <c r="N37" s="365" t="s">
        <v>65</v>
      </c>
      <c r="O37" s="366"/>
      <c r="P37" s="366"/>
      <c r="Q37" s="366"/>
      <c r="R37" s="366"/>
      <c r="S37" s="366"/>
      <c r="T37" s="367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9" t="s">
        <v>87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60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4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6"/>
      <c r="N40" s="365" t="s">
        <v>65</v>
      </c>
      <c r="O40" s="366"/>
      <c r="P40" s="366"/>
      <c r="Q40" s="366"/>
      <c r="R40" s="366"/>
      <c r="S40" s="366"/>
      <c r="T40" s="367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5"/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6"/>
      <c r="N41" s="365" t="s">
        <v>65</v>
      </c>
      <c r="O41" s="366"/>
      <c r="P41" s="366"/>
      <c r="Q41" s="366"/>
      <c r="R41" s="366"/>
      <c r="S41" s="366"/>
      <c r="T41" s="367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9" t="s">
        <v>91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60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4"/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6"/>
      <c r="N44" s="365" t="s">
        <v>65</v>
      </c>
      <c r="O44" s="366"/>
      <c r="P44" s="366"/>
      <c r="Q44" s="366"/>
      <c r="R44" s="366"/>
      <c r="S44" s="366"/>
      <c r="T44" s="367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6"/>
      <c r="N45" s="365" t="s">
        <v>65</v>
      </c>
      <c r="O45" s="366"/>
      <c r="P45" s="366"/>
      <c r="Q45" s="366"/>
      <c r="R45" s="366"/>
      <c r="S45" s="366"/>
      <c r="T45" s="367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413" t="s">
        <v>94</v>
      </c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8"/>
      <c r="Z46" s="48"/>
    </row>
    <row r="47" spans="1:53" ht="16.5" hidden="1" customHeight="1" x14ac:dyDescent="0.25">
      <c r="A47" s="386" t="s">
        <v>95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43"/>
      <c r="Z47" s="343"/>
    </row>
    <row r="48" spans="1:53" ht="14.25" hidden="1" customHeight="1" x14ac:dyDescent="0.25">
      <c r="A48" s="369" t="s">
        <v>96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60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4"/>
      <c r="T49" s="34"/>
      <c r="U49" s="35" t="s">
        <v>64</v>
      </c>
      <c r="V49" s="348">
        <v>20</v>
      </c>
      <c r="W49" s="349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60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6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4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6"/>
      <c r="N51" s="365" t="s">
        <v>65</v>
      </c>
      <c r="O51" s="366"/>
      <c r="P51" s="366"/>
      <c r="Q51" s="366"/>
      <c r="R51" s="366"/>
      <c r="S51" s="366"/>
      <c r="T51" s="367"/>
      <c r="U51" s="37" t="s">
        <v>66</v>
      </c>
      <c r="V51" s="350">
        <f>IFERROR(V49/H49,"0")+IFERROR(V50/H50,"0")</f>
        <v>1.8518518518518516</v>
      </c>
      <c r="W51" s="350">
        <f>IFERROR(W49/H49,"0")+IFERROR(W50/H50,"0")</f>
        <v>2</v>
      </c>
      <c r="X51" s="350">
        <f>IFERROR(IF(X49="",0,X49),"0")+IFERROR(IF(X50="",0,X50),"0")</f>
        <v>4.3499999999999997E-2</v>
      </c>
      <c r="Y51" s="351"/>
      <c r="Z51" s="351"/>
    </row>
    <row r="52" spans="1:53" x14ac:dyDescent="0.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6"/>
      <c r="N52" s="365" t="s">
        <v>65</v>
      </c>
      <c r="O52" s="366"/>
      <c r="P52" s="366"/>
      <c r="Q52" s="366"/>
      <c r="R52" s="366"/>
      <c r="S52" s="366"/>
      <c r="T52" s="367"/>
      <c r="U52" s="37" t="s">
        <v>64</v>
      </c>
      <c r="V52" s="350">
        <f>IFERROR(SUM(V49:V50),"0")</f>
        <v>20</v>
      </c>
      <c r="W52" s="350">
        <f>IFERROR(SUM(W49:W50),"0")</f>
        <v>21.6</v>
      </c>
      <c r="X52" s="37"/>
      <c r="Y52" s="351"/>
      <c r="Z52" s="351"/>
    </row>
    <row r="53" spans="1:53" ht="16.5" hidden="1" customHeight="1" x14ac:dyDescent="0.25">
      <c r="A53" s="386" t="s">
        <v>103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43"/>
      <c r="Z53" s="343"/>
    </row>
    <row r="54" spans="1:53" ht="14.25" hidden="1" customHeight="1" x14ac:dyDescent="0.25">
      <c r="A54" s="369" t="s">
        <v>104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60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6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4"/>
      <c r="T55" s="34"/>
      <c r="U55" s="35" t="s">
        <v>64</v>
      </c>
      <c r="V55" s="348">
        <v>70</v>
      </c>
      <c r="W55" s="349">
        <f>IFERROR(IF(V55="",0,CEILING((V55/$H55),1)*$H55),"")</f>
        <v>75.600000000000009</v>
      </c>
      <c r="X55" s="36">
        <f>IFERROR(IF(W55=0,"",ROUNDUP(W55/H55,0)*0.02175),"")</f>
        <v>0.15225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60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60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4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60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605" t="s">
        <v>113</v>
      </c>
      <c r="O58" s="358"/>
      <c r="P58" s="358"/>
      <c r="Q58" s="358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6"/>
      <c r="N59" s="365" t="s">
        <v>65</v>
      </c>
      <c r="O59" s="366"/>
      <c r="P59" s="366"/>
      <c r="Q59" s="366"/>
      <c r="R59" s="366"/>
      <c r="S59" s="366"/>
      <c r="T59" s="367"/>
      <c r="U59" s="37" t="s">
        <v>66</v>
      </c>
      <c r="V59" s="350">
        <f>IFERROR(V55/H55,"0")+IFERROR(V56/H56,"0")+IFERROR(V57/H57,"0")+IFERROR(V58/H58,"0")</f>
        <v>6.481481481481481</v>
      </c>
      <c r="W59" s="350">
        <f>IFERROR(W55/H55,"0")+IFERROR(W56/H56,"0")+IFERROR(W57/H57,"0")+IFERROR(W58/H58,"0")</f>
        <v>7</v>
      </c>
      <c r="X59" s="350">
        <f>IFERROR(IF(X55="",0,X55),"0")+IFERROR(IF(X56="",0,X56),"0")+IFERROR(IF(X57="",0,X57),"0")+IFERROR(IF(X58="",0,X58),"0")</f>
        <v>0.15225</v>
      </c>
      <c r="Y59" s="351"/>
      <c r="Z59" s="351"/>
    </row>
    <row r="60" spans="1:53" x14ac:dyDescent="0.2">
      <c r="A60" s="355"/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6"/>
      <c r="N60" s="365" t="s">
        <v>65</v>
      </c>
      <c r="O60" s="366"/>
      <c r="P60" s="366"/>
      <c r="Q60" s="366"/>
      <c r="R60" s="366"/>
      <c r="S60" s="366"/>
      <c r="T60" s="367"/>
      <c r="U60" s="37" t="s">
        <v>64</v>
      </c>
      <c r="V60" s="350">
        <f>IFERROR(SUM(V55:V58),"0")</f>
        <v>70</v>
      </c>
      <c r="W60" s="350">
        <f>IFERROR(SUM(W55:W58),"0")</f>
        <v>75.600000000000009</v>
      </c>
      <c r="X60" s="37"/>
      <c r="Y60" s="351"/>
      <c r="Z60" s="351"/>
    </row>
    <row r="61" spans="1:53" ht="16.5" hidden="1" customHeight="1" x14ac:dyDescent="0.25">
      <c r="A61" s="386" t="s">
        <v>94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343"/>
      <c r="Z61" s="343"/>
    </row>
    <row r="62" spans="1:53" ht="14.25" hidden="1" customHeight="1" x14ac:dyDescent="0.25">
      <c r="A62" s="369" t="s">
        <v>104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60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60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60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6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4"/>
      <c r="T65" s="34"/>
      <c r="U65" s="35" t="s">
        <v>64</v>
      </c>
      <c r="V65" s="348">
        <v>80</v>
      </c>
      <c r="W65" s="349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60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8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60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4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4"/>
      <c r="T67" s="34"/>
      <c r="U67" s="35" t="s">
        <v>64</v>
      </c>
      <c r="V67" s="348">
        <v>70</v>
      </c>
      <c r="W67" s="349">
        <f t="shared" si="2"/>
        <v>75.600000000000009</v>
      </c>
      <c r="X67" s="36">
        <f t="shared" si="3"/>
        <v>0.15225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60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60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60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60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6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4"/>
      <c r="T71" s="34"/>
      <c r="U71" s="35" t="s">
        <v>64</v>
      </c>
      <c r="V71" s="348">
        <v>16</v>
      </c>
      <c r="W71" s="349">
        <f t="shared" si="2"/>
        <v>16</v>
      </c>
      <c r="X71" s="36">
        <f t="shared" ref="X71:X77" si="4">IFERROR(IF(W71=0,"",ROUNDUP(W71/H71,0)*0.00937),"")</f>
        <v>3.7479999999999999E-2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60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7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60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6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60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60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6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60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60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60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6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60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60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6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60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60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60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3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4"/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6"/>
      <c r="N84" s="365" t="s">
        <v>65</v>
      </c>
      <c r="O84" s="366"/>
      <c r="P84" s="366"/>
      <c r="Q84" s="366"/>
      <c r="R84" s="366"/>
      <c r="S84" s="366"/>
      <c r="T84" s="367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17.624338624338623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19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0.36373</v>
      </c>
      <c r="Y84" s="351"/>
      <c r="Z84" s="351"/>
    </row>
    <row r="85" spans="1:53" x14ac:dyDescent="0.2">
      <c r="A85" s="355"/>
      <c r="B85" s="355"/>
      <c r="C85" s="355"/>
      <c r="D85" s="355"/>
      <c r="E85" s="355"/>
      <c r="F85" s="355"/>
      <c r="G85" s="355"/>
      <c r="H85" s="355"/>
      <c r="I85" s="355"/>
      <c r="J85" s="355"/>
      <c r="K85" s="355"/>
      <c r="L85" s="355"/>
      <c r="M85" s="356"/>
      <c r="N85" s="365" t="s">
        <v>65</v>
      </c>
      <c r="O85" s="366"/>
      <c r="P85" s="366"/>
      <c r="Q85" s="366"/>
      <c r="R85" s="366"/>
      <c r="S85" s="366"/>
      <c r="T85" s="367"/>
      <c r="U85" s="37" t="s">
        <v>64</v>
      </c>
      <c r="V85" s="350">
        <f>IFERROR(SUM(V63:V83),"0")</f>
        <v>166</v>
      </c>
      <c r="W85" s="350">
        <f>IFERROR(SUM(W63:W83),"0")</f>
        <v>181.2</v>
      </c>
      <c r="X85" s="37"/>
      <c r="Y85" s="351"/>
      <c r="Z85" s="351"/>
    </row>
    <row r="86" spans="1:53" ht="14.25" hidden="1" customHeight="1" x14ac:dyDescent="0.25">
      <c r="A86" s="369" t="s">
        <v>96</v>
      </c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60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60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70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60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60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4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4"/>
      <c r="B91" s="355"/>
      <c r="C91" s="355"/>
      <c r="D91" s="355"/>
      <c r="E91" s="355"/>
      <c r="F91" s="355"/>
      <c r="G91" s="355"/>
      <c r="H91" s="355"/>
      <c r="I91" s="355"/>
      <c r="J91" s="355"/>
      <c r="K91" s="355"/>
      <c r="L91" s="355"/>
      <c r="M91" s="356"/>
      <c r="N91" s="365" t="s">
        <v>65</v>
      </c>
      <c r="O91" s="366"/>
      <c r="P91" s="366"/>
      <c r="Q91" s="366"/>
      <c r="R91" s="366"/>
      <c r="S91" s="366"/>
      <c r="T91" s="367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5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6"/>
      <c r="N92" s="365" t="s">
        <v>65</v>
      </c>
      <c r="O92" s="366"/>
      <c r="P92" s="366"/>
      <c r="Q92" s="366"/>
      <c r="R92" s="366"/>
      <c r="S92" s="366"/>
      <c r="T92" s="367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9" t="s">
        <v>59</v>
      </c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55"/>
      <c r="P93" s="355"/>
      <c r="Q93" s="355"/>
      <c r="R93" s="355"/>
      <c r="S93" s="355"/>
      <c r="T93" s="355"/>
      <c r="U93" s="355"/>
      <c r="V93" s="355"/>
      <c r="W93" s="355"/>
      <c r="X93" s="355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60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6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60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60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64</v>
      </c>
      <c r="V96" s="348">
        <v>20</v>
      </c>
      <c r="W96" s="349">
        <f t="shared" si="5"/>
        <v>27</v>
      </c>
      <c r="X96" s="36">
        <f>IFERROR(IF(W96=0,"",ROUNDUP(W96/H96,0)*0.02175),"")</f>
        <v>6.5250000000000002E-2</v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60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60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60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60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60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4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6"/>
      <c r="N102" s="365" t="s">
        <v>65</v>
      </c>
      <c r="O102" s="366"/>
      <c r="P102" s="366"/>
      <c r="Q102" s="366"/>
      <c r="R102" s="366"/>
      <c r="S102" s="366"/>
      <c r="T102" s="367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2.2222222222222223</v>
      </c>
      <c r="W102" s="350">
        <f>IFERROR(W94/H94,"0")+IFERROR(W95/H95,"0")+IFERROR(W96/H96,"0")+IFERROR(W97/H97,"0")+IFERROR(W98/H98,"0")+IFERROR(W99/H99,"0")+IFERROR(W100/H100,"0")+IFERROR(W101/H101,"0")</f>
        <v>3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6.5250000000000002E-2</v>
      </c>
      <c r="Y102" s="351"/>
      <c r="Z102" s="351"/>
    </row>
    <row r="103" spans="1:53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6"/>
      <c r="N103" s="365" t="s">
        <v>65</v>
      </c>
      <c r="O103" s="366"/>
      <c r="P103" s="366"/>
      <c r="Q103" s="366"/>
      <c r="R103" s="366"/>
      <c r="S103" s="366"/>
      <c r="T103" s="367"/>
      <c r="U103" s="37" t="s">
        <v>64</v>
      </c>
      <c r="V103" s="350">
        <f>IFERROR(SUM(V94:V101),"0")</f>
        <v>20</v>
      </c>
      <c r="W103" s="350">
        <f>IFERROR(SUM(W94:W101),"0")</f>
        <v>27</v>
      </c>
      <c r="X103" s="37"/>
      <c r="Y103" s="351"/>
      <c r="Z103" s="351"/>
    </row>
    <row r="104" spans="1:53" ht="14.25" hidden="1" customHeight="1" x14ac:dyDescent="0.25">
      <c r="A104" s="369" t="s">
        <v>67</v>
      </c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60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4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4"/>
      <c r="T105" s="34"/>
      <c r="U105" s="35" t="s">
        <v>64</v>
      </c>
      <c r="V105" s="348">
        <v>20</v>
      </c>
      <c r="W105" s="349">
        <f t="shared" ref="W105:W115" si="6">IFERROR(IF(V105="",0,CEILING((V105/$H105),1)*$H105),"")</f>
        <v>25.200000000000003</v>
      </c>
      <c r="X105" s="36">
        <f>IFERROR(IF(W105=0,"",ROUNDUP(W105/H105,0)*0.02175),"")</f>
        <v>6.5250000000000002E-2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60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6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60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4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60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18" t="s">
        <v>186</v>
      </c>
      <c r="O108" s="358"/>
      <c r="P108" s="358"/>
      <c r="Q108" s="358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60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7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60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4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60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49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60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6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60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6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60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60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4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6"/>
      <c r="N116" s="365" t="s">
        <v>65</v>
      </c>
      <c r="O116" s="366"/>
      <c r="P116" s="366"/>
      <c r="Q116" s="366"/>
      <c r="R116" s="366"/>
      <c r="S116" s="366"/>
      <c r="T116" s="367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2.3809523809523809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3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6.5250000000000002E-2</v>
      </c>
      <c r="Y116" s="351"/>
      <c r="Z116" s="351"/>
    </row>
    <row r="117" spans="1:53" x14ac:dyDescent="0.2">
      <c r="A117" s="355"/>
      <c r="B117" s="355"/>
      <c r="C117" s="355"/>
      <c r="D117" s="355"/>
      <c r="E117" s="355"/>
      <c r="F117" s="355"/>
      <c r="G117" s="355"/>
      <c r="H117" s="355"/>
      <c r="I117" s="355"/>
      <c r="J117" s="355"/>
      <c r="K117" s="355"/>
      <c r="L117" s="355"/>
      <c r="M117" s="356"/>
      <c r="N117" s="365" t="s">
        <v>65</v>
      </c>
      <c r="O117" s="366"/>
      <c r="P117" s="366"/>
      <c r="Q117" s="366"/>
      <c r="R117" s="366"/>
      <c r="S117" s="366"/>
      <c r="T117" s="367"/>
      <c r="U117" s="37" t="s">
        <v>64</v>
      </c>
      <c r="V117" s="350">
        <f>IFERROR(SUM(V105:V115),"0")</f>
        <v>20</v>
      </c>
      <c r="W117" s="350">
        <f>IFERROR(SUM(W105:W115),"0")</f>
        <v>25.200000000000003</v>
      </c>
      <c r="X117" s="37"/>
      <c r="Y117" s="351"/>
      <c r="Z117" s="351"/>
    </row>
    <row r="118" spans="1:53" ht="14.25" hidden="1" customHeight="1" x14ac:dyDescent="0.25">
      <c r="A118" s="369" t="s">
        <v>200</v>
      </c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60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60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6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60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60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447" t="s">
        <v>207</v>
      </c>
      <c r="O122" s="358"/>
      <c r="P122" s="358"/>
      <c r="Q122" s="358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60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60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60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6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4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6"/>
      <c r="N126" s="365" t="s">
        <v>65</v>
      </c>
      <c r="O126" s="366"/>
      <c r="P126" s="366"/>
      <c r="Q126" s="366"/>
      <c r="R126" s="366"/>
      <c r="S126" s="366"/>
      <c r="T126" s="367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6"/>
      <c r="N127" s="365" t="s">
        <v>65</v>
      </c>
      <c r="O127" s="366"/>
      <c r="P127" s="366"/>
      <c r="Q127" s="366"/>
      <c r="R127" s="366"/>
      <c r="S127" s="366"/>
      <c r="T127" s="367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386" t="s">
        <v>214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43"/>
      <c r="Z128" s="343"/>
    </row>
    <row r="129" spans="1:53" ht="14.25" hidden="1" customHeight="1" x14ac:dyDescent="0.25">
      <c r="A129" s="369" t="s">
        <v>67</v>
      </c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5"/>
      <c r="S129" s="355"/>
      <c r="T129" s="355"/>
      <c r="U129" s="355"/>
      <c r="V129" s="355"/>
      <c r="W129" s="355"/>
      <c r="X129" s="355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60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4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60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6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4"/>
      <c r="T131" s="34"/>
      <c r="U131" s="35" t="s">
        <v>64</v>
      </c>
      <c r="V131" s="348">
        <v>30</v>
      </c>
      <c r="W131" s="349">
        <f>IFERROR(IF(V131="",0,CEILING((V131/$H131),1)*$H131),"")</f>
        <v>33.6</v>
      </c>
      <c r="X131" s="36">
        <f>IFERROR(IF(W131=0,"",ROUNDUP(W131/H131,0)*0.02175),"")</f>
        <v>8.6999999999999994E-2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60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60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4"/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6"/>
      <c r="N134" s="365" t="s">
        <v>65</v>
      </c>
      <c r="O134" s="366"/>
      <c r="P134" s="366"/>
      <c r="Q134" s="366"/>
      <c r="R134" s="366"/>
      <c r="S134" s="366"/>
      <c r="T134" s="367"/>
      <c r="U134" s="37" t="s">
        <v>66</v>
      </c>
      <c r="V134" s="350">
        <f>IFERROR(V130/H130,"0")+IFERROR(V131/H131,"0")+IFERROR(V132/H132,"0")+IFERROR(V133/H133,"0")</f>
        <v>3.5714285714285712</v>
      </c>
      <c r="W134" s="350">
        <f>IFERROR(W130/H130,"0")+IFERROR(W131/H131,"0")+IFERROR(W132/H132,"0")+IFERROR(W133/H133,"0")</f>
        <v>4</v>
      </c>
      <c r="X134" s="350">
        <f>IFERROR(IF(X130="",0,X130),"0")+IFERROR(IF(X131="",0,X131),"0")+IFERROR(IF(X132="",0,X132),"0")+IFERROR(IF(X133="",0,X133),"0")</f>
        <v>8.6999999999999994E-2</v>
      </c>
      <c r="Y134" s="351"/>
      <c r="Z134" s="351"/>
    </row>
    <row r="135" spans="1:53" x14ac:dyDescent="0.2">
      <c r="A135" s="355"/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6"/>
      <c r="N135" s="365" t="s">
        <v>65</v>
      </c>
      <c r="O135" s="366"/>
      <c r="P135" s="366"/>
      <c r="Q135" s="366"/>
      <c r="R135" s="366"/>
      <c r="S135" s="366"/>
      <c r="T135" s="367"/>
      <c r="U135" s="37" t="s">
        <v>64</v>
      </c>
      <c r="V135" s="350">
        <f>IFERROR(SUM(V130:V133),"0")</f>
        <v>30</v>
      </c>
      <c r="W135" s="350">
        <f>IFERROR(SUM(W130:W133),"0")</f>
        <v>33.6</v>
      </c>
      <c r="X135" s="37"/>
      <c r="Y135" s="351"/>
      <c r="Z135" s="351"/>
    </row>
    <row r="136" spans="1:53" ht="27.75" hidden="1" customHeight="1" x14ac:dyDescent="0.2">
      <c r="A136" s="413" t="s">
        <v>222</v>
      </c>
      <c r="B136" s="414"/>
      <c r="C136" s="414"/>
      <c r="D136" s="414"/>
      <c r="E136" s="414"/>
      <c r="F136" s="414"/>
      <c r="G136" s="414"/>
      <c r="H136" s="414"/>
      <c r="I136" s="414"/>
      <c r="J136" s="414"/>
      <c r="K136" s="414"/>
      <c r="L136" s="414"/>
      <c r="M136" s="414"/>
      <c r="N136" s="414"/>
      <c r="O136" s="414"/>
      <c r="P136" s="414"/>
      <c r="Q136" s="414"/>
      <c r="R136" s="414"/>
      <c r="S136" s="414"/>
      <c r="T136" s="414"/>
      <c r="U136" s="414"/>
      <c r="V136" s="414"/>
      <c r="W136" s="414"/>
      <c r="X136" s="414"/>
      <c r="Y136" s="48"/>
      <c r="Z136" s="48"/>
    </row>
    <row r="137" spans="1:53" ht="16.5" hidden="1" customHeight="1" x14ac:dyDescent="0.25">
      <c r="A137" s="386" t="s">
        <v>223</v>
      </c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5"/>
      <c r="P137" s="355"/>
      <c r="Q137" s="355"/>
      <c r="R137" s="355"/>
      <c r="S137" s="355"/>
      <c r="T137" s="355"/>
      <c r="U137" s="355"/>
      <c r="V137" s="355"/>
      <c r="W137" s="355"/>
      <c r="X137" s="355"/>
      <c r="Y137" s="343"/>
      <c r="Z137" s="343"/>
    </row>
    <row r="138" spans="1:53" ht="14.25" hidden="1" customHeight="1" x14ac:dyDescent="0.25">
      <c r="A138" s="369" t="s">
        <v>104</v>
      </c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60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4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60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5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60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6"/>
      <c r="N142" s="365" t="s">
        <v>65</v>
      </c>
      <c r="O142" s="366"/>
      <c r="P142" s="366"/>
      <c r="Q142" s="366"/>
      <c r="R142" s="366"/>
      <c r="S142" s="366"/>
      <c r="T142" s="367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6"/>
      <c r="N143" s="365" t="s">
        <v>65</v>
      </c>
      <c r="O143" s="366"/>
      <c r="P143" s="366"/>
      <c r="Q143" s="366"/>
      <c r="R143" s="366"/>
      <c r="S143" s="366"/>
      <c r="T143" s="367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386" t="s">
        <v>230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43"/>
      <c r="Z144" s="343"/>
    </row>
    <row r="145" spans="1:53" ht="14.25" hidden="1" customHeight="1" x14ac:dyDescent="0.25">
      <c r="A145" s="369" t="s">
        <v>59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60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60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60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60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6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60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60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3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60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60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60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3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4"/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6"/>
      <c r="N155" s="365" t="s">
        <v>65</v>
      </c>
      <c r="O155" s="366"/>
      <c r="P155" s="366"/>
      <c r="Q155" s="366"/>
      <c r="R155" s="366"/>
      <c r="S155" s="366"/>
      <c r="T155" s="367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5"/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6"/>
      <c r="N156" s="365" t="s">
        <v>65</v>
      </c>
      <c r="O156" s="366"/>
      <c r="P156" s="366"/>
      <c r="Q156" s="366"/>
      <c r="R156" s="366"/>
      <c r="S156" s="366"/>
      <c r="T156" s="367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386" t="s">
        <v>249</v>
      </c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5"/>
      <c r="P157" s="355"/>
      <c r="Q157" s="355"/>
      <c r="R157" s="355"/>
      <c r="S157" s="355"/>
      <c r="T157" s="355"/>
      <c r="U157" s="355"/>
      <c r="V157" s="355"/>
      <c r="W157" s="355"/>
      <c r="X157" s="355"/>
      <c r="Y157" s="343"/>
      <c r="Z157" s="343"/>
    </row>
    <row r="158" spans="1:53" ht="14.25" hidden="1" customHeight="1" x14ac:dyDescent="0.25">
      <c r="A158" s="369" t="s">
        <v>104</v>
      </c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  <c r="T158" s="355"/>
      <c r="U158" s="355"/>
      <c r="V158" s="355"/>
      <c r="W158" s="355"/>
      <c r="X158" s="355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60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60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4"/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6"/>
      <c r="N161" s="365" t="s">
        <v>65</v>
      </c>
      <c r="O161" s="366"/>
      <c r="P161" s="366"/>
      <c r="Q161" s="366"/>
      <c r="R161" s="366"/>
      <c r="S161" s="366"/>
      <c r="T161" s="367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5"/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6"/>
      <c r="N162" s="365" t="s">
        <v>65</v>
      </c>
      <c r="O162" s="366"/>
      <c r="P162" s="366"/>
      <c r="Q162" s="366"/>
      <c r="R162" s="366"/>
      <c r="S162" s="366"/>
      <c r="T162" s="367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9" t="s">
        <v>96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60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4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60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4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6"/>
      <c r="N166" s="365" t="s">
        <v>65</v>
      </c>
      <c r="O166" s="366"/>
      <c r="P166" s="366"/>
      <c r="Q166" s="366"/>
      <c r="R166" s="366"/>
      <c r="S166" s="366"/>
      <c r="T166" s="367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5"/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6"/>
      <c r="N167" s="365" t="s">
        <v>65</v>
      </c>
      <c r="O167" s="366"/>
      <c r="P167" s="366"/>
      <c r="Q167" s="366"/>
      <c r="R167" s="366"/>
      <c r="S167" s="366"/>
      <c r="T167" s="367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9" t="s">
        <v>59</v>
      </c>
      <c r="B168" s="355"/>
      <c r="C168" s="355"/>
      <c r="D168" s="355"/>
      <c r="E168" s="355"/>
      <c r="F168" s="355"/>
      <c r="G168" s="355"/>
      <c r="H168" s="355"/>
      <c r="I168" s="355"/>
      <c r="J168" s="355"/>
      <c r="K168" s="355"/>
      <c r="L168" s="355"/>
      <c r="M168" s="355"/>
      <c r="N168" s="355"/>
      <c r="O168" s="355"/>
      <c r="P168" s="355"/>
      <c r="Q168" s="355"/>
      <c r="R168" s="355"/>
      <c r="S168" s="355"/>
      <c r="T168" s="355"/>
      <c r="U168" s="355"/>
      <c r="V168" s="355"/>
      <c r="W168" s="355"/>
      <c r="X168" s="355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60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60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60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60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4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6"/>
      <c r="N173" s="365" t="s">
        <v>65</v>
      </c>
      <c r="O173" s="366"/>
      <c r="P173" s="366"/>
      <c r="Q173" s="366"/>
      <c r="R173" s="366"/>
      <c r="S173" s="366"/>
      <c r="T173" s="367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5"/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6"/>
      <c r="N174" s="365" t="s">
        <v>65</v>
      </c>
      <c r="O174" s="366"/>
      <c r="P174" s="366"/>
      <c r="Q174" s="366"/>
      <c r="R174" s="366"/>
      <c r="S174" s="366"/>
      <c r="T174" s="367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9" t="s">
        <v>67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60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6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60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4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60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6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60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3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60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3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60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6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60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60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4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60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60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4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60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60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0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60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60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4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60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60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6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60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4"/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6"/>
      <c r="N193" s="365" t="s">
        <v>65</v>
      </c>
      <c r="O193" s="366"/>
      <c r="P193" s="366"/>
      <c r="Q193" s="366"/>
      <c r="R193" s="366"/>
      <c r="S193" s="366"/>
      <c r="T193" s="367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5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6"/>
      <c r="N194" s="365" t="s">
        <v>65</v>
      </c>
      <c r="O194" s="366"/>
      <c r="P194" s="366"/>
      <c r="Q194" s="366"/>
      <c r="R194" s="366"/>
      <c r="S194" s="366"/>
      <c r="T194" s="367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9" t="s">
        <v>200</v>
      </c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55"/>
      <c r="P195" s="355"/>
      <c r="Q195" s="355"/>
      <c r="R195" s="355"/>
      <c r="S195" s="355"/>
      <c r="T195" s="355"/>
      <c r="U195" s="355"/>
      <c r="V195" s="355"/>
      <c r="W195" s="355"/>
      <c r="X195" s="355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60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60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6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60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60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7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4"/>
      <c r="B200" s="355"/>
      <c r="C200" s="355"/>
      <c r="D200" s="355"/>
      <c r="E200" s="355"/>
      <c r="F200" s="355"/>
      <c r="G200" s="355"/>
      <c r="H200" s="355"/>
      <c r="I200" s="355"/>
      <c r="J200" s="355"/>
      <c r="K200" s="355"/>
      <c r="L200" s="355"/>
      <c r="M200" s="356"/>
      <c r="N200" s="365" t="s">
        <v>65</v>
      </c>
      <c r="O200" s="366"/>
      <c r="P200" s="366"/>
      <c r="Q200" s="366"/>
      <c r="R200" s="366"/>
      <c r="S200" s="366"/>
      <c r="T200" s="367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5"/>
      <c r="B201" s="355"/>
      <c r="C201" s="355"/>
      <c r="D201" s="355"/>
      <c r="E201" s="355"/>
      <c r="F201" s="355"/>
      <c r="G201" s="355"/>
      <c r="H201" s="355"/>
      <c r="I201" s="355"/>
      <c r="J201" s="355"/>
      <c r="K201" s="355"/>
      <c r="L201" s="355"/>
      <c r="M201" s="356"/>
      <c r="N201" s="365" t="s">
        <v>65</v>
      </c>
      <c r="O201" s="366"/>
      <c r="P201" s="366"/>
      <c r="Q201" s="366"/>
      <c r="R201" s="366"/>
      <c r="S201" s="366"/>
      <c r="T201" s="367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386" t="s">
        <v>308</v>
      </c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5"/>
      <c r="P202" s="355"/>
      <c r="Q202" s="355"/>
      <c r="R202" s="355"/>
      <c r="S202" s="355"/>
      <c r="T202" s="355"/>
      <c r="U202" s="355"/>
      <c r="V202" s="355"/>
      <c r="W202" s="355"/>
      <c r="X202" s="355"/>
      <c r="Y202" s="343"/>
      <c r="Z202" s="343"/>
    </row>
    <row r="203" spans="1:53" ht="14.25" hidden="1" customHeight="1" x14ac:dyDescent="0.25">
      <c r="A203" s="369" t="s">
        <v>104</v>
      </c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5"/>
      <c r="P203" s="355"/>
      <c r="Q203" s="355"/>
      <c r="R203" s="355"/>
      <c r="S203" s="355"/>
      <c r="T203" s="355"/>
      <c r="U203" s="355"/>
      <c r="V203" s="355"/>
      <c r="W203" s="355"/>
      <c r="X203" s="355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60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14" t="s">
        <v>311</v>
      </c>
      <c r="O204" s="358"/>
      <c r="P204" s="358"/>
      <c r="Q204" s="358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60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610" t="s">
        <v>314</v>
      </c>
      <c r="O205" s="358"/>
      <c r="P205" s="358"/>
      <c r="Q205" s="358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60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502" t="s">
        <v>317</v>
      </c>
      <c r="O206" s="358"/>
      <c r="P206" s="358"/>
      <c r="Q206" s="358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60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697" t="s">
        <v>320</v>
      </c>
      <c r="O207" s="358"/>
      <c r="P207" s="358"/>
      <c r="Q207" s="358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60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474" t="s">
        <v>323</v>
      </c>
      <c r="O208" s="358"/>
      <c r="P208" s="358"/>
      <c r="Q208" s="358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60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437" t="s">
        <v>326</v>
      </c>
      <c r="O209" s="358"/>
      <c r="P209" s="358"/>
      <c r="Q209" s="358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4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6"/>
      <c r="N210" s="365" t="s">
        <v>65</v>
      </c>
      <c r="O210" s="366"/>
      <c r="P210" s="366"/>
      <c r="Q210" s="366"/>
      <c r="R210" s="366"/>
      <c r="S210" s="366"/>
      <c r="T210" s="367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5"/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6"/>
      <c r="N211" s="365" t="s">
        <v>65</v>
      </c>
      <c r="O211" s="366"/>
      <c r="P211" s="366"/>
      <c r="Q211" s="366"/>
      <c r="R211" s="366"/>
      <c r="S211" s="366"/>
      <c r="T211" s="367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9" t="s">
        <v>59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60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7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4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6"/>
      <c r="N214" s="365" t="s">
        <v>65</v>
      </c>
      <c r="O214" s="366"/>
      <c r="P214" s="366"/>
      <c r="Q214" s="366"/>
      <c r="R214" s="366"/>
      <c r="S214" s="366"/>
      <c r="T214" s="367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6"/>
      <c r="N215" s="365" t="s">
        <v>65</v>
      </c>
      <c r="O215" s="366"/>
      <c r="P215" s="366"/>
      <c r="Q215" s="366"/>
      <c r="R215" s="366"/>
      <c r="S215" s="366"/>
      <c r="T215" s="367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386" t="s">
        <v>329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43"/>
      <c r="Z216" s="343"/>
    </row>
    <row r="217" spans="1:53" ht="14.25" hidden="1" customHeight="1" x14ac:dyDescent="0.25">
      <c r="A217" s="369" t="s">
        <v>104</v>
      </c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355"/>
      <c r="N217" s="355"/>
      <c r="O217" s="355"/>
      <c r="P217" s="355"/>
      <c r="Q217" s="355"/>
      <c r="R217" s="355"/>
      <c r="S217" s="355"/>
      <c r="T217" s="355"/>
      <c r="U217" s="355"/>
      <c r="V217" s="355"/>
      <c r="W217" s="355"/>
      <c r="X217" s="355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60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94" t="s">
        <v>332</v>
      </c>
      <c r="O218" s="358"/>
      <c r="P218" s="358"/>
      <c r="Q218" s="358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60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91" t="s">
        <v>335</v>
      </c>
      <c r="O219" s="358"/>
      <c r="P219" s="358"/>
      <c r="Q219" s="358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60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55" t="s">
        <v>338</v>
      </c>
      <c r="O220" s="358"/>
      <c r="P220" s="358"/>
      <c r="Q220" s="358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60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627" t="s">
        <v>341</v>
      </c>
      <c r="O221" s="358"/>
      <c r="P221" s="358"/>
      <c r="Q221" s="358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60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651" t="s">
        <v>344</v>
      </c>
      <c r="O222" s="358"/>
      <c r="P222" s="358"/>
      <c r="Q222" s="358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60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645" t="s">
        <v>347</v>
      </c>
      <c r="O223" s="358"/>
      <c r="P223" s="358"/>
      <c r="Q223" s="358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4"/>
      <c r="B224" s="355"/>
      <c r="C224" s="355"/>
      <c r="D224" s="355"/>
      <c r="E224" s="355"/>
      <c r="F224" s="355"/>
      <c r="G224" s="355"/>
      <c r="H224" s="355"/>
      <c r="I224" s="355"/>
      <c r="J224" s="355"/>
      <c r="K224" s="355"/>
      <c r="L224" s="355"/>
      <c r="M224" s="356"/>
      <c r="N224" s="365" t="s">
        <v>65</v>
      </c>
      <c r="O224" s="366"/>
      <c r="P224" s="366"/>
      <c r="Q224" s="366"/>
      <c r="R224" s="366"/>
      <c r="S224" s="366"/>
      <c r="T224" s="367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6"/>
      <c r="N225" s="365" t="s">
        <v>65</v>
      </c>
      <c r="O225" s="366"/>
      <c r="P225" s="366"/>
      <c r="Q225" s="366"/>
      <c r="R225" s="366"/>
      <c r="S225" s="366"/>
      <c r="T225" s="367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386" t="s">
        <v>348</v>
      </c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5"/>
      <c r="P226" s="355"/>
      <c r="Q226" s="355"/>
      <c r="R226" s="355"/>
      <c r="S226" s="355"/>
      <c r="T226" s="355"/>
      <c r="U226" s="355"/>
      <c r="V226" s="355"/>
      <c r="W226" s="355"/>
      <c r="X226" s="355"/>
      <c r="Y226" s="343"/>
      <c r="Z226" s="343"/>
    </row>
    <row r="227" spans="1:53" ht="14.25" hidden="1" customHeight="1" x14ac:dyDescent="0.25">
      <c r="A227" s="369" t="s">
        <v>104</v>
      </c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5"/>
      <c r="P227" s="355"/>
      <c r="Q227" s="355"/>
      <c r="R227" s="355"/>
      <c r="S227" s="355"/>
      <c r="T227" s="355"/>
      <c r="U227" s="355"/>
      <c r="V227" s="355"/>
      <c r="W227" s="355"/>
      <c r="X227" s="355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60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62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60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64</v>
      </c>
      <c r="V229" s="348">
        <v>20</v>
      </c>
      <c r="W229" s="349">
        <f t="shared" si="13"/>
        <v>21.6</v>
      </c>
      <c r="X229" s="36">
        <f>IFERROR(IF(W229=0,"",ROUNDUP(W229/H229,0)*0.02175),"")</f>
        <v>4.3499999999999997E-2</v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60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60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60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60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60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60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4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60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60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60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60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4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60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60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60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8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60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6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4"/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6"/>
      <c r="N244" s="365" t="s">
        <v>65</v>
      </c>
      <c r="O244" s="366"/>
      <c r="P244" s="366"/>
      <c r="Q244" s="366"/>
      <c r="R244" s="366"/>
      <c r="S244" s="366"/>
      <c r="T244" s="367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1.8518518518518516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2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4.3499999999999997E-2</v>
      </c>
      <c r="Y244" s="351"/>
      <c r="Z244" s="351"/>
    </row>
    <row r="245" spans="1:53" x14ac:dyDescent="0.2">
      <c r="A245" s="355"/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6"/>
      <c r="N245" s="365" t="s">
        <v>65</v>
      </c>
      <c r="O245" s="366"/>
      <c r="P245" s="366"/>
      <c r="Q245" s="366"/>
      <c r="R245" s="366"/>
      <c r="S245" s="366"/>
      <c r="T245" s="367"/>
      <c r="U245" s="37" t="s">
        <v>64</v>
      </c>
      <c r="V245" s="350">
        <f>IFERROR(SUM(V228:V243),"0")</f>
        <v>20</v>
      </c>
      <c r="W245" s="350">
        <f>IFERROR(SUM(W228:W243),"0")</f>
        <v>21.6</v>
      </c>
      <c r="X245" s="37"/>
      <c r="Y245" s="351"/>
      <c r="Z245" s="351"/>
    </row>
    <row r="246" spans="1:53" ht="14.25" hidden="1" customHeight="1" x14ac:dyDescent="0.25">
      <c r="A246" s="369" t="s">
        <v>96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60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3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65" t="s">
        <v>65</v>
      </c>
      <c r="O248" s="366"/>
      <c r="P248" s="366"/>
      <c r="Q248" s="366"/>
      <c r="R248" s="366"/>
      <c r="S248" s="366"/>
      <c r="T248" s="367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65" t="s">
        <v>65</v>
      </c>
      <c r="O249" s="366"/>
      <c r="P249" s="366"/>
      <c r="Q249" s="366"/>
      <c r="R249" s="366"/>
      <c r="S249" s="366"/>
      <c r="T249" s="367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9" t="s">
        <v>59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60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4"/>
      <c r="T251" s="34"/>
      <c r="U251" s="35" t="s">
        <v>64</v>
      </c>
      <c r="V251" s="348">
        <v>80</v>
      </c>
      <c r="W251" s="349">
        <f>IFERROR(IF(V251="",0,CEILING((V251/$H251),1)*$H251),"")</f>
        <v>84</v>
      </c>
      <c r="X251" s="36">
        <f>IFERROR(IF(W251=0,"",ROUNDUP(W251/H251,0)*0.00753),"")</f>
        <v>0.15060000000000001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60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4"/>
      <c r="T252" s="34"/>
      <c r="U252" s="35" t="s">
        <v>64</v>
      </c>
      <c r="V252" s="348">
        <v>70</v>
      </c>
      <c r="W252" s="349">
        <f>IFERROR(IF(V252="",0,CEILING((V252/$H252),1)*$H252),"")</f>
        <v>71.400000000000006</v>
      </c>
      <c r="X252" s="36">
        <f>IFERROR(IF(W252=0,"",ROUNDUP(W252/H252,0)*0.00753),"")</f>
        <v>0.12801000000000001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60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4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60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4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6"/>
      <c r="N255" s="365" t="s">
        <v>65</v>
      </c>
      <c r="O255" s="366"/>
      <c r="P255" s="366"/>
      <c r="Q255" s="366"/>
      <c r="R255" s="366"/>
      <c r="S255" s="366"/>
      <c r="T255" s="367"/>
      <c r="U255" s="37" t="s">
        <v>66</v>
      </c>
      <c r="V255" s="350">
        <f>IFERROR(V251/H251,"0")+IFERROR(V252/H252,"0")+IFERROR(V253/H253,"0")+IFERROR(V254/H254,"0")</f>
        <v>35.714285714285708</v>
      </c>
      <c r="W255" s="350">
        <f>IFERROR(W251/H251,"0")+IFERROR(W252/H252,"0")+IFERROR(W253/H253,"0")+IFERROR(W254/H254,"0")</f>
        <v>37</v>
      </c>
      <c r="X255" s="350">
        <f>IFERROR(IF(X251="",0,X251),"0")+IFERROR(IF(X252="",0,X252),"0")+IFERROR(IF(X253="",0,X253),"0")+IFERROR(IF(X254="",0,X254),"0")</f>
        <v>0.27861000000000002</v>
      </c>
      <c r="Y255" s="351"/>
      <c r="Z255" s="351"/>
    </row>
    <row r="256" spans="1:53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6"/>
      <c r="N256" s="365" t="s">
        <v>65</v>
      </c>
      <c r="O256" s="366"/>
      <c r="P256" s="366"/>
      <c r="Q256" s="366"/>
      <c r="R256" s="366"/>
      <c r="S256" s="366"/>
      <c r="T256" s="367"/>
      <c r="U256" s="37" t="s">
        <v>64</v>
      </c>
      <c r="V256" s="350">
        <f>IFERROR(SUM(V251:V254),"0")</f>
        <v>150</v>
      </c>
      <c r="W256" s="350">
        <f>IFERROR(SUM(W251:W254),"0")</f>
        <v>155.4</v>
      </c>
      <c r="X256" s="37"/>
      <c r="Y256" s="351"/>
      <c r="Z256" s="351"/>
    </row>
    <row r="257" spans="1:53" ht="14.25" hidden="1" customHeight="1" x14ac:dyDescent="0.25">
      <c r="A257" s="369" t="s">
        <v>67</v>
      </c>
      <c r="B257" s="355"/>
      <c r="C257" s="355"/>
      <c r="D257" s="355"/>
      <c r="E257" s="355"/>
      <c r="F257" s="355"/>
      <c r="G257" s="355"/>
      <c r="H257" s="355"/>
      <c r="I257" s="355"/>
      <c r="J257" s="355"/>
      <c r="K257" s="355"/>
      <c r="L257" s="355"/>
      <c r="M257" s="355"/>
      <c r="N257" s="355"/>
      <c r="O257" s="355"/>
      <c r="P257" s="355"/>
      <c r="Q257" s="355"/>
      <c r="R257" s="355"/>
      <c r="S257" s="355"/>
      <c r="T257" s="355"/>
      <c r="U257" s="355"/>
      <c r="V257" s="355"/>
      <c r="W257" s="355"/>
      <c r="X257" s="355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60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46" t="s">
        <v>391</v>
      </c>
      <c r="O258" s="358"/>
      <c r="P258" s="358"/>
      <c r="Q258" s="358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60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4"/>
      <c r="T259" s="34"/>
      <c r="U259" s="35" t="s">
        <v>64</v>
      </c>
      <c r="V259" s="348">
        <v>1250</v>
      </c>
      <c r="W259" s="349">
        <f t="shared" si="15"/>
        <v>1255.8</v>
      </c>
      <c r="X259" s="36">
        <f>IFERROR(IF(W259=0,"",ROUNDUP(W259/H259,0)*0.02175),"")</f>
        <v>3.5017499999999999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60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60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3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60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7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60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6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60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60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60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1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65" t="s">
        <v>65</v>
      </c>
      <c r="O267" s="366"/>
      <c r="P267" s="366"/>
      <c r="Q267" s="366"/>
      <c r="R267" s="366"/>
      <c r="S267" s="366"/>
      <c r="T267" s="367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160.25641025641025</v>
      </c>
      <c r="W267" s="350">
        <f>IFERROR(W258/H258,"0")+IFERROR(W259/H259,"0")+IFERROR(W260/H260,"0")+IFERROR(W261/H261,"0")+IFERROR(W262/H262,"0")+IFERROR(W263/H263,"0")+IFERROR(W264/H264,"0")+IFERROR(W265/H265,"0")+IFERROR(W266/H266,"0")</f>
        <v>161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3.5017499999999999</v>
      </c>
      <c r="Y267" s="351"/>
      <c r="Z267" s="351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65" t="s">
        <v>65</v>
      </c>
      <c r="O268" s="366"/>
      <c r="P268" s="366"/>
      <c r="Q268" s="366"/>
      <c r="R268" s="366"/>
      <c r="S268" s="366"/>
      <c r="T268" s="367"/>
      <c r="U268" s="37" t="s">
        <v>64</v>
      </c>
      <c r="V268" s="350">
        <f>IFERROR(SUM(V258:V266),"0")</f>
        <v>1250</v>
      </c>
      <c r="W268" s="350">
        <f>IFERROR(SUM(W258:W266),"0")</f>
        <v>1255.8</v>
      </c>
      <c r="X268" s="37"/>
      <c r="Y268" s="351"/>
      <c r="Z268" s="351"/>
    </row>
    <row r="269" spans="1:53" ht="14.25" hidden="1" customHeight="1" x14ac:dyDescent="0.25">
      <c r="A269" s="369" t="s">
        <v>200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60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6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4"/>
      <c r="T270" s="34"/>
      <c r="U270" s="35" t="s">
        <v>64</v>
      </c>
      <c r="V270" s="348">
        <v>10</v>
      </c>
      <c r="W270" s="349">
        <f>IFERROR(IF(V270="",0,CEILING((V270/$H270),1)*$H270),"")</f>
        <v>16.8</v>
      </c>
      <c r="X270" s="36">
        <f>IFERROR(IF(W270=0,"",ROUNDUP(W270/H270,0)*0.02175),"")</f>
        <v>4.3499999999999997E-2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60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6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64</v>
      </c>
      <c r="V271" s="348">
        <v>40</v>
      </c>
      <c r="W271" s="349">
        <f>IFERROR(IF(V271="",0,CEILING((V271/$H271),1)*$H271),"")</f>
        <v>46.8</v>
      </c>
      <c r="X271" s="36">
        <f>IFERROR(IF(W271=0,"",ROUNDUP(W271/H271,0)*0.02175),"")</f>
        <v>0.1305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60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3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4"/>
      <c r="T272" s="34"/>
      <c r="U272" s="35" t="s">
        <v>64</v>
      </c>
      <c r="V272" s="348">
        <v>30</v>
      </c>
      <c r="W272" s="349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65" t="s">
        <v>65</v>
      </c>
      <c r="O273" s="366"/>
      <c r="P273" s="366"/>
      <c r="Q273" s="366"/>
      <c r="R273" s="366"/>
      <c r="S273" s="366"/>
      <c r="T273" s="367"/>
      <c r="U273" s="37" t="s">
        <v>66</v>
      </c>
      <c r="V273" s="350">
        <f>IFERROR(V270/H270,"0")+IFERROR(V271/H271,"0")+IFERROR(V272/H272,"0")</f>
        <v>9.8901098901098905</v>
      </c>
      <c r="W273" s="350">
        <f>IFERROR(W270/H270,"0")+IFERROR(W271/H271,"0")+IFERROR(W272/H272,"0")</f>
        <v>12</v>
      </c>
      <c r="X273" s="350">
        <f>IFERROR(IF(X270="",0,X270),"0")+IFERROR(IF(X271="",0,X271),"0")+IFERROR(IF(X272="",0,X272),"0")</f>
        <v>0.26100000000000001</v>
      </c>
      <c r="Y273" s="351"/>
      <c r="Z273" s="351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65" t="s">
        <v>65</v>
      </c>
      <c r="O274" s="366"/>
      <c r="P274" s="366"/>
      <c r="Q274" s="366"/>
      <c r="R274" s="366"/>
      <c r="S274" s="366"/>
      <c r="T274" s="367"/>
      <c r="U274" s="37" t="s">
        <v>64</v>
      </c>
      <c r="V274" s="350">
        <f>IFERROR(SUM(V270:V272),"0")</f>
        <v>80</v>
      </c>
      <c r="W274" s="350">
        <f>IFERROR(SUM(W270:W272),"0")</f>
        <v>97.199999999999989</v>
      </c>
      <c r="X274" s="37"/>
      <c r="Y274" s="351"/>
      <c r="Z274" s="351"/>
    </row>
    <row r="275" spans="1:53" ht="14.25" hidden="1" customHeight="1" x14ac:dyDescent="0.25">
      <c r="A275" s="369" t="s">
        <v>82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60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448" t="s">
        <v>417</v>
      </c>
      <c r="O276" s="358"/>
      <c r="P276" s="358"/>
      <c r="Q276" s="358"/>
      <c r="R276" s="359"/>
      <c r="S276" s="34"/>
      <c r="T276" s="34"/>
      <c r="U276" s="35" t="s">
        <v>64</v>
      </c>
      <c r="V276" s="348">
        <v>10</v>
      </c>
      <c r="W276" s="349">
        <f>IFERROR(IF(V276="",0,CEILING((V276/$H276),1)*$H276),"")</f>
        <v>12.16</v>
      </c>
      <c r="X276" s="36">
        <f>IFERROR(IF(W276=0,"",ROUNDUP(W276/H276,0)*0.00753),"")</f>
        <v>3.0120000000000001E-2</v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60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460" t="s">
        <v>420</v>
      </c>
      <c r="O277" s="358"/>
      <c r="P277" s="358"/>
      <c r="Q277" s="358"/>
      <c r="R277" s="359"/>
      <c r="S277" s="34"/>
      <c r="T277" s="34"/>
      <c r="U277" s="35" t="s">
        <v>64</v>
      </c>
      <c r="V277" s="348">
        <v>9</v>
      </c>
      <c r="W277" s="349">
        <f>IFERROR(IF(V277="",0,CEILING((V277/$H277),1)*$H277),"")</f>
        <v>9.120000000000001</v>
      </c>
      <c r="X277" s="36">
        <f>IFERROR(IF(W277=0,"",ROUNDUP(W277/H277,0)*0.00753),"")</f>
        <v>2.2589999999999999E-2</v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60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65" t="s">
        <v>65</v>
      </c>
      <c r="O279" s="366"/>
      <c r="P279" s="366"/>
      <c r="Q279" s="366"/>
      <c r="R279" s="366"/>
      <c r="S279" s="366"/>
      <c r="T279" s="367"/>
      <c r="U279" s="37" t="s">
        <v>66</v>
      </c>
      <c r="V279" s="350">
        <f>IFERROR(V276/H276,"0")+IFERROR(V277/H277,"0")+IFERROR(V278/H278,"0")</f>
        <v>6.25</v>
      </c>
      <c r="W279" s="350">
        <f>IFERROR(W276/H276,"0")+IFERROR(W277/H277,"0")+IFERROR(W278/H278,"0")</f>
        <v>7</v>
      </c>
      <c r="X279" s="350">
        <f>IFERROR(IF(X276="",0,X276),"0")+IFERROR(IF(X277="",0,X277),"0")+IFERROR(IF(X278="",0,X278),"0")</f>
        <v>5.271E-2</v>
      </c>
      <c r="Y279" s="351"/>
      <c r="Z279" s="351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65" t="s">
        <v>65</v>
      </c>
      <c r="O280" s="366"/>
      <c r="P280" s="366"/>
      <c r="Q280" s="366"/>
      <c r="R280" s="366"/>
      <c r="S280" s="366"/>
      <c r="T280" s="367"/>
      <c r="U280" s="37" t="s">
        <v>64</v>
      </c>
      <c r="V280" s="350">
        <f>IFERROR(SUM(V276:V278),"0")</f>
        <v>19</v>
      </c>
      <c r="W280" s="350">
        <f>IFERROR(SUM(W276:W278),"0")</f>
        <v>21.28</v>
      </c>
      <c r="X280" s="37"/>
      <c r="Y280" s="351"/>
      <c r="Z280" s="351"/>
    </row>
    <row r="281" spans="1:53" ht="14.25" hidden="1" customHeight="1" x14ac:dyDescent="0.25">
      <c r="A281" s="369" t="s">
        <v>423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60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60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4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60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4"/>
      <c r="B285" s="355"/>
      <c r="C285" s="355"/>
      <c r="D285" s="355"/>
      <c r="E285" s="355"/>
      <c r="F285" s="355"/>
      <c r="G285" s="355"/>
      <c r="H285" s="355"/>
      <c r="I285" s="355"/>
      <c r="J285" s="355"/>
      <c r="K285" s="355"/>
      <c r="L285" s="355"/>
      <c r="M285" s="356"/>
      <c r="N285" s="365" t="s">
        <v>65</v>
      </c>
      <c r="O285" s="366"/>
      <c r="P285" s="366"/>
      <c r="Q285" s="366"/>
      <c r="R285" s="366"/>
      <c r="S285" s="366"/>
      <c r="T285" s="367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5"/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6"/>
      <c r="N286" s="365" t="s">
        <v>65</v>
      </c>
      <c r="O286" s="366"/>
      <c r="P286" s="366"/>
      <c r="Q286" s="366"/>
      <c r="R286" s="366"/>
      <c r="S286" s="366"/>
      <c r="T286" s="367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386" t="s">
        <v>432</v>
      </c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5"/>
      <c r="N287" s="355"/>
      <c r="O287" s="355"/>
      <c r="P287" s="355"/>
      <c r="Q287" s="355"/>
      <c r="R287" s="355"/>
      <c r="S287" s="355"/>
      <c r="T287" s="355"/>
      <c r="U287" s="355"/>
      <c r="V287" s="355"/>
      <c r="W287" s="355"/>
      <c r="X287" s="355"/>
      <c r="Y287" s="343"/>
      <c r="Z287" s="343"/>
    </row>
    <row r="288" spans="1:53" ht="14.25" hidden="1" customHeight="1" x14ac:dyDescent="0.25">
      <c r="A288" s="369" t="s">
        <v>104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60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64</v>
      </c>
      <c r="V289" s="348">
        <v>20</v>
      </c>
      <c r="W289" s="349">
        <f t="shared" ref="W289:W296" si="16">IFERROR(IF(V289="",0,CEILING((V289/$H289),1)*$H289),"")</f>
        <v>21.6</v>
      </c>
      <c r="X289" s="36">
        <f>IFERROR(IF(W289=0,"",ROUNDUP(W289/H289,0)*0.02175),"")</f>
        <v>4.3499999999999997E-2</v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60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60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60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63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60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60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60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60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4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4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65" t="s">
        <v>65</v>
      </c>
      <c r="O297" s="366"/>
      <c r="P297" s="366"/>
      <c r="Q297" s="366"/>
      <c r="R297" s="366"/>
      <c r="S297" s="366"/>
      <c r="T297" s="367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1.8518518518518516</v>
      </c>
      <c r="W297" s="350">
        <f>IFERROR(W289/H289,"0")+IFERROR(W290/H290,"0")+IFERROR(W291/H291,"0")+IFERROR(W292/H292,"0")+IFERROR(W293/H293,"0")+IFERROR(W294/H294,"0")+IFERROR(W295/H295,"0")+IFERROR(W296/H296,"0")</f>
        <v>2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4.3499999999999997E-2</v>
      </c>
      <c r="Y297" s="351"/>
      <c r="Z297" s="351"/>
    </row>
    <row r="298" spans="1:53" x14ac:dyDescent="0.2">
      <c r="A298" s="35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65" t="s">
        <v>65</v>
      </c>
      <c r="O298" s="366"/>
      <c r="P298" s="366"/>
      <c r="Q298" s="366"/>
      <c r="R298" s="366"/>
      <c r="S298" s="366"/>
      <c r="T298" s="367"/>
      <c r="U298" s="37" t="s">
        <v>64</v>
      </c>
      <c r="V298" s="350">
        <f>IFERROR(SUM(V289:V296),"0")</f>
        <v>20</v>
      </c>
      <c r="W298" s="350">
        <f>IFERROR(SUM(W289:W296),"0")</f>
        <v>21.6</v>
      </c>
      <c r="X298" s="37"/>
      <c r="Y298" s="351"/>
      <c r="Z298" s="351"/>
    </row>
    <row r="299" spans="1:53" ht="14.25" hidden="1" customHeight="1" x14ac:dyDescent="0.25">
      <c r="A299" s="369" t="s">
        <v>59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60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60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46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4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65" t="s">
        <v>65</v>
      </c>
      <c r="O302" s="366"/>
      <c r="P302" s="366"/>
      <c r="Q302" s="366"/>
      <c r="R302" s="366"/>
      <c r="S302" s="366"/>
      <c r="T302" s="367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5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65" t="s">
        <v>65</v>
      </c>
      <c r="O303" s="366"/>
      <c r="P303" s="366"/>
      <c r="Q303" s="366"/>
      <c r="R303" s="366"/>
      <c r="S303" s="366"/>
      <c r="T303" s="367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386" t="s">
        <v>450</v>
      </c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55"/>
      <c r="P304" s="355"/>
      <c r="Q304" s="355"/>
      <c r="R304" s="355"/>
      <c r="S304" s="355"/>
      <c r="T304" s="355"/>
      <c r="U304" s="355"/>
      <c r="V304" s="355"/>
      <c r="W304" s="355"/>
      <c r="X304" s="355"/>
      <c r="Y304" s="343"/>
      <c r="Z304" s="343"/>
    </row>
    <row r="305" spans="1:53" ht="14.25" hidden="1" customHeight="1" x14ac:dyDescent="0.25">
      <c r="A305" s="369" t="s">
        <v>59</v>
      </c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5"/>
      <c r="N305" s="355"/>
      <c r="O305" s="355"/>
      <c r="P305" s="355"/>
      <c r="Q305" s="355"/>
      <c r="R305" s="355"/>
      <c r="S305" s="355"/>
      <c r="T305" s="355"/>
      <c r="U305" s="355"/>
      <c r="V305" s="355"/>
      <c r="W305" s="355"/>
      <c r="X305" s="355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60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4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4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6"/>
      <c r="N307" s="365" t="s">
        <v>65</v>
      </c>
      <c r="O307" s="366"/>
      <c r="P307" s="366"/>
      <c r="Q307" s="366"/>
      <c r="R307" s="366"/>
      <c r="S307" s="366"/>
      <c r="T307" s="367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5"/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6"/>
      <c r="N308" s="365" t="s">
        <v>65</v>
      </c>
      <c r="O308" s="366"/>
      <c r="P308" s="366"/>
      <c r="Q308" s="366"/>
      <c r="R308" s="366"/>
      <c r="S308" s="366"/>
      <c r="T308" s="367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9" t="s">
        <v>67</v>
      </c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5"/>
      <c r="N309" s="355"/>
      <c r="O309" s="355"/>
      <c r="P309" s="355"/>
      <c r="Q309" s="355"/>
      <c r="R309" s="355"/>
      <c r="S309" s="355"/>
      <c r="T309" s="355"/>
      <c r="U309" s="355"/>
      <c r="V309" s="355"/>
      <c r="W309" s="355"/>
      <c r="X309" s="355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60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4"/>
      <c r="T310" s="34"/>
      <c r="U310" s="35" t="s">
        <v>64</v>
      </c>
      <c r="V310" s="348">
        <v>150</v>
      </c>
      <c r="W310" s="349">
        <f>IFERROR(IF(V310="",0,CEILING((V310/$H310),1)*$H310),"")</f>
        <v>153.9</v>
      </c>
      <c r="X310" s="36">
        <f>IFERROR(IF(W310=0,"",ROUNDUP(W310/H310,0)*0.02175),"")</f>
        <v>0.41324999999999995</v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60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60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4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65" t="s">
        <v>65</v>
      </c>
      <c r="O313" s="366"/>
      <c r="P313" s="366"/>
      <c r="Q313" s="366"/>
      <c r="R313" s="366"/>
      <c r="S313" s="366"/>
      <c r="T313" s="367"/>
      <c r="U313" s="37" t="s">
        <v>66</v>
      </c>
      <c r="V313" s="350">
        <f>IFERROR(V310/H310,"0")+IFERROR(V311/H311,"0")+IFERROR(V312/H312,"0")</f>
        <v>18.518518518518519</v>
      </c>
      <c r="W313" s="350">
        <f>IFERROR(W310/H310,"0")+IFERROR(W311/H311,"0")+IFERROR(W312/H312,"0")</f>
        <v>19</v>
      </c>
      <c r="X313" s="350">
        <f>IFERROR(IF(X310="",0,X310),"0")+IFERROR(IF(X311="",0,X311),"0")+IFERROR(IF(X312="",0,X312),"0")</f>
        <v>0.41324999999999995</v>
      </c>
      <c r="Y313" s="351"/>
      <c r="Z313" s="351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65" t="s">
        <v>65</v>
      </c>
      <c r="O314" s="366"/>
      <c r="P314" s="366"/>
      <c r="Q314" s="366"/>
      <c r="R314" s="366"/>
      <c r="S314" s="366"/>
      <c r="T314" s="367"/>
      <c r="U314" s="37" t="s">
        <v>64</v>
      </c>
      <c r="V314" s="350">
        <f>IFERROR(SUM(V310:V312),"0")</f>
        <v>150</v>
      </c>
      <c r="W314" s="350">
        <f>IFERROR(SUM(W310:W312),"0")</f>
        <v>153.9</v>
      </c>
      <c r="X314" s="37"/>
      <c r="Y314" s="351"/>
      <c r="Z314" s="351"/>
    </row>
    <row r="315" spans="1:53" ht="14.25" hidden="1" customHeight="1" x14ac:dyDescent="0.25">
      <c r="A315" s="369" t="s">
        <v>200</v>
      </c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5"/>
      <c r="N315" s="355"/>
      <c r="O315" s="355"/>
      <c r="P315" s="355"/>
      <c r="Q315" s="355"/>
      <c r="R315" s="355"/>
      <c r="S315" s="355"/>
      <c r="T315" s="355"/>
      <c r="U315" s="355"/>
      <c r="V315" s="355"/>
      <c r="W315" s="355"/>
      <c r="X315" s="355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60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4"/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6"/>
      <c r="N317" s="365" t="s">
        <v>65</v>
      </c>
      <c r="O317" s="366"/>
      <c r="P317" s="366"/>
      <c r="Q317" s="366"/>
      <c r="R317" s="366"/>
      <c r="S317" s="366"/>
      <c r="T317" s="367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5"/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6"/>
      <c r="N318" s="365" t="s">
        <v>65</v>
      </c>
      <c r="O318" s="366"/>
      <c r="P318" s="366"/>
      <c r="Q318" s="366"/>
      <c r="R318" s="366"/>
      <c r="S318" s="366"/>
      <c r="T318" s="367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9" t="s">
        <v>82</v>
      </c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5"/>
      <c r="N319" s="355"/>
      <c r="O319" s="355"/>
      <c r="P319" s="355"/>
      <c r="Q319" s="355"/>
      <c r="R319" s="355"/>
      <c r="S319" s="355"/>
      <c r="T319" s="355"/>
      <c r="U319" s="355"/>
      <c r="V319" s="355"/>
      <c r="W319" s="355"/>
      <c r="X319" s="355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60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3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4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356"/>
      <c r="N321" s="365" t="s">
        <v>65</v>
      </c>
      <c r="O321" s="366"/>
      <c r="P321" s="366"/>
      <c r="Q321" s="366"/>
      <c r="R321" s="366"/>
      <c r="S321" s="366"/>
      <c r="T321" s="367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5"/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6"/>
      <c r="N322" s="365" t="s">
        <v>65</v>
      </c>
      <c r="O322" s="366"/>
      <c r="P322" s="366"/>
      <c r="Q322" s="366"/>
      <c r="R322" s="366"/>
      <c r="S322" s="366"/>
      <c r="T322" s="367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413" t="s">
        <v>463</v>
      </c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4"/>
      <c r="P323" s="414"/>
      <c r="Q323" s="414"/>
      <c r="R323" s="414"/>
      <c r="S323" s="414"/>
      <c r="T323" s="414"/>
      <c r="U323" s="414"/>
      <c r="V323" s="414"/>
      <c r="W323" s="414"/>
      <c r="X323" s="414"/>
      <c r="Y323" s="48"/>
      <c r="Z323" s="48"/>
    </row>
    <row r="324" spans="1:53" ht="16.5" hidden="1" customHeight="1" x14ac:dyDescent="0.25">
      <c r="A324" s="386" t="s">
        <v>464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343"/>
      <c r="Z324" s="343"/>
    </row>
    <row r="325" spans="1:53" ht="14.25" hidden="1" customHeight="1" x14ac:dyDescent="0.25">
      <c r="A325" s="369" t="s">
        <v>104</v>
      </c>
      <c r="B325" s="355"/>
      <c r="C325" s="355"/>
      <c r="D325" s="355"/>
      <c r="E325" s="355"/>
      <c r="F325" s="355"/>
      <c r="G325" s="355"/>
      <c r="H325" s="355"/>
      <c r="I325" s="355"/>
      <c r="J325" s="355"/>
      <c r="K325" s="355"/>
      <c r="L325" s="355"/>
      <c r="M325" s="355"/>
      <c r="N325" s="355"/>
      <c r="O325" s="355"/>
      <c r="P325" s="355"/>
      <c r="Q325" s="355"/>
      <c r="R325" s="355"/>
      <c r="S325" s="355"/>
      <c r="T325" s="355"/>
      <c r="U325" s="355"/>
      <c r="V325" s="355"/>
      <c r="W325" s="355"/>
      <c r="X325" s="355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60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60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64</v>
      </c>
      <c r="V327" s="348">
        <v>520</v>
      </c>
      <c r="W327" s="349">
        <f t="shared" si="17"/>
        <v>525</v>
      </c>
      <c r="X327" s="36">
        <f>IFERROR(IF(W327=0,"",ROUNDUP(W327/H327,0)*0.02175),"")</f>
        <v>0.76124999999999998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60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7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64</v>
      </c>
      <c r="V328" s="348">
        <v>200</v>
      </c>
      <c r="W328" s="349">
        <f t="shared" si="17"/>
        <v>210</v>
      </c>
      <c r="X328" s="36">
        <f>IFERROR(IF(W328=0,"",ROUNDUP(W328/H328,0)*0.02175),"")</f>
        <v>0.30449999999999999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60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60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4"/>
      <c r="T330" s="34"/>
      <c r="U330" s="35" t="s">
        <v>64</v>
      </c>
      <c r="V330" s="348">
        <v>140</v>
      </c>
      <c r="W330" s="349">
        <f t="shared" si="17"/>
        <v>150</v>
      </c>
      <c r="X330" s="36">
        <f>IFERROR(IF(W330=0,"",ROUNDUP(W330/H330,0)*0.02175),"")</f>
        <v>0.21749999999999997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60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2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60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60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7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4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6"/>
      <c r="N334" s="365" t="s">
        <v>65</v>
      </c>
      <c r="O334" s="366"/>
      <c r="P334" s="366"/>
      <c r="Q334" s="366"/>
      <c r="R334" s="366"/>
      <c r="S334" s="366"/>
      <c r="T334" s="367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57.333333333333336</v>
      </c>
      <c r="W334" s="350">
        <f>IFERROR(W326/H326,"0")+IFERROR(W327/H327,"0")+IFERROR(W328/H328,"0")+IFERROR(W329/H329,"0")+IFERROR(W330/H330,"0")+IFERROR(W331/H331,"0")+IFERROR(W332/H332,"0")+IFERROR(W333/H333,"0")</f>
        <v>59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1.28325</v>
      </c>
      <c r="Y334" s="351"/>
      <c r="Z334" s="351"/>
    </row>
    <row r="335" spans="1:53" x14ac:dyDescent="0.2">
      <c r="A335" s="355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6"/>
      <c r="N335" s="365" t="s">
        <v>65</v>
      </c>
      <c r="O335" s="366"/>
      <c r="P335" s="366"/>
      <c r="Q335" s="366"/>
      <c r="R335" s="366"/>
      <c r="S335" s="366"/>
      <c r="T335" s="367"/>
      <c r="U335" s="37" t="s">
        <v>64</v>
      </c>
      <c r="V335" s="350">
        <f>IFERROR(SUM(V326:V333),"0")</f>
        <v>860</v>
      </c>
      <c r="W335" s="350">
        <f>IFERROR(SUM(W326:W333),"0")</f>
        <v>885</v>
      </c>
      <c r="X335" s="37"/>
      <c r="Y335" s="351"/>
      <c r="Z335" s="351"/>
    </row>
    <row r="336" spans="1:53" ht="14.25" hidden="1" customHeight="1" x14ac:dyDescent="0.25">
      <c r="A336" s="369" t="s">
        <v>96</v>
      </c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355"/>
      <c r="P336" s="355"/>
      <c r="Q336" s="355"/>
      <c r="R336" s="355"/>
      <c r="S336" s="355"/>
      <c r="T336" s="355"/>
      <c r="U336" s="355"/>
      <c r="V336" s="355"/>
      <c r="W336" s="355"/>
      <c r="X336" s="355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60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4"/>
      <c r="T337" s="34"/>
      <c r="U337" s="35" t="s">
        <v>64</v>
      </c>
      <c r="V337" s="348">
        <v>840</v>
      </c>
      <c r="W337" s="349">
        <f>IFERROR(IF(V337="",0,CEILING((V337/$H337),1)*$H337),"")</f>
        <v>840</v>
      </c>
      <c r="X337" s="36">
        <f>IFERROR(IF(W337=0,"",ROUNDUP(W337/H337,0)*0.02175),"")</f>
        <v>1.218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60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3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60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4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6"/>
      <c r="N340" s="365" t="s">
        <v>65</v>
      </c>
      <c r="O340" s="366"/>
      <c r="P340" s="366"/>
      <c r="Q340" s="366"/>
      <c r="R340" s="366"/>
      <c r="S340" s="366"/>
      <c r="T340" s="367"/>
      <c r="U340" s="37" t="s">
        <v>66</v>
      </c>
      <c r="V340" s="350">
        <f>IFERROR(V337/H337,"0")+IFERROR(V338/H338,"0")+IFERROR(V339/H339,"0")</f>
        <v>56</v>
      </c>
      <c r="W340" s="350">
        <f>IFERROR(W337/H337,"0")+IFERROR(W338/H338,"0")+IFERROR(W339/H339,"0")</f>
        <v>56</v>
      </c>
      <c r="X340" s="350">
        <f>IFERROR(IF(X337="",0,X337),"0")+IFERROR(IF(X338="",0,X338),"0")+IFERROR(IF(X339="",0,X339),"0")</f>
        <v>1.218</v>
      </c>
      <c r="Y340" s="351"/>
      <c r="Z340" s="351"/>
    </row>
    <row r="341" spans="1:53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6"/>
      <c r="N341" s="365" t="s">
        <v>65</v>
      </c>
      <c r="O341" s="366"/>
      <c r="P341" s="366"/>
      <c r="Q341" s="366"/>
      <c r="R341" s="366"/>
      <c r="S341" s="366"/>
      <c r="T341" s="367"/>
      <c r="U341" s="37" t="s">
        <v>64</v>
      </c>
      <c r="V341" s="350">
        <f>IFERROR(SUM(V337:V339),"0")</f>
        <v>840</v>
      </c>
      <c r="W341" s="350">
        <f>IFERROR(SUM(W337:W339),"0")</f>
        <v>840</v>
      </c>
      <c r="X341" s="37"/>
      <c r="Y341" s="351"/>
      <c r="Z341" s="351"/>
    </row>
    <row r="342" spans="1:53" ht="14.25" hidden="1" customHeight="1" x14ac:dyDescent="0.25">
      <c r="A342" s="369" t="s">
        <v>67</v>
      </c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5"/>
      <c r="N342" s="355"/>
      <c r="O342" s="355"/>
      <c r="P342" s="355"/>
      <c r="Q342" s="355"/>
      <c r="R342" s="355"/>
      <c r="S342" s="355"/>
      <c r="T342" s="355"/>
      <c r="U342" s="355"/>
      <c r="V342" s="355"/>
      <c r="W342" s="355"/>
      <c r="X342" s="355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60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14" t="s">
        <v>486</v>
      </c>
      <c r="O343" s="358"/>
      <c r="P343" s="358"/>
      <c r="Q343" s="358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60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4"/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6"/>
      <c r="N345" s="365" t="s">
        <v>65</v>
      </c>
      <c r="O345" s="366"/>
      <c r="P345" s="366"/>
      <c r="Q345" s="366"/>
      <c r="R345" s="366"/>
      <c r="S345" s="366"/>
      <c r="T345" s="367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5"/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6"/>
      <c r="N346" s="365" t="s">
        <v>65</v>
      </c>
      <c r="O346" s="366"/>
      <c r="P346" s="366"/>
      <c r="Q346" s="366"/>
      <c r="R346" s="366"/>
      <c r="S346" s="366"/>
      <c r="T346" s="367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9" t="s">
        <v>200</v>
      </c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5"/>
      <c r="N347" s="355"/>
      <c r="O347" s="355"/>
      <c r="P347" s="355"/>
      <c r="Q347" s="355"/>
      <c r="R347" s="355"/>
      <c r="S347" s="355"/>
      <c r="T347" s="355"/>
      <c r="U347" s="355"/>
      <c r="V347" s="355"/>
      <c r="W347" s="355"/>
      <c r="X347" s="355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60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4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4"/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6"/>
      <c r="N349" s="365" t="s">
        <v>65</v>
      </c>
      <c r="O349" s="366"/>
      <c r="P349" s="366"/>
      <c r="Q349" s="366"/>
      <c r="R349" s="366"/>
      <c r="S349" s="366"/>
      <c r="T349" s="367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5"/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6"/>
      <c r="N350" s="365" t="s">
        <v>65</v>
      </c>
      <c r="O350" s="366"/>
      <c r="P350" s="366"/>
      <c r="Q350" s="366"/>
      <c r="R350" s="366"/>
      <c r="S350" s="366"/>
      <c r="T350" s="367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386" t="s">
        <v>491</v>
      </c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5"/>
      <c r="N351" s="355"/>
      <c r="O351" s="355"/>
      <c r="P351" s="355"/>
      <c r="Q351" s="355"/>
      <c r="R351" s="355"/>
      <c r="S351" s="355"/>
      <c r="T351" s="355"/>
      <c r="U351" s="355"/>
      <c r="V351" s="355"/>
      <c r="W351" s="355"/>
      <c r="X351" s="355"/>
      <c r="Y351" s="343"/>
      <c r="Z351" s="343"/>
    </row>
    <row r="352" spans="1:53" ht="14.25" hidden="1" customHeight="1" x14ac:dyDescent="0.25">
      <c r="A352" s="369" t="s">
        <v>104</v>
      </c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5"/>
      <c r="N352" s="355"/>
      <c r="O352" s="355"/>
      <c r="P352" s="355"/>
      <c r="Q352" s="355"/>
      <c r="R352" s="355"/>
      <c r="S352" s="355"/>
      <c r="T352" s="355"/>
      <c r="U352" s="355"/>
      <c r="V352" s="355"/>
      <c r="W352" s="355"/>
      <c r="X352" s="355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60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48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60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4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60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60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4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60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6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4"/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6"/>
      <c r="N358" s="365" t="s">
        <v>65</v>
      </c>
      <c r="O358" s="366"/>
      <c r="P358" s="366"/>
      <c r="Q358" s="366"/>
      <c r="R358" s="366"/>
      <c r="S358" s="366"/>
      <c r="T358" s="367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5"/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6"/>
      <c r="N359" s="365" t="s">
        <v>65</v>
      </c>
      <c r="O359" s="366"/>
      <c r="P359" s="366"/>
      <c r="Q359" s="366"/>
      <c r="R359" s="366"/>
      <c r="S359" s="366"/>
      <c r="T359" s="367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9" t="s">
        <v>59</v>
      </c>
      <c r="B360" s="355"/>
      <c r="C360" s="355"/>
      <c r="D360" s="355"/>
      <c r="E360" s="355"/>
      <c r="F360" s="355"/>
      <c r="G360" s="355"/>
      <c r="H360" s="355"/>
      <c r="I360" s="355"/>
      <c r="J360" s="355"/>
      <c r="K360" s="355"/>
      <c r="L360" s="355"/>
      <c r="M360" s="355"/>
      <c r="N360" s="355"/>
      <c r="O360" s="355"/>
      <c r="P360" s="355"/>
      <c r="Q360" s="355"/>
      <c r="R360" s="355"/>
      <c r="S360" s="355"/>
      <c r="T360" s="355"/>
      <c r="U360" s="355"/>
      <c r="V360" s="355"/>
      <c r="W360" s="355"/>
      <c r="X360" s="355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60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60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6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4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6"/>
      <c r="N363" s="365" t="s">
        <v>65</v>
      </c>
      <c r="O363" s="366"/>
      <c r="P363" s="366"/>
      <c r="Q363" s="366"/>
      <c r="R363" s="366"/>
      <c r="S363" s="366"/>
      <c r="T363" s="367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5"/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6"/>
      <c r="N364" s="365" t="s">
        <v>65</v>
      </c>
      <c r="O364" s="366"/>
      <c r="P364" s="366"/>
      <c r="Q364" s="366"/>
      <c r="R364" s="366"/>
      <c r="S364" s="366"/>
      <c r="T364" s="367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9" t="s">
        <v>67</v>
      </c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355"/>
      <c r="R365" s="355"/>
      <c r="S365" s="355"/>
      <c r="T365" s="355"/>
      <c r="U365" s="355"/>
      <c r="V365" s="355"/>
      <c r="W365" s="355"/>
      <c r="X365" s="355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60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7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4"/>
      <c r="T366" s="34"/>
      <c r="U366" s="35" t="s">
        <v>64</v>
      </c>
      <c r="V366" s="348">
        <v>20</v>
      </c>
      <c r="W366" s="349">
        <f>IFERROR(IF(V366="",0,CEILING((V366/$H366),1)*$H366),"")</f>
        <v>23.4</v>
      </c>
      <c r="X366" s="36">
        <f>IFERROR(IF(W366=0,"",ROUNDUP(W366/H366,0)*0.02175),"")</f>
        <v>6.5250000000000002E-2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60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4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60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6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60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4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4"/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6"/>
      <c r="N370" s="365" t="s">
        <v>65</v>
      </c>
      <c r="O370" s="366"/>
      <c r="P370" s="366"/>
      <c r="Q370" s="366"/>
      <c r="R370" s="366"/>
      <c r="S370" s="366"/>
      <c r="T370" s="367"/>
      <c r="U370" s="37" t="s">
        <v>66</v>
      </c>
      <c r="V370" s="350">
        <f>IFERROR(V366/H366,"0")+IFERROR(V367/H367,"0")+IFERROR(V368/H368,"0")+IFERROR(V369/H369,"0")</f>
        <v>2.5641025641025643</v>
      </c>
      <c r="W370" s="350">
        <f>IFERROR(W366/H366,"0")+IFERROR(W367/H367,"0")+IFERROR(W368/H368,"0")+IFERROR(W369/H369,"0")</f>
        <v>3</v>
      </c>
      <c r="X370" s="350">
        <f>IFERROR(IF(X366="",0,X366),"0")+IFERROR(IF(X367="",0,X367),"0")+IFERROR(IF(X368="",0,X368),"0")+IFERROR(IF(X369="",0,X369),"0")</f>
        <v>6.5250000000000002E-2</v>
      </c>
      <c r="Y370" s="351"/>
      <c r="Z370" s="351"/>
    </row>
    <row r="371" spans="1:53" x14ac:dyDescent="0.2">
      <c r="A371" s="355"/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6"/>
      <c r="N371" s="365" t="s">
        <v>65</v>
      </c>
      <c r="O371" s="366"/>
      <c r="P371" s="366"/>
      <c r="Q371" s="366"/>
      <c r="R371" s="366"/>
      <c r="S371" s="366"/>
      <c r="T371" s="367"/>
      <c r="U371" s="37" t="s">
        <v>64</v>
      </c>
      <c r="V371" s="350">
        <f>IFERROR(SUM(V366:V369),"0")</f>
        <v>20</v>
      </c>
      <c r="W371" s="350">
        <f>IFERROR(SUM(W366:W369),"0")</f>
        <v>23.4</v>
      </c>
      <c r="X371" s="37"/>
      <c r="Y371" s="351"/>
      <c r="Z371" s="351"/>
    </row>
    <row r="372" spans="1:53" ht="14.25" hidden="1" customHeight="1" x14ac:dyDescent="0.25">
      <c r="A372" s="369" t="s">
        <v>200</v>
      </c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5"/>
      <c r="N372" s="355"/>
      <c r="O372" s="355"/>
      <c r="P372" s="355"/>
      <c r="Q372" s="355"/>
      <c r="R372" s="355"/>
      <c r="S372" s="355"/>
      <c r="T372" s="355"/>
      <c r="U372" s="355"/>
      <c r="V372" s="355"/>
      <c r="W372" s="355"/>
      <c r="X372" s="355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60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4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56"/>
      <c r="N374" s="365" t="s">
        <v>65</v>
      </c>
      <c r="O374" s="366"/>
      <c r="P374" s="366"/>
      <c r="Q374" s="366"/>
      <c r="R374" s="366"/>
      <c r="S374" s="366"/>
      <c r="T374" s="367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5"/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6"/>
      <c r="N375" s="365" t="s">
        <v>65</v>
      </c>
      <c r="O375" s="366"/>
      <c r="P375" s="366"/>
      <c r="Q375" s="366"/>
      <c r="R375" s="366"/>
      <c r="S375" s="366"/>
      <c r="T375" s="367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413" t="s">
        <v>516</v>
      </c>
      <c r="B376" s="414"/>
      <c r="C376" s="414"/>
      <c r="D376" s="414"/>
      <c r="E376" s="414"/>
      <c r="F376" s="414"/>
      <c r="G376" s="414"/>
      <c r="H376" s="414"/>
      <c r="I376" s="414"/>
      <c r="J376" s="414"/>
      <c r="K376" s="414"/>
      <c r="L376" s="414"/>
      <c r="M376" s="414"/>
      <c r="N376" s="414"/>
      <c r="O376" s="414"/>
      <c r="P376" s="414"/>
      <c r="Q376" s="414"/>
      <c r="R376" s="414"/>
      <c r="S376" s="414"/>
      <c r="T376" s="414"/>
      <c r="U376" s="414"/>
      <c r="V376" s="414"/>
      <c r="W376" s="414"/>
      <c r="X376" s="414"/>
      <c r="Y376" s="48"/>
      <c r="Z376" s="48"/>
    </row>
    <row r="377" spans="1:53" ht="16.5" hidden="1" customHeight="1" x14ac:dyDescent="0.25">
      <c r="A377" s="386" t="s">
        <v>517</v>
      </c>
      <c r="B377" s="355"/>
      <c r="C377" s="355"/>
      <c r="D377" s="355"/>
      <c r="E377" s="355"/>
      <c r="F377" s="355"/>
      <c r="G377" s="355"/>
      <c r="H377" s="355"/>
      <c r="I377" s="355"/>
      <c r="J377" s="355"/>
      <c r="K377" s="355"/>
      <c r="L377" s="355"/>
      <c r="M377" s="355"/>
      <c r="N377" s="355"/>
      <c r="O377" s="355"/>
      <c r="P377" s="355"/>
      <c r="Q377" s="355"/>
      <c r="R377" s="355"/>
      <c r="S377" s="355"/>
      <c r="T377" s="355"/>
      <c r="U377" s="355"/>
      <c r="V377" s="355"/>
      <c r="W377" s="355"/>
      <c r="X377" s="355"/>
      <c r="Y377" s="343"/>
      <c r="Z377" s="343"/>
    </row>
    <row r="378" spans="1:53" ht="14.25" hidden="1" customHeight="1" x14ac:dyDescent="0.25">
      <c r="A378" s="369" t="s">
        <v>104</v>
      </c>
      <c r="B378" s="355"/>
      <c r="C378" s="355"/>
      <c r="D378" s="355"/>
      <c r="E378" s="355"/>
      <c r="F378" s="355"/>
      <c r="G378" s="355"/>
      <c r="H378" s="355"/>
      <c r="I378" s="355"/>
      <c r="J378" s="355"/>
      <c r="K378" s="355"/>
      <c r="L378" s="355"/>
      <c r="M378" s="355"/>
      <c r="N378" s="355"/>
      <c r="O378" s="355"/>
      <c r="P378" s="355"/>
      <c r="Q378" s="355"/>
      <c r="R378" s="355"/>
      <c r="S378" s="355"/>
      <c r="T378" s="355"/>
      <c r="U378" s="355"/>
      <c r="V378" s="355"/>
      <c r="W378" s="355"/>
      <c r="X378" s="355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60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4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60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4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6"/>
      <c r="N381" s="365" t="s">
        <v>65</v>
      </c>
      <c r="O381" s="366"/>
      <c r="P381" s="366"/>
      <c r="Q381" s="366"/>
      <c r="R381" s="366"/>
      <c r="S381" s="366"/>
      <c r="T381" s="367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5"/>
      <c r="B382" s="355"/>
      <c r="C382" s="355"/>
      <c r="D382" s="355"/>
      <c r="E382" s="355"/>
      <c r="F382" s="355"/>
      <c r="G382" s="355"/>
      <c r="H382" s="355"/>
      <c r="I382" s="355"/>
      <c r="J382" s="355"/>
      <c r="K382" s="355"/>
      <c r="L382" s="355"/>
      <c r="M382" s="356"/>
      <c r="N382" s="365" t="s">
        <v>65</v>
      </c>
      <c r="O382" s="366"/>
      <c r="P382" s="366"/>
      <c r="Q382" s="366"/>
      <c r="R382" s="366"/>
      <c r="S382" s="366"/>
      <c r="T382" s="367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9" t="s">
        <v>59</v>
      </c>
      <c r="B383" s="355"/>
      <c r="C383" s="355"/>
      <c r="D383" s="355"/>
      <c r="E383" s="355"/>
      <c r="F383" s="355"/>
      <c r="G383" s="355"/>
      <c r="H383" s="355"/>
      <c r="I383" s="355"/>
      <c r="J383" s="355"/>
      <c r="K383" s="355"/>
      <c r="L383" s="355"/>
      <c r="M383" s="355"/>
      <c r="N383" s="355"/>
      <c r="O383" s="355"/>
      <c r="P383" s="355"/>
      <c r="Q383" s="355"/>
      <c r="R383" s="355"/>
      <c r="S383" s="355"/>
      <c r="T383" s="355"/>
      <c r="U383" s="355"/>
      <c r="V383" s="355"/>
      <c r="W383" s="355"/>
      <c r="X383" s="355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60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7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4"/>
      <c r="T384" s="34"/>
      <c r="U384" s="35" t="s">
        <v>64</v>
      </c>
      <c r="V384" s="348">
        <v>50</v>
      </c>
      <c r="W384" s="349">
        <f t="shared" ref="W384:W396" si="18">IFERROR(IF(V384="",0,CEILING((V384/$H384),1)*$H384),"")</f>
        <v>50.400000000000006</v>
      </c>
      <c r="X384" s="36">
        <f>IFERROR(IF(W384=0,"",ROUNDUP(W384/H384,0)*0.00753),"")</f>
        <v>9.0359999999999996E-2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60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4"/>
      <c r="T385" s="34"/>
      <c r="U385" s="35" t="s">
        <v>64</v>
      </c>
      <c r="V385" s="348">
        <v>50</v>
      </c>
      <c r="W385" s="349">
        <f t="shared" si="18"/>
        <v>50.400000000000006</v>
      </c>
      <c r="X385" s="36">
        <f>IFERROR(IF(W385=0,"",ROUNDUP(W385/H385,0)*0.00753),"")</f>
        <v>9.0359999999999996E-2</v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60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4"/>
      <c r="T386" s="34"/>
      <c r="U386" s="35" t="s">
        <v>64</v>
      </c>
      <c r="V386" s="348">
        <v>100</v>
      </c>
      <c r="W386" s="349">
        <f t="shared" si="18"/>
        <v>100.80000000000001</v>
      </c>
      <c r="X386" s="36">
        <f>IFERROR(IF(W386=0,"",ROUNDUP(W386/H386,0)*0.00753),"")</f>
        <v>0.18071999999999999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60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60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4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60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60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3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60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7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60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7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60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60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6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60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60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4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6"/>
      <c r="N397" s="365" t="s">
        <v>65</v>
      </c>
      <c r="O397" s="366"/>
      <c r="P397" s="366"/>
      <c r="Q397" s="366"/>
      <c r="R397" s="366"/>
      <c r="S397" s="366"/>
      <c r="T397" s="367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47.61904761904762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48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0.36143999999999998</v>
      </c>
      <c r="Y397" s="351"/>
      <c r="Z397" s="351"/>
    </row>
    <row r="398" spans="1:53" x14ac:dyDescent="0.2">
      <c r="A398" s="355"/>
      <c r="B398" s="355"/>
      <c r="C398" s="355"/>
      <c r="D398" s="355"/>
      <c r="E398" s="355"/>
      <c r="F398" s="355"/>
      <c r="G398" s="355"/>
      <c r="H398" s="355"/>
      <c r="I398" s="355"/>
      <c r="J398" s="355"/>
      <c r="K398" s="355"/>
      <c r="L398" s="355"/>
      <c r="M398" s="356"/>
      <c r="N398" s="365" t="s">
        <v>65</v>
      </c>
      <c r="O398" s="366"/>
      <c r="P398" s="366"/>
      <c r="Q398" s="366"/>
      <c r="R398" s="366"/>
      <c r="S398" s="366"/>
      <c r="T398" s="367"/>
      <c r="U398" s="37" t="s">
        <v>64</v>
      </c>
      <c r="V398" s="350">
        <f>IFERROR(SUM(V384:V396),"0")</f>
        <v>200</v>
      </c>
      <c r="W398" s="350">
        <f>IFERROR(SUM(W384:W396),"0")</f>
        <v>201.60000000000002</v>
      </c>
      <c r="X398" s="37"/>
      <c r="Y398" s="351"/>
      <c r="Z398" s="351"/>
    </row>
    <row r="399" spans="1:53" ht="14.25" hidden="1" customHeight="1" x14ac:dyDescent="0.25">
      <c r="A399" s="369" t="s">
        <v>67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60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60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5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60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60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4"/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6"/>
      <c r="N404" s="365" t="s">
        <v>65</v>
      </c>
      <c r="O404" s="366"/>
      <c r="P404" s="366"/>
      <c r="Q404" s="366"/>
      <c r="R404" s="366"/>
      <c r="S404" s="366"/>
      <c r="T404" s="367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5"/>
      <c r="B405" s="355"/>
      <c r="C405" s="355"/>
      <c r="D405" s="355"/>
      <c r="E405" s="355"/>
      <c r="F405" s="355"/>
      <c r="G405" s="355"/>
      <c r="H405" s="355"/>
      <c r="I405" s="355"/>
      <c r="J405" s="355"/>
      <c r="K405" s="355"/>
      <c r="L405" s="355"/>
      <c r="M405" s="356"/>
      <c r="N405" s="365" t="s">
        <v>65</v>
      </c>
      <c r="O405" s="366"/>
      <c r="P405" s="366"/>
      <c r="Q405" s="366"/>
      <c r="R405" s="366"/>
      <c r="S405" s="366"/>
      <c r="T405" s="367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9" t="s">
        <v>200</v>
      </c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5"/>
      <c r="N406" s="355"/>
      <c r="O406" s="355"/>
      <c r="P406" s="355"/>
      <c r="Q406" s="355"/>
      <c r="R406" s="355"/>
      <c r="S406" s="355"/>
      <c r="T406" s="355"/>
      <c r="U406" s="355"/>
      <c r="V406" s="355"/>
      <c r="W406" s="355"/>
      <c r="X406" s="355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60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6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4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6"/>
      <c r="N408" s="365" t="s">
        <v>65</v>
      </c>
      <c r="O408" s="366"/>
      <c r="P408" s="366"/>
      <c r="Q408" s="366"/>
      <c r="R408" s="366"/>
      <c r="S408" s="366"/>
      <c r="T408" s="367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5"/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6"/>
      <c r="N409" s="365" t="s">
        <v>65</v>
      </c>
      <c r="O409" s="366"/>
      <c r="P409" s="366"/>
      <c r="Q409" s="366"/>
      <c r="R409" s="366"/>
      <c r="S409" s="366"/>
      <c r="T409" s="367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9" t="s">
        <v>82</v>
      </c>
      <c r="B410" s="355"/>
      <c r="C410" s="355"/>
      <c r="D410" s="355"/>
      <c r="E410" s="355"/>
      <c r="F410" s="355"/>
      <c r="G410" s="355"/>
      <c r="H410" s="355"/>
      <c r="I410" s="355"/>
      <c r="J410" s="355"/>
      <c r="K410" s="355"/>
      <c r="L410" s="355"/>
      <c r="M410" s="355"/>
      <c r="N410" s="355"/>
      <c r="O410" s="355"/>
      <c r="P410" s="355"/>
      <c r="Q410" s="355"/>
      <c r="R410" s="355"/>
      <c r="S410" s="355"/>
      <c r="T410" s="355"/>
      <c r="U410" s="355"/>
      <c r="V410" s="355"/>
      <c r="W410" s="355"/>
      <c r="X410" s="355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60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9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60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6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60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2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4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65" t="s">
        <v>65</v>
      </c>
      <c r="O414" s="366"/>
      <c r="P414" s="366"/>
      <c r="Q414" s="366"/>
      <c r="R414" s="366"/>
      <c r="S414" s="366"/>
      <c r="T414" s="367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5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65" t="s">
        <v>65</v>
      </c>
      <c r="O415" s="366"/>
      <c r="P415" s="366"/>
      <c r="Q415" s="366"/>
      <c r="R415" s="366"/>
      <c r="S415" s="366"/>
      <c r="T415" s="367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386" t="s">
        <v>566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43"/>
      <c r="Z416" s="343"/>
    </row>
    <row r="417" spans="1:53" ht="14.25" hidden="1" customHeight="1" x14ac:dyDescent="0.25">
      <c r="A417" s="369" t="s">
        <v>96</v>
      </c>
      <c r="B417" s="355"/>
      <c r="C417" s="355"/>
      <c r="D417" s="355"/>
      <c r="E417" s="355"/>
      <c r="F417" s="355"/>
      <c r="G417" s="355"/>
      <c r="H417" s="355"/>
      <c r="I417" s="355"/>
      <c r="J417" s="355"/>
      <c r="K417" s="355"/>
      <c r="L417" s="355"/>
      <c r="M417" s="355"/>
      <c r="N417" s="355"/>
      <c r="O417" s="355"/>
      <c r="P417" s="355"/>
      <c r="Q417" s="355"/>
      <c r="R417" s="355"/>
      <c r="S417" s="355"/>
      <c r="T417" s="355"/>
      <c r="U417" s="355"/>
      <c r="V417" s="355"/>
      <c r="W417" s="355"/>
      <c r="X417" s="355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60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44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4"/>
      <c r="T418" s="34"/>
      <c r="U418" s="35" t="s">
        <v>64</v>
      </c>
      <c r="V418" s="348">
        <v>50</v>
      </c>
      <c r="W418" s="349">
        <f>IFERROR(IF(V418="",0,CEILING((V418/$H418),1)*$H418),"")</f>
        <v>52</v>
      </c>
      <c r="X418" s="36">
        <f>IFERROR(IF(W418=0,"",ROUNDUP(W418/H418,0)*0.01196),"")</f>
        <v>0.1196</v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60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4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4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65" t="s">
        <v>65</v>
      </c>
      <c r="O420" s="366"/>
      <c r="P420" s="366"/>
      <c r="Q420" s="366"/>
      <c r="R420" s="366"/>
      <c r="S420" s="366"/>
      <c r="T420" s="367"/>
      <c r="U420" s="37" t="s">
        <v>66</v>
      </c>
      <c r="V420" s="350">
        <f>IFERROR(V418/H418,"0")+IFERROR(V419/H419,"0")</f>
        <v>9.615384615384615</v>
      </c>
      <c r="W420" s="350">
        <f>IFERROR(W418/H418,"0")+IFERROR(W419/H419,"0")</f>
        <v>10</v>
      </c>
      <c r="X420" s="350">
        <f>IFERROR(IF(X418="",0,X418),"0")+IFERROR(IF(X419="",0,X419),"0")</f>
        <v>0.1196</v>
      </c>
      <c r="Y420" s="351"/>
      <c r="Z420" s="351"/>
    </row>
    <row r="421" spans="1:53" x14ac:dyDescent="0.2">
      <c r="A421" s="355"/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6"/>
      <c r="N421" s="365" t="s">
        <v>65</v>
      </c>
      <c r="O421" s="366"/>
      <c r="P421" s="366"/>
      <c r="Q421" s="366"/>
      <c r="R421" s="366"/>
      <c r="S421" s="366"/>
      <c r="T421" s="367"/>
      <c r="U421" s="37" t="s">
        <v>64</v>
      </c>
      <c r="V421" s="350">
        <f>IFERROR(SUM(V418:V419),"0")</f>
        <v>50</v>
      </c>
      <c r="W421" s="350">
        <f>IFERROR(SUM(W418:W419),"0")</f>
        <v>52</v>
      </c>
      <c r="X421" s="37"/>
      <c r="Y421" s="351"/>
      <c r="Z421" s="351"/>
    </row>
    <row r="422" spans="1:53" ht="14.25" hidden="1" customHeight="1" x14ac:dyDescent="0.25">
      <c r="A422" s="369" t="s">
        <v>59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60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5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4"/>
      <c r="T423" s="34"/>
      <c r="U423" s="35" t="s">
        <v>64</v>
      </c>
      <c r="V423" s="348">
        <v>150</v>
      </c>
      <c r="W423" s="349">
        <f t="shared" ref="W423:W429" si="20">IFERROR(IF(V423="",0,CEILING((V423/$H423),1)*$H423),"")</f>
        <v>151.20000000000002</v>
      </c>
      <c r="X423" s="36">
        <f>IFERROR(IF(W423=0,"",ROUNDUP(W423/H423,0)*0.00753),"")</f>
        <v>0.27107999999999999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60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60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60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60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60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60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4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65" t="s">
        <v>65</v>
      </c>
      <c r="O430" s="366"/>
      <c r="P430" s="366"/>
      <c r="Q430" s="366"/>
      <c r="R430" s="366"/>
      <c r="S430" s="366"/>
      <c r="T430" s="367"/>
      <c r="U430" s="37" t="s">
        <v>66</v>
      </c>
      <c r="V430" s="350">
        <f>IFERROR(V423/H423,"0")+IFERROR(V424/H424,"0")+IFERROR(V425/H425,"0")+IFERROR(V426/H426,"0")+IFERROR(V427/H427,"0")+IFERROR(V428/H428,"0")+IFERROR(V429/H429,"0")</f>
        <v>35.714285714285715</v>
      </c>
      <c r="W430" s="350">
        <f>IFERROR(W423/H423,"0")+IFERROR(W424/H424,"0")+IFERROR(W425/H425,"0")+IFERROR(W426/H426,"0")+IFERROR(W427/H427,"0")+IFERROR(W428/H428,"0")+IFERROR(W429/H429,"0")</f>
        <v>36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0.27107999999999999</v>
      </c>
      <c r="Y430" s="351"/>
      <c r="Z430" s="351"/>
    </row>
    <row r="431" spans="1:53" x14ac:dyDescent="0.2">
      <c r="A431" s="355"/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6"/>
      <c r="N431" s="365" t="s">
        <v>65</v>
      </c>
      <c r="O431" s="366"/>
      <c r="P431" s="366"/>
      <c r="Q431" s="366"/>
      <c r="R431" s="366"/>
      <c r="S431" s="366"/>
      <c r="T431" s="367"/>
      <c r="U431" s="37" t="s">
        <v>64</v>
      </c>
      <c r="V431" s="350">
        <f>IFERROR(SUM(V423:V429),"0")</f>
        <v>150</v>
      </c>
      <c r="W431" s="350">
        <f>IFERROR(SUM(W423:W429),"0")</f>
        <v>151.20000000000002</v>
      </c>
      <c r="X431" s="37"/>
      <c r="Y431" s="351"/>
      <c r="Z431" s="351"/>
    </row>
    <row r="432" spans="1:53" ht="14.25" hidden="1" customHeight="1" x14ac:dyDescent="0.25">
      <c r="A432" s="369" t="s">
        <v>82</v>
      </c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55"/>
      <c r="N432" s="355"/>
      <c r="O432" s="355"/>
      <c r="P432" s="355"/>
      <c r="Q432" s="355"/>
      <c r="R432" s="355"/>
      <c r="S432" s="355"/>
      <c r="T432" s="355"/>
      <c r="U432" s="355"/>
      <c r="V432" s="355"/>
      <c r="W432" s="355"/>
      <c r="X432" s="355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60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60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4"/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6"/>
      <c r="N435" s="365" t="s">
        <v>65</v>
      </c>
      <c r="O435" s="366"/>
      <c r="P435" s="366"/>
      <c r="Q435" s="366"/>
      <c r="R435" s="366"/>
      <c r="S435" s="366"/>
      <c r="T435" s="367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5"/>
      <c r="B436" s="355"/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6"/>
      <c r="N436" s="365" t="s">
        <v>65</v>
      </c>
      <c r="O436" s="366"/>
      <c r="P436" s="366"/>
      <c r="Q436" s="366"/>
      <c r="R436" s="366"/>
      <c r="S436" s="366"/>
      <c r="T436" s="367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9" t="s">
        <v>91</v>
      </c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5"/>
      <c r="N437" s="355"/>
      <c r="O437" s="355"/>
      <c r="P437" s="355"/>
      <c r="Q437" s="355"/>
      <c r="R437" s="355"/>
      <c r="S437" s="355"/>
      <c r="T437" s="355"/>
      <c r="U437" s="355"/>
      <c r="V437" s="355"/>
      <c r="W437" s="355"/>
      <c r="X437" s="355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60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4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4"/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6"/>
      <c r="N439" s="365" t="s">
        <v>65</v>
      </c>
      <c r="O439" s="366"/>
      <c r="P439" s="366"/>
      <c r="Q439" s="366"/>
      <c r="R439" s="366"/>
      <c r="S439" s="366"/>
      <c r="T439" s="367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5"/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6"/>
      <c r="N440" s="365" t="s">
        <v>65</v>
      </c>
      <c r="O440" s="366"/>
      <c r="P440" s="366"/>
      <c r="Q440" s="366"/>
      <c r="R440" s="366"/>
      <c r="S440" s="366"/>
      <c r="T440" s="367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9" t="s">
        <v>591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60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4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4"/>
      <c r="B443" s="355"/>
      <c r="C443" s="355"/>
      <c r="D443" s="355"/>
      <c r="E443" s="355"/>
      <c r="F443" s="355"/>
      <c r="G443" s="355"/>
      <c r="H443" s="355"/>
      <c r="I443" s="355"/>
      <c r="J443" s="355"/>
      <c r="K443" s="355"/>
      <c r="L443" s="355"/>
      <c r="M443" s="356"/>
      <c r="N443" s="365" t="s">
        <v>65</v>
      </c>
      <c r="O443" s="366"/>
      <c r="P443" s="366"/>
      <c r="Q443" s="366"/>
      <c r="R443" s="366"/>
      <c r="S443" s="366"/>
      <c r="T443" s="367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5"/>
      <c r="B444" s="355"/>
      <c r="C444" s="355"/>
      <c r="D444" s="355"/>
      <c r="E444" s="355"/>
      <c r="F444" s="355"/>
      <c r="G444" s="355"/>
      <c r="H444" s="355"/>
      <c r="I444" s="355"/>
      <c r="J444" s="355"/>
      <c r="K444" s="355"/>
      <c r="L444" s="355"/>
      <c r="M444" s="356"/>
      <c r="N444" s="365" t="s">
        <v>65</v>
      </c>
      <c r="O444" s="366"/>
      <c r="P444" s="366"/>
      <c r="Q444" s="366"/>
      <c r="R444" s="366"/>
      <c r="S444" s="366"/>
      <c r="T444" s="367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413" t="s">
        <v>594</v>
      </c>
      <c r="B445" s="414"/>
      <c r="C445" s="414"/>
      <c r="D445" s="414"/>
      <c r="E445" s="414"/>
      <c r="F445" s="414"/>
      <c r="G445" s="414"/>
      <c r="H445" s="414"/>
      <c r="I445" s="414"/>
      <c r="J445" s="414"/>
      <c r="K445" s="414"/>
      <c r="L445" s="414"/>
      <c r="M445" s="414"/>
      <c r="N445" s="414"/>
      <c r="O445" s="414"/>
      <c r="P445" s="414"/>
      <c r="Q445" s="414"/>
      <c r="R445" s="414"/>
      <c r="S445" s="414"/>
      <c r="T445" s="414"/>
      <c r="U445" s="414"/>
      <c r="V445" s="414"/>
      <c r="W445" s="414"/>
      <c r="X445" s="414"/>
      <c r="Y445" s="48"/>
      <c r="Z445" s="48"/>
    </row>
    <row r="446" spans="1:53" ht="16.5" hidden="1" customHeight="1" x14ac:dyDescent="0.25">
      <c r="A446" s="386" t="s">
        <v>594</v>
      </c>
      <c r="B446" s="355"/>
      <c r="C446" s="355"/>
      <c r="D446" s="355"/>
      <c r="E446" s="355"/>
      <c r="F446" s="355"/>
      <c r="G446" s="355"/>
      <c r="H446" s="355"/>
      <c r="I446" s="355"/>
      <c r="J446" s="355"/>
      <c r="K446" s="355"/>
      <c r="L446" s="355"/>
      <c r="M446" s="355"/>
      <c r="N446" s="355"/>
      <c r="O446" s="355"/>
      <c r="P446" s="355"/>
      <c r="Q446" s="355"/>
      <c r="R446" s="355"/>
      <c r="S446" s="355"/>
      <c r="T446" s="355"/>
      <c r="U446" s="355"/>
      <c r="V446" s="355"/>
      <c r="W446" s="355"/>
      <c r="X446" s="355"/>
      <c r="Y446" s="343"/>
      <c r="Z446" s="343"/>
    </row>
    <row r="447" spans="1:53" ht="14.25" hidden="1" customHeight="1" x14ac:dyDescent="0.25">
      <c r="A447" s="369" t="s">
        <v>104</v>
      </c>
      <c r="B447" s="355"/>
      <c r="C447" s="355"/>
      <c r="D447" s="355"/>
      <c r="E447" s="355"/>
      <c r="F447" s="355"/>
      <c r="G447" s="355"/>
      <c r="H447" s="355"/>
      <c r="I447" s="355"/>
      <c r="J447" s="355"/>
      <c r="K447" s="355"/>
      <c r="L447" s="355"/>
      <c r="M447" s="355"/>
      <c r="N447" s="355"/>
      <c r="O447" s="355"/>
      <c r="P447" s="355"/>
      <c r="Q447" s="355"/>
      <c r="R447" s="355"/>
      <c r="S447" s="355"/>
      <c r="T447" s="355"/>
      <c r="U447" s="355"/>
      <c r="V447" s="355"/>
      <c r="W447" s="355"/>
      <c r="X447" s="355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60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2" t="s">
        <v>597</v>
      </c>
      <c r="O448" s="358"/>
      <c r="P448" s="358"/>
      <c r="Q448" s="358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60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79" t="s">
        <v>600</v>
      </c>
      <c r="O449" s="358"/>
      <c r="P449" s="358"/>
      <c r="Q449" s="358"/>
      <c r="R449" s="359"/>
      <c r="S449" s="34"/>
      <c r="T449" s="34"/>
      <c r="U449" s="35" t="s">
        <v>64</v>
      </c>
      <c r="V449" s="348">
        <v>200</v>
      </c>
      <c r="W449" s="349">
        <f t="shared" si="21"/>
        <v>200.64000000000001</v>
      </c>
      <c r="X449" s="36">
        <f t="shared" si="22"/>
        <v>0.45448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60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87" t="s">
        <v>603</v>
      </c>
      <c r="O450" s="358"/>
      <c r="P450" s="358"/>
      <c r="Q450" s="358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60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48" t="s">
        <v>606</v>
      </c>
      <c r="O451" s="358"/>
      <c r="P451" s="358"/>
      <c r="Q451" s="358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60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92" t="s">
        <v>609</v>
      </c>
      <c r="O452" s="358"/>
      <c r="P452" s="358"/>
      <c r="Q452" s="358"/>
      <c r="R452" s="359"/>
      <c r="S452" s="34"/>
      <c r="T452" s="34"/>
      <c r="U452" s="35" t="s">
        <v>64</v>
      </c>
      <c r="V452" s="348">
        <v>90</v>
      </c>
      <c r="W452" s="349">
        <f t="shared" si="21"/>
        <v>95.04</v>
      </c>
      <c r="X452" s="36">
        <f t="shared" si="22"/>
        <v>0.21528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60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649" t="s">
        <v>612</v>
      </c>
      <c r="O453" s="358"/>
      <c r="P453" s="358"/>
      <c r="Q453" s="358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60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385" t="s">
        <v>615</v>
      </c>
      <c r="O454" s="358"/>
      <c r="P454" s="358"/>
      <c r="Q454" s="358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60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713" t="s">
        <v>618</v>
      </c>
      <c r="O455" s="358"/>
      <c r="P455" s="358"/>
      <c r="Q455" s="358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60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69" t="s">
        <v>621</v>
      </c>
      <c r="O456" s="358"/>
      <c r="P456" s="358"/>
      <c r="Q456" s="358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60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7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60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419" t="s">
        <v>626</v>
      </c>
      <c r="O458" s="358"/>
      <c r="P458" s="358"/>
      <c r="Q458" s="358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4"/>
      <c r="B459" s="355"/>
      <c r="C459" s="355"/>
      <c r="D459" s="355"/>
      <c r="E459" s="355"/>
      <c r="F459" s="355"/>
      <c r="G459" s="355"/>
      <c r="H459" s="355"/>
      <c r="I459" s="355"/>
      <c r="J459" s="355"/>
      <c r="K459" s="355"/>
      <c r="L459" s="355"/>
      <c r="M459" s="356"/>
      <c r="N459" s="365" t="s">
        <v>65</v>
      </c>
      <c r="O459" s="366"/>
      <c r="P459" s="366"/>
      <c r="Q459" s="366"/>
      <c r="R459" s="366"/>
      <c r="S459" s="366"/>
      <c r="T459" s="367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54.924242424242422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56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0.66976000000000002</v>
      </c>
      <c r="Y459" s="351"/>
      <c r="Z459" s="351"/>
    </row>
    <row r="460" spans="1:53" x14ac:dyDescent="0.2">
      <c r="A460" s="355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65" t="s">
        <v>65</v>
      </c>
      <c r="O460" s="366"/>
      <c r="P460" s="366"/>
      <c r="Q460" s="366"/>
      <c r="R460" s="366"/>
      <c r="S460" s="366"/>
      <c r="T460" s="367"/>
      <c r="U460" s="37" t="s">
        <v>64</v>
      </c>
      <c r="V460" s="350">
        <f>IFERROR(SUM(V448:V458),"0")</f>
        <v>290</v>
      </c>
      <c r="W460" s="350">
        <f>IFERROR(SUM(W448:W458),"0")</f>
        <v>295.68</v>
      </c>
      <c r="X460" s="37"/>
      <c r="Y460" s="351"/>
      <c r="Z460" s="351"/>
    </row>
    <row r="461" spans="1:53" ht="14.25" hidden="1" customHeight="1" x14ac:dyDescent="0.25">
      <c r="A461" s="369" t="s">
        <v>96</v>
      </c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5"/>
      <c r="N461" s="355"/>
      <c r="O461" s="355"/>
      <c r="P461" s="355"/>
      <c r="Q461" s="355"/>
      <c r="R461" s="355"/>
      <c r="S461" s="355"/>
      <c r="T461" s="355"/>
      <c r="U461" s="355"/>
      <c r="V461" s="355"/>
      <c r="W461" s="355"/>
      <c r="X461" s="355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60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7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4"/>
      <c r="T462" s="34"/>
      <c r="U462" s="35" t="s">
        <v>64</v>
      </c>
      <c r="V462" s="348">
        <v>300</v>
      </c>
      <c r="W462" s="349">
        <f>IFERROR(IF(V462="",0,CEILING((V462/$H462),1)*$H462),"")</f>
        <v>300.96000000000004</v>
      </c>
      <c r="X462" s="36">
        <f>IFERROR(IF(W462=0,"",ROUNDUP(W462/H462,0)*0.01196),"")</f>
        <v>0.68171999999999999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60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4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65" t="s">
        <v>65</v>
      </c>
      <c r="O464" s="366"/>
      <c r="P464" s="366"/>
      <c r="Q464" s="366"/>
      <c r="R464" s="366"/>
      <c r="S464" s="366"/>
      <c r="T464" s="367"/>
      <c r="U464" s="37" t="s">
        <v>66</v>
      </c>
      <c r="V464" s="350">
        <f>IFERROR(V462/H462,"0")+IFERROR(V463/H463,"0")</f>
        <v>56.818181818181813</v>
      </c>
      <c r="W464" s="350">
        <f>IFERROR(W462/H462,"0")+IFERROR(W463/H463,"0")</f>
        <v>57.000000000000007</v>
      </c>
      <c r="X464" s="350">
        <f>IFERROR(IF(X462="",0,X462),"0")+IFERROR(IF(X463="",0,X463),"0")</f>
        <v>0.68171999999999999</v>
      </c>
      <c r="Y464" s="351"/>
      <c r="Z464" s="351"/>
    </row>
    <row r="465" spans="1:53" x14ac:dyDescent="0.2">
      <c r="A465" s="355"/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6"/>
      <c r="N465" s="365" t="s">
        <v>65</v>
      </c>
      <c r="O465" s="366"/>
      <c r="P465" s="366"/>
      <c r="Q465" s="366"/>
      <c r="R465" s="366"/>
      <c r="S465" s="366"/>
      <c r="T465" s="367"/>
      <c r="U465" s="37" t="s">
        <v>64</v>
      </c>
      <c r="V465" s="350">
        <f>IFERROR(SUM(V462:V463),"0")</f>
        <v>300</v>
      </c>
      <c r="W465" s="350">
        <f>IFERROR(SUM(W462:W463),"0")</f>
        <v>300.96000000000004</v>
      </c>
      <c r="X465" s="37"/>
      <c r="Y465" s="351"/>
      <c r="Z465" s="351"/>
    </row>
    <row r="466" spans="1:53" ht="14.25" hidden="1" customHeight="1" x14ac:dyDescent="0.25">
      <c r="A466" s="369" t="s">
        <v>59</v>
      </c>
      <c r="B466" s="355"/>
      <c r="C466" s="355"/>
      <c r="D466" s="355"/>
      <c r="E466" s="355"/>
      <c r="F466" s="355"/>
      <c r="G466" s="355"/>
      <c r="H466" s="355"/>
      <c r="I466" s="355"/>
      <c r="J466" s="355"/>
      <c r="K466" s="355"/>
      <c r="L466" s="355"/>
      <c r="M466" s="355"/>
      <c r="N466" s="355"/>
      <c r="O466" s="355"/>
      <c r="P466" s="355"/>
      <c r="Q466" s="355"/>
      <c r="R466" s="355"/>
      <c r="S466" s="355"/>
      <c r="T466" s="355"/>
      <c r="U466" s="355"/>
      <c r="V466" s="355"/>
      <c r="W466" s="355"/>
      <c r="X466" s="355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60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49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4"/>
      <c r="T467" s="34"/>
      <c r="U467" s="35" t="s">
        <v>64</v>
      </c>
      <c r="V467" s="348">
        <v>80</v>
      </c>
      <c r="W467" s="349">
        <f t="shared" ref="W467:W472" si="23">IFERROR(IF(V467="",0,CEILING((V467/$H467),1)*$H467),"")</f>
        <v>84.48</v>
      </c>
      <c r="X467" s="36">
        <f>IFERROR(IF(W467=0,"",ROUNDUP(W467/H467,0)*0.01196),"")</f>
        <v>0.19136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60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4"/>
      <c r="T468" s="34"/>
      <c r="U468" s="35" t="s">
        <v>64</v>
      </c>
      <c r="V468" s="348">
        <v>100</v>
      </c>
      <c r="W468" s="349">
        <f t="shared" si="23"/>
        <v>100.32000000000001</v>
      </c>
      <c r="X468" s="36">
        <f>IFERROR(IF(W468=0,"",ROUNDUP(W468/H468,0)*0.01196),"")</f>
        <v>0.22724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60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4"/>
      <c r="T469" s="34"/>
      <c r="U469" s="35" t="s">
        <v>64</v>
      </c>
      <c r="V469" s="348">
        <v>160</v>
      </c>
      <c r="W469" s="349">
        <f t="shared" si="23"/>
        <v>163.68</v>
      </c>
      <c r="X469" s="36">
        <f>IFERROR(IF(W469=0,"",ROUNDUP(W469/H469,0)*0.01196),"")</f>
        <v>0.37075999999999998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60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4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60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60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5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4"/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6"/>
      <c r="N473" s="365" t="s">
        <v>65</v>
      </c>
      <c r="O473" s="366"/>
      <c r="P473" s="366"/>
      <c r="Q473" s="366"/>
      <c r="R473" s="366"/>
      <c r="S473" s="366"/>
      <c r="T473" s="367"/>
      <c r="U473" s="37" t="s">
        <v>66</v>
      </c>
      <c r="V473" s="350">
        <f>IFERROR(V467/H467,"0")+IFERROR(V468/H468,"0")+IFERROR(V469/H469,"0")+IFERROR(V470/H470,"0")+IFERROR(V471/H471,"0")+IFERROR(V472/H472,"0")</f>
        <v>64.393939393939391</v>
      </c>
      <c r="W473" s="350">
        <f>IFERROR(W467/H467,"0")+IFERROR(W468/H468,"0")+IFERROR(W469/H469,"0")+IFERROR(W470/H470,"0")+IFERROR(W471/H471,"0")+IFERROR(W472/H472,"0")</f>
        <v>66</v>
      </c>
      <c r="X473" s="350">
        <f>IFERROR(IF(X467="",0,X467),"0")+IFERROR(IF(X468="",0,X468),"0")+IFERROR(IF(X469="",0,X469),"0")+IFERROR(IF(X470="",0,X470),"0")+IFERROR(IF(X471="",0,X471),"0")+IFERROR(IF(X472="",0,X472),"0")</f>
        <v>0.78935999999999995</v>
      </c>
      <c r="Y473" s="351"/>
      <c r="Z473" s="351"/>
    </row>
    <row r="474" spans="1:53" x14ac:dyDescent="0.2">
      <c r="A474" s="355"/>
      <c r="B474" s="355"/>
      <c r="C474" s="355"/>
      <c r="D474" s="355"/>
      <c r="E474" s="355"/>
      <c r="F474" s="355"/>
      <c r="G474" s="355"/>
      <c r="H474" s="355"/>
      <c r="I474" s="355"/>
      <c r="J474" s="355"/>
      <c r="K474" s="355"/>
      <c r="L474" s="355"/>
      <c r="M474" s="356"/>
      <c r="N474" s="365" t="s">
        <v>65</v>
      </c>
      <c r="O474" s="366"/>
      <c r="P474" s="366"/>
      <c r="Q474" s="366"/>
      <c r="R474" s="366"/>
      <c r="S474" s="366"/>
      <c r="T474" s="367"/>
      <c r="U474" s="37" t="s">
        <v>64</v>
      </c>
      <c r="V474" s="350">
        <f>IFERROR(SUM(V467:V472),"0")</f>
        <v>340</v>
      </c>
      <c r="W474" s="350">
        <f>IFERROR(SUM(W467:W472),"0")</f>
        <v>348.48</v>
      </c>
      <c r="X474" s="37"/>
      <c r="Y474" s="351"/>
      <c r="Z474" s="351"/>
    </row>
    <row r="475" spans="1:53" ht="14.25" hidden="1" customHeight="1" x14ac:dyDescent="0.25">
      <c r="A475" s="369" t="s">
        <v>67</v>
      </c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5"/>
      <c r="N475" s="355"/>
      <c r="O475" s="355"/>
      <c r="P475" s="355"/>
      <c r="Q475" s="355"/>
      <c r="R475" s="355"/>
      <c r="S475" s="355"/>
      <c r="T475" s="355"/>
      <c r="U475" s="355"/>
      <c r="V475" s="355"/>
      <c r="W475" s="355"/>
      <c r="X475" s="355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60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6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60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60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4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6"/>
      <c r="N479" s="365" t="s">
        <v>65</v>
      </c>
      <c r="O479" s="366"/>
      <c r="P479" s="366"/>
      <c r="Q479" s="366"/>
      <c r="R479" s="366"/>
      <c r="S479" s="366"/>
      <c r="T479" s="367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5"/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6"/>
      <c r="N480" s="365" t="s">
        <v>65</v>
      </c>
      <c r="O480" s="366"/>
      <c r="P480" s="366"/>
      <c r="Q480" s="366"/>
      <c r="R480" s="366"/>
      <c r="S480" s="366"/>
      <c r="T480" s="367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9" t="s">
        <v>200</v>
      </c>
      <c r="B481" s="355"/>
      <c r="C481" s="355"/>
      <c r="D481" s="355"/>
      <c r="E481" s="355"/>
      <c r="F481" s="355"/>
      <c r="G481" s="355"/>
      <c r="H481" s="355"/>
      <c r="I481" s="355"/>
      <c r="J481" s="355"/>
      <c r="K481" s="355"/>
      <c r="L481" s="355"/>
      <c r="M481" s="355"/>
      <c r="N481" s="355"/>
      <c r="O481" s="355"/>
      <c r="P481" s="355"/>
      <c r="Q481" s="355"/>
      <c r="R481" s="355"/>
      <c r="S481" s="355"/>
      <c r="T481" s="355"/>
      <c r="U481" s="355"/>
      <c r="V481" s="355"/>
      <c r="W481" s="355"/>
      <c r="X481" s="355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60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653" t="s">
        <v>651</v>
      </c>
      <c r="O482" s="358"/>
      <c r="P482" s="358"/>
      <c r="Q482" s="358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4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65" t="s">
        <v>65</v>
      </c>
      <c r="O483" s="366"/>
      <c r="P483" s="366"/>
      <c r="Q483" s="366"/>
      <c r="R483" s="366"/>
      <c r="S483" s="366"/>
      <c r="T483" s="367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56"/>
      <c r="N484" s="365" t="s">
        <v>65</v>
      </c>
      <c r="O484" s="366"/>
      <c r="P484" s="366"/>
      <c r="Q484" s="366"/>
      <c r="R484" s="366"/>
      <c r="S484" s="366"/>
      <c r="T484" s="367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413" t="s">
        <v>652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48"/>
      <c r="Z485" s="48"/>
    </row>
    <row r="486" spans="1:53" ht="16.5" hidden="1" customHeight="1" x14ac:dyDescent="0.25">
      <c r="A486" s="386" t="s">
        <v>653</v>
      </c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5"/>
      <c r="N486" s="355"/>
      <c r="O486" s="355"/>
      <c r="P486" s="355"/>
      <c r="Q486" s="355"/>
      <c r="R486" s="355"/>
      <c r="S486" s="355"/>
      <c r="T486" s="355"/>
      <c r="U486" s="355"/>
      <c r="V486" s="355"/>
      <c r="W486" s="355"/>
      <c r="X486" s="355"/>
      <c r="Y486" s="343"/>
      <c r="Z486" s="343"/>
    </row>
    <row r="487" spans="1:53" ht="14.25" hidden="1" customHeight="1" x14ac:dyDescent="0.25">
      <c r="A487" s="369" t="s">
        <v>104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60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485" t="s">
        <v>656</v>
      </c>
      <c r="O488" s="358"/>
      <c r="P488" s="358"/>
      <c r="Q488" s="358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60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706" t="s">
        <v>659</v>
      </c>
      <c r="O489" s="358"/>
      <c r="P489" s="358"/>
      <c r="Q489" s="358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60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16" t="s">
        <v>662</v>
      </c>
      <c r="O490" s="358"/>
      <c r="P490" s="358"/>
      <c r="Q490" s="358"/>
      <c r="R490" s="359"/>
      <c r="S490" s="34"/>
      <c r="T490" s="34"/>
      <c r="U490" s="35" t="s">
        <v>64</v>
      </c>
      <c r="V490" s="348">
        <v>60</v>
      </c>
      <c r="W490" s="349">
        <f>IFERROR(IF(V490="",0,CEILING((V490/$H490),1)*$H490),"")</f>
        <v>60</v>
      </c>
      <c r="X490" s="36">
        <f>IFERROR(IF(W490=0,"",ROUNDUP(W490/H490,0)*0.02175),"")</f>
        <v>0.10874999999999999</v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60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715" t="s">
        <v>665</v>
      </c>
      <c r="O491" s="358"/>
      <c r="P491" s="358"/>
      <c r="Q491" s="358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60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628" t="s">
        <v>668</v>
      </c>
      <c r="O492" s="358"/>
      <c r="P492" s="358"/>
      <c r="Q492" s="358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4"/>
      <c r="B493" s="355"/>
      <c r="C493" s="355"/>
      <c r="D493" s="355"/>
      <c r="E493" s="355"/>
      <c r="F493" s="355"/>
      <c r="G493" s="355"/>
      <c r="H493" s="355"/>
      <c r="I493" s="355"/>
      <c r="J493" s="355"/>
      <c r="K493" s="355"/>
      <c r="L493" s="355"/>
      <c r="M493" s="356"/>
      <c r="N493" s="365" t="s">
        <v>65</v>
      </c>
      <c r="O493" s="366"/>
      <c r="P493" s="366"/>
      <c r="Q493" s="366"/>
      <c r="R493" s="366"/>
      <c r="S493" s="366"/>
      <c r="T493" s="367"/>
      <c r="U493" s="37" t="s">
        <v>66</v>
      </c>
      <c r="V493" s="350">
        <f>IFERROR(V488/H488,"0")+IFERROR(V489/H489,"0")+IFERROR(V490/H490,"0")+IFERROR(V491/H491,"0")+IFERROR(V492/H492,"0")</f>
        <v>5</v>
      </c>
      <c r="W493" s="350">
        <f>IFERROR(W488/H488,"0")+IFERROR(W489/H489,"0")+IFERROR(W490/H490,"0")+IFERROR(W491/H491,"0")+IFERROR(W492/H492,"0")</f>
        <v>5</v>
      </c>
      <c r="X493" s="350">
        <f>IFERROR(IF(X488="",0,X488),"0")+IFERROR(IF(X489="",0,X489),"0")+IFERROR(IF(X490="",0,X490),"0")+IFERROR(IF(X491="",0,X491),"0")+IFERROR(IF(X492="",0,X492),"0")</f>
        <v>0.10874999999999999</v>
      </c>
      <c r="Y493" s="351"/>
      <c r="Z493" s="351"/>
    </row>
    <row r="494" spans="1:53" x14ac:dyDescent="0.2">
      <c r="A494" s="355"/>
      <c r="B494" s="355"/>
      <c r="C494" s="355"/>
      <c r="D494" s="355"/>
      <c r="E494" s="355"/>
      <c r="F494" s="355"/>
      <c r="G494" s="355"/>
      <c r="H494" s="355"/>
      <c r="I494" s="355"/>
      <c r="J494" s="355"/>
      <c r="K494" s="355"/>
      <c r="L494" s="355"/>
      <c r="M494" s="356"/>
      <c r="N494" s="365" t="s">
        <v>65</v>
      </c>
      <c r="O494" s="366"/>
      <c r="P494" s="366"/>
      <c r="Q494" s="366"/>
      <c r="R494" s="366"/>
      <c r="S494" s="366"/>
      <c r="T494" s="367"/>
      <c r="U494" s="37" t="s">
        <v>64</v>
      </c>
      <c r="V494" s="350">
        <f>IFERROR(SUM(V488:V492),"0")</f>
        <v>60</v>
      </c>
      <c r="W494" s="350">
        <f>IFERROR(SUM(W488:W492),"0")</f>
        <v>60</v>
      </c>
      <c r="X494" s="37"/>
      <c r="Y494" s="351"/>
      <c r="Z494" s="351"/>
    </row>
    <row r="495" spans="1:53" ht="14.25" hidden="1" customHeight="1" x14ac:dyDescent="0.25">
      <c r="A495" s="369" t="s">
        <v>96</v>
      </c>
      <c r="B495" s="355"/>
      <c r="C495" s="355"/>
      <c r="D495" s="355"/>
      <c r="E495" s="355"/>
      <c r="F495" s="355"/>
      <c r="G495" s="355"/>
      <c r="H495" s="355"/>
      <c r="I495" s="355"/>
      <c r="J495" s="355"/>
      <c r="K495" s="355"/>
      <c r="L495" s="355"/>
      <c r="M495" s="355"/>
      <c r="N495" s="355"/>
      <c r="O495" s="355"/>
      <c r="P495" s="355"/>
      <c r="Q495" s="355"/>
      <c r="R495" s="355"/>
      <c r="S495" s="355"/>
      <c r="T495" s="355"/>
      <c r="U495" s="355"/>
      <c r="V495" s="355"/>
      <c r="W495" s="355"/>
      <c r="X495" s="355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60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495" t="s">
        <v>671</v>
      </c>
      <c r="O496" s="358"/>
      <c r="P496" s="358"/>
      <c r="Q496" s="358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60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615" t="s">
        <v>674</v>
      </c>
      <c r="O497" s="358"/>
      <c r="P497" s="358"/>
      <c r="Q497" s="358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60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15" t="s">
        <v>677</v>
      </c>
      <c r="O498" s="358"/>
      <c r="P498" s="358"/>
      <c r="Q498" s="358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4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65" t="s">
        <v>65</v>
      </c>
      <c r="O499" s="366"/>
      <c r="P499" s="366"/>
      <c r="Q499" s="366"/>
      <c r="R499" s="366"/>
      <c r="S499" s="366"/>
      <c r="T499" s="367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5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56"/>
      <c r="N500" s="365" t="s">
        <v>65</v>
      </c>
      <c r="O500" s="366"/>
      <c r="P500" s="366"/>
      <c r="Q500" s="366"/>
      <c r="R500" s="366"/>
      <c r="S500" s="366"/>
      <c r="T500" s="367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9" t="s">
        <v>59</v>
      </c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355"/>
      <c r="N501" s="355"/>
      <c r="O501" s="355"/>
      <c r="P501" s="355"/>
      <c r="Q501" s="355"/>
      <c r="R501" s="355"/>
      <c r="S501" s="355"/>
      <c r="T501" s="355"/>
      <c r="U501" s="355"/>
      <c r="V501" s="355"/>
      <c r="W501" s="355"/>
      <c r="X501" s="355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60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37" t="s">
        <v>680</v>
      </c>
      <c r="O502" s="358"/>
      <c r="P502" s="358"/>
      <c r="Q502" s="358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60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11" t="s">
        <v>683</v>
      </c>
      <c r="O503" s="358"/>
      <c r="P503" s="358"/>
      <c r="Q503" s="358"/>
      <c r="R503" s="359"/>
      <c r="S503" s="34"/>
      <c r="T503" s="34"/>
      <c r="U503" s="35" t="s">
        <v>64</v>
      </c>
      <c r="V503" s="348">
        <v>100</v>
      </c>
      <c r="W503" s="349">
        <f>IFERROR(IF(V503="",0,CEILING((V503/$H503),1)*$H503),"")</f>
        <v>100.80000000000001</v>
      </c>
      <c r="X503" s="36">
        <f>IFERROR(IF(W503=0,"",ROUNDUP(W503/H503,0)*0.00753),"")</f>
        <v>0.18071999999999999</v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60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712" t="s">
        <v>686</v>
      </c>
      <c r="O504" s="358"/>
      <c r="P504" s="358"/>
      <c r="Q504" s="358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60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671" t="s">
        <v>689</v>
      </c>
      <c r="O505" s="358"/>
      <c r="P505" s="358"/>
      <c r="Q505" s="358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4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65" t="s">
        <v>65</v>
      </c>
      <c r="O506" s="366"/>
      <c r="P506" s="366"/>
      <c r="Q506" s="366"/>
      <c r="R506" s="366"/>
      <c r="S506" s="366"/>
      <c r="T506" s="367"/>
      <c r="U506" s="37" t="s">
        <v>66</v>
      </c>
      <c r="V506" s="350">
        <f>IFERROR(V502/H502,"0")+IFERROR(V503/H503,"0")+IFERROR(V504/H504,"0")+IFERROR(V505/H505,"0")</f>
        <v>23.80952380952381</v>
      </c>
      <c r="W506" s="350">
        <f>IFERROR(W502/H502,"0")+IFERROR(W503/H503,"0")+IFERROR(W504/H504,"0")+IFERROR(W505/H505,"0")</f>
        <v>24</v>
      </c>
      <c r="X506" s="350">
        <f>IFERROR(IF(X502="",0,X502),"0")+IFERROR(IF(X503="",0,X503),"0")+IFERROR(IF(X504="",0,X504),"0")+IFERROR(IF(X505="",0,X505),"0")</f>
        <v>0.18071999999999999</v>
      </c>
      <c r="Y506" s="351"/>
      <c r="Z506" s="351"/>
    </row>
    <row r="507" spans="1:53" x14ac:dyDescent="0.2">
      <c r="A507" s="355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56"/>
      <c r="N507" s="365" t="s">
        <v>65</v>
      </c>
      <c r="O507" s="366"/>
      <c r="P507" s="366"/>
      <c r="Q507" s="366"/>
      <c r="R507" s="366"/>
      <c r="S507" s="366"/>
      <c r="T507" s="367"/>
      <c r="U507" s="37" t="s">
        <v>64</v>
      </c>
      <c r="V507" s="350">
        <f>IFERROR(SUM(V502:V505),"0")</f>
        <v>100</v>
      </c>
      <c r="W507" s="350">
        <f>IFERROR(SUM(W502:W505),"0")</f>
        <v>100.80000000000001</v>
      </c>
      <c r="X507" s="37"/>
      <c r="Y507" s="351"/>
      <c r="Z507" s="351"/>
    </row>
    <row r="508" spans="1:53" ht="14.25" hidden="1" customHeight="1" x14ac:dyDescent="0.25">
      <c r="A508" s="369" t="s">
        <v>67</v>
      </c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55"/>
      <c r="N508" s="355"/>
      <c r="O508" s="355"/>
      <c r="P508" s="355"/>
      <c r="Q508" s="355"/>
      <c r="R508" s="355"/>
      <c r="S508" s="355"/>
      <c r="T508" s="355"/>
      <c r="U508" s="355"/>
      <c r="V508" s="355"/>
      <c r="W508" s="355"/>
      <c r="X508" s="355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60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4"/>
      <c r="T509" s="34"/>
      <c r="U509" s="35" t="s">
        <v>64</v>
      </c>
      <c r="V509" s="348">
        <v>30</v>
      </c>
      <c r="W509" s="349">
        <f>IFERROR(IF(V509="",0,CEILING((V509/$H509),1)*$H509),"")</f>
        <v>31.2</v>
      </c>
      <c r="X509" s="36">
        <f>IFERROR(IF(W509=0,"",ROUNDUP(W509/H509,0)*0.02175),"")</f>
        <v>8.6999999999999994E-2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60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477" t="s">
        <v>694</v>
      </c>
      <c r="O510" s="358"/>
      <c r="P510" s="358"/>
      <c r="Q510" s="358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60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497" t="s">
        <v>697</v>
      </c>
      <c r="O511" s="358"/>
      <c r="P511" s="358"/>
      <c r="Q511" s="358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60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451" t="s">
        <v>700</v>
      </c>
      <c r="O512" s="358"/>
      <c r="P512" s="358"/>
      <c r="Q512" s="358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60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84" t="s">
        <v>703</v>
      </c>
      <c r="O513" s="358"/>
      <c r="P513" s="358"/>
      <c r="Q513" s="358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4"/>
      <c r="B514" s="355"/>
      <c r="C514" s="355"/>
      <c r="D514" s="355"/>
      <c r="E514" s="355"/>
      <c r="F514" s="355"/>
      <c r="G514" s="355"/>
      <c r="H514" s="355"/>
      <c r="I514" s="355"/>
      <c r="J514" s="355"/>
      <c r="K514" s="355"/>
      <c r="L514" s="355"/>
      <c r="M514" s="356"/>
      <c r="N514" s="365" t="s">
        <v>65</v>
      </c>
      <c r="O514" s="366"/>
      <c r="P514" s="366"/>
      <c r="Q514" s="366"/>
      <c r="R514" s="366"/>
      <c r="S514" s="366"/>
      <c r="T514" s="367"/>
      <c r="U514" s="37" t="s">
        <v>66</v>
      </c>
      <c r="V514" s="350">
        <f>IFERROR(V509/H509,"0")+IFERROR(V510/H510,"0")+IFERROR(V511/H511,"0")+IFERROR(V512/H512,"0")+IFERROR(V513/H513,"0")</f>
        <v>3.8461538461538463</v>
      </c>
      <c r="W514" s="350">
        <f>IFERROR(W509/H509,"0")+IFERROR(W510/H510,"0")+IFERROR(W511/H511,"0")+IFERROR(W512/H512,"0")+IFERROR(W513/H513,"0")</f>
        <v>4</v>
      </c>
      <c r="X514" s="350">
        <f>IFERROR(IF(X509="",0,X509),"0")+IFERROR(IF(X510="",0,X510),"0")+IFERROR(IF(X511="",0,X511),"0")+IFERROR(IF(X512="",0,X512),"0")+IFERROR(IF(X513="",0,X513),"0")</f>
        <v>8.6999999999999994E-2</v>
      </c>
      <c r="Y514" s="351"/>
      <c r="Z514" s="351"/>
    </row>
    <row r="515" spans="1:53" x14ac:dyDescent="0.2">
      <c r="A515" s="355"/>
      <c r="B515" s="355"/>
      <c r="C515" s="355"/>
      <c r="D515" s="355"/>
      <c r="E515" s="355"/>
      <c r="F515" s="355"/>
      <c r="G515" s="355"/>
      <c r="H515" s="355"/>
      <c r="I515" s="355"/>
      <c r="J515" s="355"/>
      <c r="K515" s="355"/>
      <c r="L515" s="355"/>
      <c r="M515" s="356"/>
      <c r="N515" s="365" t="s">
        <v>65</v>
      </c>
      <c r="O515" s="366"/>
      <c r="P515" s="366"/>
      <c r="Q515" s="366"/>
      <c r="R515" s="366"/>
      <c r="S515" s="366"/>
      <c r="T515" s="367"/>
      <c r="U515" s="37" t="s">
        <v>64</v>
      </c>
      <c r="V515" s="350">
        <f>IFERROR(SUM(V509:V513),"0")</f>
        <v>30</v>
      </c>
      <c r="W515" s="350">
        <f>IFERROR(SUM(W509:W513),"0")</f>
        <v>31.2</v>
      </c>
      <c r="X515" s="37"/>
      <c r="Y515" s="351"/>
      <c r="Z515" s="351"/>
    </row>
    <row r="516" spans="1:53" ht="15" customHeight="1" x14ac:dyDescent="0.2">
      <c r="A516" s="707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372"/>
      <c r="N516" s="384" t="s">
        <v>704</v>
      </c>
      <c r="O516" s="374"/>
      <c r="P516" s="374"/>
      <c r="Q516" s="374"/>
      <c r="R516" s="374"/>
      <c r="S516" s="374"/>
      <c r="T516" s="375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5255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5381.3000000000011</v>
      </c>
      <c r="X516" s="37"/>
      <c r="Y516" s="351"/>
      <c r="Z516" s="351"/>
    </row>
    <row r="517" spans="1:53" x14ac:dyDescent="0.2">
      <c r="A517" s="355"/>
      <c r="B517" s="355"/>
      <c r="C517" s="355"/>
      <c r="D517" s="355"/>
      <c r="E517" s="355"/>
      <c r="F517" s="355"/>
      <c r="G517" s="355"/>
      <c r="H517" s="355"/>
      <c r="I517" s="355"/>
      <c r="J517" s="355"/>
      <c r="K517" s="355"/>
      <c r="L517" s="355"/>
      <c r="M517" s="372"/>
      <c r="N517" s="384" t="s">
        <v>705</v>
      </c>
      <c r="O517" s="374"/>
      <c r="P517" s="374"/>
      <c r="Q517" s="374"/>
      <c r="R517" s="374"/>
      <c r="S517" s="374"/>
      <c r="T517" s="375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5542.4675485917596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5675.8839999999991</v>
      </c>
      <c r="X517" s="37"/>
      <c r="Y517" s="351"/>
      <c r="Z517" s="351"/>
    </row>
    <row r="518" spans="1:53" x14ac:dyDescent="0.2">
      <c r="A518" s="355"/>
      <c r="B518" s="355"/>
      <c r="C518" s="355"/>
      <c r="D518" s="355"/>
      <c r="E518" s="355"/>
      <c r="F518" s="355"/>
      <c r="G518" s="355"/>
      <c r="H518" s="355"/>
      <c r="I518" s="355"/>
      <c r="J518" s="355"/>
      <c r="K518" s="355"/>
      <c r="L518" s="355"/>
      <c r="M518" s="372"/>
      <c r="N518" s="384" t="s">
        <v>706</v>
      </c>
      <c r="O518" s="374"/>
      <c r="P518" s="374"/>
      <c r="Q518" s="374"/>
      <c r="R518" s="374"/>
      <c r="S518" s="374"/>
      <c r="T518" s="375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10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10</v>
      </c>
      <c r="X518" s="37"/>
      <c r="Y518" s="351"/>
      <c r="Z518" s="351"/>
    </row>
    <row r="519" spans="1:53" x14ac:dyDescent="0.2">
      <c r="A519" s="355"/>
      <c r="B519" s="355"/>
      <c r="C519" s="355"/>
      <c r="D519" s="355"/>
      <c r="E519" s="355"/>
      <c r="F519" s="355"/>
      <c r="G519" s="355"/>
      <c r="H519" s="355"/>
      <c r="I519" s="355"/>
      <c r="J519" s="355"/>
      <c r="K519" s="355"/>
      <c r="L519" s="355"/>
      <c r="M519" s="372"/>
      <c r="N519" s="384" t="s">
        <v>708</v>
      </c>
      <c r="O519" s="374"/>
      <c r="P519" s="374"/>
      <c r="Q519" s="374"/>
      <c r="R519" s="374"/>
      <c r="S519" s="374"/>
      <c r="T519" s="375"/>
      <c r="U519" s="37" t="s">
        <v>64</v>
      </c>
      <c r="V519" s="350">
        <f>GrossWeightTotal+PalletQtyTotal*25</f>
        <v>5792.4675485917596</v>
      </c>
      <c r="W519" s="350">
        <f>GrossWeightTotalR+PalletQtyTotalR*25</f>
        <v>5925.8839999999991</v>
      </c>
      <c r="X519" s="37"/>
      <c r="Y519" s="351"/>
      <c r="Z519" s="351"/>
    </row>
    <row r="520" spans="1:53" x14ac:dyDescent="0.2">
      <c r="A520" s="355"/>
      <c r="B520" s="355"/>
      <c r="C520" s="355"/>
      <c r="D520" s="355"/>
      <c r="E520" s="355"/>
      <c r="F520" s="355"/>
      <c r="G520" s="355"/>
      <c r="H520" s="355"/>
      <c r="I520" s="355"/>
      <c r="J520" s="355"/>
      <c r="K520" s="355"/>
      <c r="L520" s="355"/>
      <c r="M520" s="372"/>
      <c r="N520" s="384" t="s">
        <v>709</v>
      </c>
      <c r="O520" s="374"/>
      <c r="P520" s="374"/>
      <c r="Q520" s="374"/>
      <c r="R520" s="374"/>
      <c r="S520" s="374"/>
      <c r="T520" s="375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686.10349835349837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702</v>
      </c>
      <c r="X520" s="37"/>
      <c r="Y520" s="351"/>
      <c r="Z520" s="351"/>
    </row>
    <row r="521" spans="1:53" ht="14.25" hidden="1" customHeight="1" x14ac:dyDescent="0.2">
      <c r="A521" s="355"/>
      <c r="B521" s="355"/>
      <c r="C521" s="355"/>
      <c r="D521" s="355"/>
      <c r="E521" s="355"/>
      <c r="F521" s="355"/>
      <c r="G521" s="355"/>
      <c r="H521" s="355"/>
      <c r="I521" s="355"/>
      <c r="J521" s="355"/>
      <c r="K521" s="355"/>
      <c r="L521" s="355"/>
      <c r="M521" s="372"/>
      <c r="N521" s="384" t="s">
        <v>710</v>
      </c>
      <c r="O521" s="374"/>
      <c r="P521" s="374"/>
      <c r="Q521" s="374"/>
      <c r="R521" s="374"/>
      <c r="S521" s="374"/>
      <c r="T521" s="375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11.207229999999999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7" t="s">
        <v>94</v>
      </c>
      <c r="D523" s="538"/>
      <c r="E523" s="538"/>
      <c r="F523" s="424"/>
      <c r="G523" s="377" t="s">
        <v>222</v>
      </c>
      <c r="H523" s="538"/>
      <c r="I523" s="538"/>
      <c r="J523" s="538"/>
      <c r="K523" s="538"/>
      <c r="L523" s="538"/>
      <c r="M523" s="538"/>
      <c r="N523" s="538"/>
      <c r="O523" s="424"/>
      <c r="P523" s="377" t="s">
        <v>463</v>
      </c>
      <c r="Q523" s="424"/>
      <c r="R523" s="377" t="s">
        <v>516</v>
      </c>
      <c r="S523" s="424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629" t="s">
        <v>713</v>
      </c>
      <c r="B524" s="377" t="s">
        <v>58</v>
      </c>
      <c r="C524" s="377" t="s">
        <v>95</v>
      </c>
      <c r="D524" s="377" t="s">
        <v>103</v>
      </c>
      <c r="E524" s="377" t="s">
        <v>94</v>
      </c>
      <c r="F524" s="377" t="s">
        <v>214</v>
      </c>
      <c r="G524" s="377" t="s">
        <v>223</v>
      </c>
      <c r="H524" s="377" t="s">
        <v>230</v>
      </c>
      <c r="I524" s="377" t="s">
        <v>249</v>
      </c>
      <c r="J524" s="377" t="s">
        <v>308</v>
      </c>
      <c r="K524" s="346"/>
      <c r="L524" s="377" t="s">
        <v>329</v>
      </c>
      <c r="M524" s="377" t="s">
        <v>348</v>
      </c>
      <c r="N524" s="377" t="s">
        <v>432</v>
      </c>
      <c r="O524" s="377" t="s">
        <v>450</v>
      </c>
      <c r="P524" s="377" t="s">
        <v>464</v>
      </c>
      <c r="Q524" s="377" t="s">
        <v>491</v>
      </c>
      <c r="R524" s="377" t="s">
        <v>517</v>
      </c>
      <c r="S524" s="377" t="s">
        <v>566</v>
      </c>
      <c r="T524" s="377" t="s">
        <v>594</v>
      </c>
      <c r="U524" s="377" t="s">
        <v>653</v>
      </c>
      <c r="Z524" s="52"/>
      <c r="AC524" s="346"/>
    </row>
    <row r="525" spans="1:53" ht="13.5" customHeight="1" thickBot="1" x14ac:dyDescent="0.25">
      <c r="A525" s="630"/>
      <c r="B525" s="378"/>
      <c r="C525" s="378"/>
      <c r="D525" s="378"/>
      <c r="E525" s="378"/>
      <c r="F525" s="378"/>
      <c r="G525" s="378"/>
      <c r="H525" s="378"/>
      <c r="I525" s="378"/>
      <c r="J525" s="378"/>
      <c r="K525" s="346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21.6</v>
      </c>
      <c r="D526" s="46">
        <f>IFERROR(W55*1,"0")+IFERROR(W56*1,"0")+IFERROR(W57*1,"0")+IFERROR(W58*1,"0")</f>
        <v>75.600000000000009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233.39999999999998</v>
      </c>
      <c r="F526" s="46">
        <f>IFERROR(W130*1,"0")+IFERROR(W131*1,"0")+IFERROR(W132*1,"0")+IFERROR(W133*1,"0")</f>
        <v>33.6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1551.2799999999997</v>
      </c>
      <c r="N526" s="46">
        <f>IFERROR(W289*1,"0")+IFERROR(W290*1,"0")+IFERROR(W291*1,"0")+IFERROR(W292*1,"0")+IFERROR(W293*1,"0")+IFERROR(W294*1,"0")+IFERROR(W295*1,"0")+IFERROR(W296*1,"0")+IFERROR(W300*1,"0")+IFERROR(W301*1,"0")</f>
        <v>21.6</v>
      </c>
      <c r="O526" s="46">
        <f>IFERROR(W306*1,"0")+IFERROR(W310*1,"0")+IFERROR(W311*1,"0")+IFERROR(W312*1,"0")+IFERROR(W316*1,"0")+IFERROR(W320*1,"0")</f>
        <v>153.9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1725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23.4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201.60000000000002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203.20000000000002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945.12000000000012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192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50,00"/>
        <filter val="1,85"/>
        <filter val="10"/>
        <filter val="10,00"/>
        <filter val="100,00"/>
        <filter val="140,00"/>
        <filter val="150,00"/>
        <filter val="16,00"/>
        <filter val="160,00"/>
        <filter val="160,26"/>
        <filter val="166,00"/>
        <filter val="17,62"/>
        <filter val="18,52"/>
        <filter val="19,00"/>
        <filter val="2,22"/>
        <filter val="2,38"/>
        <filter val="2,56"/>
        <filter val="20,00"/>
        <filter val="200,00"/>
        <filter val="23,81"/>
        <filter val="290,00"/>
        <filter val="3,57"/>
        <filter val="3,85"/>
        <filter val="30,00"/>
        <filter val="300,00"/>
        <filter val="340,00"/>
        <filter val="35,71"/>
        <filter val="40,00"/>
        <filter val="47,62"/>
        <filter val="5 255,00"/>
        <filter val="5 542,47"/>
        <filter val="5 792,47"/>
        <filter val="5,00"/>
        <filter val="50,00"/>
        <filter val="520,00"/>
        <filter val="54,92"/>
        <filter val="56,00"/>
        <filter val="56,82"/>
        <filter val="57,33"/>
        <filter val="6,25"/>
        <filter val="6,48"/>
        <filter val="60,00"/>
        <filter val="64,39"/>
        <filter val="686,10"/>
        <filter val="70,00"/>
        <filter val="80,00"/>
        <filter val="840,00"/>
        <filter val="860,00"/>
        <filter val="9,00"/>
        <filter val="9,62"/>
        <filter val="9,89"/>
        <filter val="90,00"/>
      </filters>
    </filterColumn>
  </autoFilter>
  <mergeCells count="938">
    <mergeCell ref="N109:R109"/>
    <mergeCell ref="N364:T364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D472:E472"/>
    <mergeCell ref="N407:R407"/>
    <mergeCell ref="D451:E451"/>
    <mergeCell ref="N126:T126"/>
    <mergeCell ref="D470:E470"/>
    <mergeCell ref="N280:T280"/>
    <mergeCell ref="N176:R176"/>
    <mergeCell ref="N345:T345"/>
    <mergeCell ref="N412:R412"/>
    <mergeCell ref="N193:T193"/>
    <mergeCell ref="D284:E284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263:R263"/>
    <mergeCell ref="N156:T156"/>
    <mergeCell ref="N85:T85"/>
    <mergeCell ref="N229:R229"/>
    <mergeCell ref="D43:E43"/>
    <mergeCell ref="N32:T32"/>
    <mergeCell ref="N211:T211"/>
    <mergeCell ref="N162:T162"/>
    <mergeCell ref="A323:X323"/>
    <mergeCell ref="N214:T214"/>
    <mergeCell ref="D235:E235"/>
    <mergeCell ref="A244:M245"/>
    <mergeCell ref="N160:R160"/>
    <mergeCell ref="A51:M52"/>
    <mergeCell ref="D35:E35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D306:E306"/>
    <mergeCell ref="D354:E354"/>
    <mergeCell ref="N279:T279"/>
    <mergeCell ref="D139:E139"/>
    <mergeCell ref="N125:R125"/>
    <mergeCell ref="A321:M322"/>
    <mergeCell ref="N362:R362"/>
    <mergeCell ref="N191:R191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N493:T493"/>
    <mergeCell ref="N435:T435"/>
    <mergeCell ref="N429:R429"/>
    <mergeCell ref="A430:M431"/>
    <mergeCell ref="N500:T500"/>
    <mergeCell ref="D498:E498"/>
    <mergeCell ref="D259:E259"/>
    <mergeCell ref="N476:R476"/>
    <mergeCell ref="D326:E326"/>
    <mergeCell ref="N181:R181"/>
    <mergeCell ref="D197:E197"/>
    <mergeCell ref="D253:E253"/>
    <mergeCell ref="A377:X377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219:R219"/>
    <mergeCell ref="A342:X342"/>
    <mergeCell ref="D327:E327"/>
    <mergeCell ref="D311:E311"/>
    <mergeCell ref="D115:E115"/>
    <mergeCell ref="N218:R218"/>
    <mergeCell ref="D261:E261"/>
    <mergeCell ref="D90:E90"/>
    <mergeCell ref="D388:E388"/>
    <mergeCell ref="D390:E390"/>
    <mergeCell ref="N225:T225"/>
    <mergeCell ref="A370:M371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165:R165"/>
    <mergeCell ref="N152:R152"/>
    <mergeCell ref="N450:R450"/>
    <mergeCell ref="N375:T375"/>
    <mergeCell ref="D396:E396"/>
    <mergeCell ref="D456:E456"/>
    <mergeCell ref="D339:E339"/>
    <mergeCell ref="D230:E230"/>
    <mergeCell ref="A475:X475"/>
    <mergeCell ref="D180:E180"/>
    <mergeCell ref="N464:T464"/>
    <mergeCell ref="N439:T439"/>
    <mergeCell ref="N452:R452"/>
    <mergeCell ref="D454:E454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N513:R513"/>
    <mergeCell ref="R523:S523"/>
    <mergeCell ref="S524:S525"/>
    <mergeCell ref="N424:R424"/>
    <mergeCell ref="N411:R411"/>
    <mergeCell ref="D448:E448"/>
    <mergeCell ref="I524:I525"/>
    <mergeCell ref="A524:A525"/>
    <mergeCell ref="Q524:Q525"/>
    <mergeCell ref="N521:T521"/>
    <mergeCell ref="A508:X508"/>
    <mergeCell ref="R524:R525"/>
    <mergeCell ref="N516:T516"/>
    <mergeCell ref="G524:G525"/>
    <mergeCell ref="A217:X217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N502:R502"/>
    <mergeCell ref="D132:E132"/>
    <mergeCell ref="A383:X383"/>
    <mergeCell ref="N480:T480"/>
    <mergeCell ref="N451:R451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A352:X352"/>
    <mergeCell ref="N329:R329"/>
    <mergeCell ref="D130:E130"/>
    <mergeCell ref="D74:E74"/>
    <mergeCell ref="D68:E68"/>
    <mergeCell ref="N167:T167"/>
    <mergeCell ref="D188:E188"/>
    <mergeCell ref="D424:E424"/>
    <mergeCell ref="N260:R260"/>
    <mergeCell ref="N89:R89"/>
    <mergeCell ref="N448:R448"/>
    <mergeCell ref="A473:M474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509:E509"/>
    <mergeCell ref="A447:X447"/>
    <mergeCell ref="D425:E425"/>
    <mergeCell ref="A193:M194"/>
    <mergeCell ref="N409:T409"/>
    <mergeCell ref="N503:R503"/>
    <mergeCell ref="N332:R332"/>
    <mergeCell ref="D204:E204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D489:E489"/>
    <mergeCell ref="N346:T346"/>
    <mergeCell ref="D427:E427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A501:X501"/>
    <mergeCell ref="D497:E497"/>
    <mergeCell ref="A305:X305"/>
    <mergeCell ref="N517:T517"/>
    <mergeCell ref="N98:R98"/>
    <mergeCell ref="N396:R396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D159:E159"/>
    <mergeCell ref="A46:X46"/>
    <mergeCell ref="D80:E80"/>
    <mergeCell ref="N188:R188"/>
    <mergeCell ref="N66:R66"/>
    <mergeCell ref="D75:E75"/>
    <mergeCell ref="D89:E89"/>
    <mergeCell ref="N96:R96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H10:L10"/>
    <mergeCell ref="H17:H18"/>
    <mergeCell ref="A86:X86"/>
    <mergeCell ref="A42:X42"/>
    <mergeCell ref="D198:E198"/>
    <mergeCell ref="D296:E296"/>
    <mergeCell ref="N41:T41"/>
    <mergeCell ref="D39:E39"/>
    <mergeCell ref="N254:R254"/>
    <mergeCell ref="A34:X34"/>
    <mergeCell ref="N395:R395"/>
    <mergeCell ref="D140:E140"/>
    <mergeCell ref="N426:R426"/>
    <mergeCell ref="N220:R220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276:R276"/>
    <mergeCell ref="N512:R512"/>
    <mergeCell ref="N363:T363"/>
    <mergeCell ref="D384:E384"/>
    <mergeCell ref="D213:E213"/>
    <mergeCell ref="D449:E449"/>
    <mergeCell ref="N415:T415"/>
    <mergeCell ref="N278:R278"/>
    <mergeCell ref="D386:E386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N433:R433"/>
    <mergeCell ref="N133:R133"/>
    <mergeCell ref="N369:R369"/>
    <mergeCell ref="N198:R198"/>
    <mergeCell ref="D241:E241"/>
    <mergeCell ref="N418:R418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D10:E10"/>
    <mergeCell ref="N296:R296"/>
    <mergeCell ref="N356:R356"/>
    <mergeCell ref="N318:T318"/>
    <mergeCell ref="A250:X250"/>
    <mergeCell ref="D228:E228"/>
    <mergeCell ref="D333:E333"/>
    <mergeCell ref="N306:R306"/>
    <mergeCell ref="N122:R122"/>
    <mergeCell ref="N105:R105"/>
    <mergeCell ref="N43:R43"/>
    <mergeCell ref="D151:E151"/>
    <mergeCell ref="N107:R107"/>
    <mergeCell ref="D150:E150"/>
    <mergeCell ref="N69:R69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367:R36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2024-04-09T10:31:33Z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