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52B592C-F317-48CC-8FC1-BC5F8E88F8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W458" i="1"/>
  <c r="X458" i="1" s="1"/>
  <c r="W457" i="1"/>
  <c r="X457" i="1" s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W434" i="1"/>
  <c r="X434" i="1" s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W418" i="1"/>
  <c r="X418" i="1" s="1"/>
  <c r="X420" i="1" s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W337" i="1"/>
  <c r="X337" i="1" s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V256" i="1"/>
  <c r="V255" i="1"/>
  <c r="W254" i="1"/>
  <c r="X254" i="1" s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6" i="1" s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W164" i="1"/>
  <c r="X164" i="1" s="1"/>
  <c r="X166" i="1" s="1"/>
  <c r="N164" i="1"/>
  <c r="V162" i="1"/>
  <c r="V161" i="1"/>
  <c r="W160" i="1"/>
  <c r="X160" i="1" s="1"/>
  <c r="N160" i="1"/>
  <c r="W159" i="1"/>
  <c r="W161" i="1" s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X130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X87" i="1" s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X63" i="1" s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N55" i="1"/>
  <c r="V52" i="1"/>
  <c r="V51" i="1"/>
  <c r="W50" i="1"/>
  <c r="X50" i="1" s="1"/>
  <c r="N50" i="1"/>
  <c r="W49" i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A9" i="1"/>
  <c r="A10" i="1" s="1"/>
  <c r="D7" i="1"/>
  <c r="O6" i="1"/>
  <c r="N2" i="1"/>
  <c r="W116" i="1" l="1"/>
  <c r="J9" i="1"/>
  <c r="F9" i="1"/>
  <c r="F10" i="1"/>
  <c r="X204" i="1"/>
  <c r="X210" i="1" s="1"/>
  <c r="W210" i="1"/>
  <c r="X213" i="1"/>
  <c r="X214" i="1" s="1"/>
  <c r="W214" i="1"/>
  <c r="L526" i="1"/>
  <c r="X134" i="1"/>
  <c r="X91" i="1"/>
  <c r="W200" i="1"/>
  <c r="X407" i="1"/>
  <c r="X408" i="1" s="1"/>
  <c r="W408" i="1"/>
  <c r="V519" i="1"/>
  <c r="X358" i="1"/>
  <c r="W59" i="1"/>
  <c r="X84" i="1"/>
  <c r="X340" i="1"/>
  <c r="W479" i="1"/>
  <c r="X22" i="1"/>
  <c r="X23" i="1" s="1"/>
  <c r="X105" i="1"/>
  <c r="X116" i="1" s="1"/>
  <c r="X196" i="1"/>
  <c r="X200" i="1" s="1"/>
  <c r="W302" i="1"/>
  <c r="X348" i="1"/>
  <c r="X349" i="1" s="1"/>
  <c r="W349" i="1"/>
  <c r="X373" i="1"/>
  <c r="X374" i="1" s="1"/>
  <c r="W374" i="1"/>
  <c r="S526" i="1"/>
  <c r="X438" i="1"/>
  <c r="X439" i="1" s="1"/>
  <c r="W439" i="1"/>
  <c r="X442" i="1"/>
  <c r="X443" i="1" s="1"/>
  <c r="W443" i="1"/>
  <c r="X476" i="1"/>
  <c r="W32" i="1"/>
  <c r="X26" i="1"/>
  <c r="X32" i="1" s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84" i="1"/>
  <c r="W135" i="1"/>
  <c r="W142" i="1"/>
  <c r="X139" i="1"/>
  <c r="X142" i="1" s="1"/>
  <c r="G526" i="1"/>
  <c r="W167" i="1"/>
  <c r="W174" i="1"/>
  <c r="X169" i="1"/>
  <c r="X173" i="1" s="1"/>
  <c r="W173" i="1"/>
  <c r="X177" i="1"/>
  <c r="X193" i="1" s="1"/>
  <c r="W193" i="1"/>
  <c r="V516" i="1"/>
  <c r="V520" i="1"/>
  <c r="W51" i="1"/>
  <c r="X59" i="1"/>
  <c r="W91" i="1"/>
  <c r="W92" i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I526" i="1"/>
  <c r="W162" i="1"/>
  <c r="X159" i="1"/>
  <c r="X161" i="1" s="1"/>
  <c r="W166" i="1"/>
  <c r="W194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P526" i="1"/>
  <c r="H9" i="1"/>
  <c r="B526" i="1"/>
  <c r="W518" i="1"/>
  <c r="W517" i="1"/>
  <c r="W24" i="1"/>
  <c r="D526" i="1"/>
  <c r="W60" i="1"/>
  <c r="E526" i="1"/>
  <c r="W85" i="1"/>
  <c r="F526" i="1"/>
  <c r="W134" i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20" i="1" l="1"/>
  <c r="X521" i="1"/>
  <c r="W516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<sst xmlns="http://schemas.openxmlformats.org/spreadsheetml/2006/main" count="2229" uniqueCount="752">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</sst>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7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99" t="s">
        <v>0</v>
      </c>
      <c r="E1" s="353"/>
      <c r="F1" s="353"/>
      <c r="G1" s="12" t="s">
        <v>1</v>
      </c>
      <c r="H1" s="499" t="s">
        <v>2</v>
      </c>
      <c r="I1" s="353"/>
      <c r="J1" s="353"/>
      <c r="K1" s="353"/>
      <c r="L1" s="353"/>
      <c r="M1" s="353"/>
      <c r="N1" s="353"/>
      <c r="O1" s="353"/>
      <c r="P1" s="352" t="s">
        <v>3</v>
      </c>
      <c r="Q1" s="353"/>
      <c r="R1" s="3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654" t="s">
        <v>7</v>
      </c>
      <c r="B5" s="374"/>
      <c r="C5" s="375"/>
      <c r="D5" s="647"/>
      <c r="E5" s="648"/>
      <c r="F5" s="421" t="s">
        <v>8</v>
      </c>
      <c r="G5" s="375"/>
      <c r="H5" s="647" t="s">
        <v>751</v>
      </c>
      <c r="I5" s="686"/>
      <c r="J5" s="686"/>
      <c r="K5" s="686"/>
      <c r="L5" s="648"/>
      <c r="N5" s="24" t="s">
        <v>9</v>
      </c>
      <c r="O5" s="406">
        <v>45393</v>
      </c>
      <c r="P5" s="407"/>
      <c r="R5" s="371" t="s">
        <v>10</v>
      </c>
      <c r="S5" s="372"/>
      <c r="T5" s="556" t="s">
        <v>11</v>
      </c>
      <c r="U5" s="407"/>
      <c r="Z5" s="51"/>
      <c r="AA5" s="51"/>
      <c r="AB5" s="51"/>
    </row>
    <row r="6" spans="1:29" s="341" customFormat="1" ht="24" customHeight="1" x14ac:dyDescent="0.2">
      <c r="A6" s="654" t="s">
        <v>12</v>
      </c>
      <c r="B6" s="374"/>
      <c r="C6" s="375"/>
      <c r="D6" s="454" t="s">
        <v>13</v>
      </c>
      <c r="E6" s="455"/>
      <c r="F6" s="455"/>
      <c r="G6" s="455"/>
      <c r="H6" s="455"/>
      <c r="I6" s="455"/>
      <c r="J6" s="455"/>
      <c r="K6" s="455"/>
      <c r="L6" s="407"/>
      <c r="N6" s="24" t="s">
        <v>14</v>
      </c>
      <c r="O6" s="625" t="str">
        <f>IF(O5=0," ",CHOOSE(WEEKDAY(O5,2),"Понедельник","Вторник","Среда","Четверг","Пятница","Суббота","Воскресенье"))</f>
        <v>Четверг</v>
      </c>
      <c r="P6" s="359"/>
      <c r="R6" s="696" t="s">
        <v>15</v>
      </c>
      <c r="S6" s="372"/>
      <c r="T6" s="562" t="s">
        <v>16</v>
      </c>
      <c r="U6" s="563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27" t="str">
        <f>IFERROR(VLOOKUP(DeliveryAddress,Table,3,0),1)</f>
        <v>5</v>
      </c>
      <c r="E7" s="528"/>
      <c r="F7" s="528"/>
      <c r="G7" s="528"/>
      <c r="H7" s="528"/>
      <c r="I7" s="528"/>
      <c r="J7" s="528"/>
      <c r="K7" s="528"/>
      <c r="L7" s="471"/>
      <c r="N7" s="24"/>
      <c r="O7" s="42"/>
      <c r="P7" s="42"/>
      <c r="R7" s="355"/>
      <c r="S7" s="372"/>
      <c r="T7" s="564"/>
      <c r="U7" s="565"/>
      <c r="Z7" s="51"/>
      <c r="AA7" s="51"/>
      <c r="AB7" s="51"/>
    </row>
    <row r="8" spans="1:29" s="341" customFormat="1" ht="25.5" customHeight="1" x14ac:dyDescent="0.2">
      <c r="A8" s="389" t="s">
        <v>17</v>
      </c>
      <c r="B8" s="366"/>
      <c r="C8" s="367"/>
      <c r="D8" s="631"/>
      <c r="E8" s="632"/>
      <c r="F8" s="632"/>
      <c r="G8" s="632"/>
      <c r="H8" s="632"/>
      <c r="I8" s="632"/>
      <c r="J8" s="632"/>
      <c r="K8" s="632"/>
      <c r="L8" s="633"/>
      <c r="N8" s="24" t="s">
        <v>18</v>
      </c>
      <c r="O8" s="465">
        <v>0.45833333333333331</v>
      </c>
      <c r="P8" s="407"/>
      <c r="R8" s="355"/>
      <c r="S8" s="372"/>
      <c r="T8" s="564"/>
      <c r="U8" s="565"/>
      <c r="Z8" s="51"/>
      <c r="AA8" s="51"/>
      <c r="AB8" s="51"/>
    </row>
    <row r="9" spans="1:29" s="341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432"/>
      <c r="E9" s="393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N9" s="26" t="s">
        <v>19</v>
      </c>
      <c r="O9" s="406"/>
      <c r="P9" s="407"/>
      <c r="R9" s="355"/>
      <c r="S9" s="372"/>
      <c r="T9" s="566"/>
      <c r="U9" s="56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432"/>
      <c r="E10" s="393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479" t="str">
        <f>IFERROR(VLOOKUP($D$10,Proxy,2,FALSE),"")</f>
        <v/>
      </c>
      <c r="I10" s="355"/>
      <c r="J10" s="355"/>
      <c r="K10" s="355"/>
      <c r="L10" s="355"/>
      <c r="N10" s="26" t="s">
        <v>20</v>
      </c>
      <c r="O10" s="465"/>
      <c r="P10" s="407"/>
      <c r="S10" s="24" t="s">
        <v>21</v>
      </c>
      <c r="T10" s="692" t="s">
        <v>22</v>
      </c>
      <c r="U10" s="563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65"/>
      <c r="P11" s="407"/>
      <c r="S11" s="24" t="s">
        <v>25</v>
      </c>
      <c r="T11" s="427" t="s">
        <v>26</v>
      </c>
      <c r="U11" s="428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412" t="s">
        <v>27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5"/>
      <c r="N12" s="24" t="s">
        <v>28</v>
      </c>
      <c r="O12" s="470"/>
      <c r="P12" s="471"/>
      <c r="Q12" s="23"/>
      <c r="S12" s="24"/>
      <c r="T12" s="353"/>
      <c r="U12" s="355"/>
      <c r="Z12" s="51"/>
      <c r="AA12" s="51"/>
      <c r="AB12" s="51"/>
    </row>
    <row r="13" spans="1:29" s="341" customFormat="1" ht="23.25" customHeight="1" x14ac:dyDescent="0.2">
      <c r="A13" s="412" t="s">
        <v>29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5"/>
      <c r="M13" s="26"/>
      <c r="N13" s="26" t="s">
        <v>30</v>
      </c>
      <c r="O13" s="427"/>
      <c r="P13" s="428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412" t="s">
        <v>31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5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373" t="s">
        <v>32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5"/>
      <c r="N15" s="589" t="s">
        <v>33</v>
      </c>
      <c r="O15" s="353"/>
      <c r="P15" s="353"/>
      <c r="Q15" s="353"/>
      <c r="R15" s="3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90"/>
      <c r="O16" s="590"/>
      <c r="P16" s="590"/>
      <c r="Q16" s="590"/>
      <c r="R16" s="59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1" t="s">
        <v>34</v>
      </c>
      <c r="B17" s="361" t="s">
        <v>35</v>
      </c>
      <c r="C17" s="607" t="s">
        <v>36</v>
      </c>
      <c r="D17" s="361" t="s">
        <v>37</v>
      </c>
      <c r="E17" s="362"/>
      <c r="F17" s="361" t="s">
        <v>38</v>
      </c>
      <c r="G17" s="361" t="s">
        <v>39</v>
      </c>
      <c r="H17" s="361" t="s">
        <v>40</v>
      </c>
      <c r="I17" s="361" t="s">
        <v>41</v>
      </c>
      <c r="J17" s="361" t="s">
        <v>42</v>
      </c>
      <c r="K17" s="361" t="s">
        <v>43</v>
      </c>
      <c r="L17" s="361" t="s">
        <v>44</v>
      </c>
      <c r="M17" s="361" t="s">
        <v>45</v>
      </c>
      <c r="N17" s="361" t="s">
        <v>46</v>
      </c>
      <c r="O17" s="622"/>
      <c r="P17" s="622"/>
      <c r="Q17" s="622"/>
      <c r="R17" s="362"/>
      <c r="S17" s="402" t="s">
        <v>47</v>
      </c>
      <c r="T17" s="375"/>
      <c r="U17" s="361" t="s">
        <v>48</v>
      </c>
      <c r="V17" s="361" t="s">
        <v>49</v>
      </c>
      <c r="W17" s="693" t="s">
        <v>50</v>
      </c>
      <c r="X17" s="361" t="s">
        <v>51</v>
      </c>
      <c r="Y17" s="387" t="s">
        <v>52</v>
      </c>
      <c r="Z17" s="387" t="s">
        <v>53</v>
      </c>
      <c r="AA17" s="387" t="s">
        <v>54</v>
      </c>
      <c r="AB17" s="678"/>
      <c r="AC17" s="679"/>
      <c r="AD17" s="599"/>
      <c r="BA17" s="673" t="s">
        <v>55</v>
      </c>
    </row>
    <row r="18" spans="1:53" ht="14.25" customHeight="1" x14ac:dyDescent="0.2">
      <c r="A18" s="368"/>
      <c r="B18" s="368"/>
      <c r="C18" s="368"/>
      <c r="D18" s="363"/>
      <c r="E18" s="364"/>
      <c r="F18" s="368"/>
      <c r="G18" s="368"/>
      <c r="H18" s="368"/>
      <c r="I18" s="368"/>
      <c r="J18" s="368"/>
      <c r="K18" s="368"/>
      <c r="L18" s="368"/>
      <c r="M18" s="368"/>
      <c r="N18" s="363"/>
      <c r="O18" s="623"/>
      <c r="P18" s="623"/>
      <c r="Q18" s="623"/>
      <c r="R18" s="364"/>
      <c r="S18" s="342" t="s">
        <v>56</v>
      </c>
      <c r="T18" s="342" t="s">
        <v>57</v>
      </c>
      <c r="U18" s="368"/>
      <c r="V18" s="368"/>
      <c r="W18" s="694"/>
      <c r="X18" s="368"/>
      <c r="Y18" s="388"/>
      <c r="Z18" s="388"/>
      <c r="AA18" s="680"/>
      <c r="AB18" s="681"/>
      <c r="AC18" s="682"/>
      <c r="AD18" s="600"/>
      <c r="BA18" s="355"/>
    </row>
    <row r="19" spans="1:53" ht="27.75" hidden="1" customHeight="1" x14ac:dyDescent="0.2">
      <c r="A19" s="413" t="s">
        <v>58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8"/>
      <c r="Z19" s="48"/>
    </row>
    <row r="20" spans="1:53" ht="16.5" hidden="1" customHeight="1" x14ac:dyDescent="0.25">
      <c r="A20" s="386" t="s">
        <v>58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43"/>
      <c r="Z20" s="343"/>
    </row>
    <row r="21" spans="1:53" ht="14.25" hidden="1" customHeight="1" x14ac:dyDescent="0.25">
      <c r="A21" s="369" t="s">
        <v>59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60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0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65" t="s">
        <v>65</v>
      </c>
      <c r="O23" s="366"/>
      <c r="P23" s="366"/>
      <c r="Q23" s="366"/>
      <c r="R23" s="366"/>
      <c r="S23" s="366"/>
      <c r="T23" s="367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65" t="s">
        <v>65</v>
      </c>
      <c r="O24" s="366"/>
      <c r="P24" s="366"/>
      <c r="Q24" s="366"/>
      <c r="R24" s="366"/>
      <c r="S24" s="366"/>
      <c r="T24" s="367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9" t="s">
        <v>67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60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39" t="s">
        <v>70</v>
      </c>
      <c r="O26" s="358"/>
      <c r="P26" s="358"/>
      <c r="Q26" s="358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0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0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71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0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0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60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699" t="s">
        <v>79</v>
      </c>
      <c r="O30" s="358"/>
      <c r="P30" s="358"/>
      <c r="Q30" s="358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60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8"/>
      <c r="P31" s="358"/>
      <c r="Q31" s="358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4"/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  <c r="M32" s="356"/>
      <c r="N32" s="365" t="s">
        <v>65</v>
      </c>
      <c r="O32" s="366"/>
      <c r="P32" s="366"/>
      <c r="Q32" s="366"/>
      <c r="R32" s="366"/>
      <c r="S32" s="366"/>
      <c r="T32" s="367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5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6"/>
      <c r="N33" s="365" t="s">
        <v>65</v>
      </c>
      <c r="O33" s="366"/>
      <c r="P33" s="366"/>
      <c r="Q33" s="366"/>
      <c r="R33" s="366"/>
      <c r="S33" s="366"/>
      <c r="T33" s="367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9" t="s">
        <v>82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60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5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8"/>
      <c r="P35" s="358"/>
      <c r="Q35" s="358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4"/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6"/>
      <c r="N36" s="365" t="s">
        <v>65</v>
      </c>
      <c r="O36" s="366"/>
      <c r="P36" s="366"/>
      <c r="Q36" s="366"/>
      <c r="R36" s="366"/>
      <c r="S36" s="366"/>
      <c r="T36" s="367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5"/>
      <c r="B37" s="355"/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6"/>
      <c r="N37" s="365" t="s">
        <v>65</v>
      </c>
      <c r="O37" s="366"/>
      <c r="P37" s="366"/>
      <c r="Q37" s="366"/>
      <c r="R37" s="366"/>
      <c r="S37" s="366"/>
      <c r="T37" s="367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9" t="s">
        <v>87</v>
      </c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5"/>
      <c r="P38" s="355"/>
      <c r="Q38" s="355"/>
      <c r="R38" s="355"/>
      <c r="S38" s="355"/>
      <c r="T38" s="355"/>
      <c r="U38" s="355"/>
      <c r="V38" s="355"/>
      <c r="W38" s="355"/>
      <c r="X38" s="355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60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6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8"/>
      <c r="P39" s="358"/>
      <c r="Q39" s="358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4"/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6"/>
      <c r="N40" s="365" t="s">
        <v>65</v>
      </c>
      <c r="O40" s="366"/>
      <c r="P40" s="366"/>
      <c r="Q40" s="366"/>
      <c r="R40" s="366"/>
      <c r="S40" s="366"/>
      <c r="T40" s="367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5"/>
      <c r="B41" s="355"/>
      <c r="C41" s="355"/>
      <c r="D41" s="355"/>
      <c r="E41" s="355"/>
      <c r="F41" s="355"/>
      <c r="G41" s="355"/>
      <c r="H41" s="355"/>
      <c r="I41" s="355"/>
      <c r="J41" s="355"/>
      <c r="K41" s="355"/>
      <c r="L41" s="355"/>
      <c r="M41" s="356"/>
      <c r="N41" s="365" t="s">
        <v>65</v>
      </c>
      <c r="O41" s="366"/>
      <c r="P41" s="366"/>
      <c r="Q41" s="366"/>
      <c r="R41" s="366"/>
      <c r="S41" s="366"/>
      <c r="T41" s="367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9" t="s">
        <v>91</v>
      </c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5"/>
      <c r="N42" s="355"/>
      <c r="O42" s="355"/>
      <c r="P42" s="355"/>
      <c r="Q42" s="355"/>
      <c r="R42" s="355"/>
      <c r="S42" s="355"/>
      <c r="T42" s="355"/>
      <c r="U42" s="355"/>
      <c r="V42" s="355"/>
      <c r="W42" s="355"/>
      <c r="X42" s="355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60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4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8"/>
      <c r="P43" s="358"/>
      <c r="Q43" s="358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4"/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6"/>
      <c r="N44" s="365" t="s">
        <v>65</v>
      </c>
      <c r="O44" s="366"/>
      <c r="P44" s="366"/>
      <c r="Q44" s="366"/>
      <c r="R44" s="366"/>
      <c r="S44" s="366"/>
      <c r="T44" s="367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5"/>
      <c r="B45" s="355"/>
      <c r="C45" s="355"/>
      <c r="D45" s="355"/>
      <c r="E45" s="355"/>
      <c r="F45" s="355"/>
      <c r="G45" s="355"/>
      <c r="H45" s="355"/>
      <c r="I45" s="355"/>
      <c r="J45" s="355"/>
      <c r="K45" s="355"/>
      <c r="L45" s="355"/>
      <c r="M45" s="356"/>
      <c r="N45" s="365" t="s">
        <v>65</v>
      </c>
      <c r="O45" s="366"/>
      <c r="P45" s="366"/>
      <c r="Q45" s="366"/>
      <c r="R45" s="366"/>
      <c r="S45" s="366"/>
      <c r="T45" s="367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413" t="s">
        <v>94</v>
      </c>
      <c r="B46" s="414"/>
      <c r="C46" s="414"/>
      <c r="D46" s="414"/>
      <c r="E46" s="414"/>
      <c r="F46" s="414"/>
      <c r="G46" s="414"/>
      <c r="H46" s="414"/>
      <c r="I46" s="414"/>
      <c r="J46" s="414"/>
      <c r="K46" s="414"/>
      <c r="L46" s="414"/>
      <c r="M46" s="414"/>
      <c r="N46" s="414"/>
      <c r="O46" s="414"/>
      <c r="P46" s="414"/>
      <c r="Q46" s="414"/>
      <c r="R46" s="414"/>
      <c r="S46" s="414"/>
      <c r="T46" s="414"/>
      <c r="U46" s="414"/>
      <c r="V46" s="414"/>
      <c r="W46" s="414"/>
      <c r="X46" s="414"/>
      <c r="Y46" s="48"/>
      <c r="Z46" s="48"/>
    </row>
    <row r="47" spans="1:53" ht="16.5" hidden="1" customHeight="1" x14ac:dyDescent="0.25">
      <c r="A47" s="386" t="s">
        <v>95</v>
      </c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5"/>
      <c r="N47" s="355"/>
      <c r="O47" s="355"/>
      <c r="P47" s="355"/>
      <c r="Q47" s="355"/>
      <c r="R47" s="355"/>
      <c r="S47" s="355"/>
      <c r="T47" s="355"/>
      <c r="U47" s="355"/>
      <c r="V47" s="355"/>
      <c r="W47" s="355"/>
      <c r="X47" s="355"/>
      <c r="Y47" s="343"/>
      <c r="Z47" s="343"/>
    </row>
    <row r="48" spans="1:53" ht="14.25" hidden="1" customHeight="1" x14ac:dyDescent="0.25">
      <c r="A48" s="369" t="s">
        <v>96</v>
      </c>
      <c r="B48" s="355"/>
      <c r="C48" s="355"/>
      <c r="D48" s="355"/>
      <c r="E48" s="355"/>
      <c r="F48" s="355"/>
      <c r="G48" s="355"/>
      <c r="H48" s="355"/>
      <c r="I48" s="355"/>
      <c r="J48" s="355"/>
      <c r="K48" s="355"/>
      <c r="L48" s="355"/>
      <c r="M48" s="355"/>
      <c r="N48" s="355"/>
      <c r="O48" s="355"/>
      <c r="P48" s="355"/>
      <c r="Q48" s="355"/>
      <c r="R48" s="355"/>
      <c r="S48" s="355"/>
      <c r="T48" s="355"/>
      <c r="U48" s="355"/>
      <c r="V48" s="355"/>
      <c r="W48" s="355"/>
      <c r="X48" s="355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60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6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8"/>
      <c r="P49" s="358"/>
      <c r="Q49" s="358"/>
      <c r="R49" s="359"/>
      <c r="S49" s="34"/>
      <c r="T49" s="34"/>
      <c r="U49" s="35" t="s">
        <v>64</v>
      </c>
      <c r="V49" s="348">
        <v>120</v>
      </c>
      <c r="W49" s="349">
        <f>IFERROR(IF(V49="",0,CEILING((V49/$H49),1)*$H49),"")</f>
        <v>129.60000000000002</v>
      </c>
      <c r="X49" s="36">
        <f>IFERROR(IF(W49=0,"",ROUNDUP(W49/H49,0)*0.02175),"")</f>
        <v>0.26100000000000001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60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63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8"/>
      <c r="P50" s="358"/>
      <c r="Q50" s="358"/>
      <c r="R50" s="359"/>
      <c r="S50" s="34"/>
      <c r="T50" s="34"/>
      <c r="U50" s="35" t="s">
        <v>64</v>
      </c>
      <c r="V50" s="348">
        <v>162</v>
      </c>
      <c r="W50" s="349">
        <f>IFERROR(IF(V50="",0,CEILING((V50/$H50),1)*$H50),"")</f>
        <v>162</v>
      </c>
      <c r="X50" s="36">
        <f>IFERROR(IF(W50=0,"",ROUNDUP(W50/H50,0)*0.00753),"")</f>
        <v>0.45180000000000003</v>
      </c>
      <c r="Y50" s="56"/>
      <c r="Z50" s="57"/>
      <c r="AD50" s="58"/>
      <c r="BA50" s="70" t="s">
        <v>1</v>
      </c>
    </row>
    <row r="51" spans="1:53" x14ac:dyDescent="0.2">
      <c r="A51" s="354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6"/>
      <c r="N51" s="365" t="s">
        <v>65</v>
      </c>
      <c r="O51" s="366"/>
      <c r="P51" s="366"/>
      <c r="Q51" s="366"/>
      <c r="R51" s="366"/>
      <c r="S51" s="366"/>
      <c r="T51" s="367"/>
      <c r="U51" s="37" t="s">
        <v>66</v>
      </c>
      <c r="V51" s="350">
        <f>IFERROR(V49/H49,"0")+IFERROR(V50/H50,"0")</f>
        <v>71.1111111111111</v>
      </c>
      <c r="W51" s="350">
        <f>IFERROR(W49/H49,"0")+IFERROR(W50/H50,"0")</f>
        <v>72</v>
      </c>
      <c r="X51" s="350">
        <f>IFERROR(IF(X49="",0,X49),"0")+IFERROR(IF(X50="",0,X50),"0")</f>
        <v>0.7128000000000001</v>
      </c>
      <c r="Y51" s="351"/>
      <c r="Z51" s="351"/>
    </row>
    <row r="52" spans="1:53" x14ac:dyDescent="0.2">
      <c r="A52" s="355"/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56"/>
      <c r="N52" s="365" t="s">
        <v>65</v>
      </c>
      <c r="O52" s="366"/>
      <c r="P52" s="366"/>
      <c r="Q52" s="366"/>
      <c r="R52" s="366"/>
      <c r="S52" s="366"/>
      <c r="T52" s="367"/>
      <c r="U52" s="37" t="s">
        <v>64</v>
      </c>
      <c r="V52" s="350">
        <f>IFERROR(SUM(V49:V50),"0")</f>
        <v>282</v>
      </c>
      <c r="W52" s="350">
        <f>IFERROR(SUM(W49:W50),"0")</f>
        <v>291.60000000000002</v>
      </c>
      <c r="X52" s="37"/>
      <c r="Y52" s="351"/>
      <c r="Z52" s="351"/>
    </row>
    <row r="53" spans="1:53" ht="16.5" hidden="1" customHeight="1" x14ac:dyDescent="0.25">
      <c r="A53" s="386" t="s">
        <v>103</v>
      </c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55"/>
      <c r="P53" s="355"/>
      <c r="Q53" s="355"/>
      <c r="R53" s="355"/>
      <c r="S53" s="355"/>
      <c r="T53" s="355"/>
      <c r="U53" s="355"/>
      <c r="V53" s="355"/>
      <c r="W53" s="355"/>
      <c r="X53" s="355"/>
      <c r="Y53" s="343"/>
      <c r="Z53" s="343"/>
    </row>
    <row r="54" spans="1:53" ht="14.25" hidden="1" customHeight="1" x14ac:dyDescent="0.25">
      <c r="A54" s="369" t="s">
        <v>104</v>
      </c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355"/>
      <c r="T54" s="355"/>
      <c r="U54" s="355"/>
      <c r="V54" s="355"/>
      <c r="W54" s="355"/>
      <c r="X54" s="355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60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6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8"/>
      <c r="P55" s="358"/>
      <c r="Q55" s="358"/>
      <c r="R55" s="359"/>
      <c r="S55" s="34"/>
      <c r="T55" s="34"/>
      <c r="U55" s="35" t="s">
        <v>64</v>
      </c>
      <c r="V55" s="348">
        <v>23</v>
      </c>
      <c r="W55" s="349">
        <f>IFERROR(IF(V55="",0,CEILING((V55/$H55),1)*$H55),"")</f>
        <v>32.400000000000006</v>
      </c>
      <c r="X55" s="36">
        <f>IFERROR(IF(W55=0,"",ROUNDUP(W55/H55,0)*0.02175),"")</f>
        <v>6.5250000000000002E-2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60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6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60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4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8"/>
      <c r="P57" s="358"/>
      <c r="Q57" s="358"/>
      <c r="R57" s="359"/>
      <c r="S57" s="34"/>
      <c r="T57" s="34"/>
      <c r="U57" s="35" t="s">
        <v>64</v>
      </c>
      <c r="V57" s="348">
        <v>140</v>
      </c>
      <c r="W57" s="349">
        <f>IFERROR(IF(V57="",0,CEILING((V57/$H57),1)*$H57),"")</f>
        <v>144</v>
      </c>
      <c r="X57" s="36">
        <f>IFERROR(IF(W57=0,"",ROUNDUP(W57/H57,0)*0.00937),"")</f>
        <v>0.29984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60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605" t="s">
        <v>113</v>
      </c>
      <c r="O58" s="358"/>
      <c r="P58" s="358"/>
      <c r="Q58" s="358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4"/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6"/>
      <c r="N59" s="365" t="s">
        <v>65</v>
      </c>
      <c r="O59" s="366"/>
      <c r="P59" s="366"/>
      <c r="Q59" s="366"/>
      <c r="R59" s="366"/>
      <c r="S59" s="366"/>
      <c r="T59" s="367"/>
      <c r="U59" s="37" t="s">
        <v>66</v>
      </c>
      <c r="V59" s="350">
        <f>IFERROR(V55/H55,"0")+IFERROR(V56/H56,"0")+IFERROR(V57/H57,"0")+IFERROR(V58/H58,"0")</f>
        <v>33.24074074074074</v>
      </c>
      <c r="W59" s="350">
        <f>IFERROR(W55/H55,"0")+IFERROR(W56/H56,"0")+IFERROR(W57/H57,"0")+IFERROR(W58/H58,"0")</f>
        <v>35</v>
      </c>
      <c r="X59" s="350">
        <f>IFERROR(IF(X55="",0,X55),"0")+IFERROR(IF(X56="",0,X56),"0")+IFERROR(IF(X57="",0,X57),"0")+IFERROR(IF(X58="",0,X58),"0")</f>
        <v>0.36509000000000003</v>
      </c>
      <c r="Y59" s="351"/>
      <c r="Z59" s="351"/>
    </row>
    <row r="60" spans="1:53" x14ac:dyDescent="0.2">
      <c r="A60" s="355"/>
      <c r="B60" s="355"/>
      <c r="C60" s="355"/>
      <c r="D60" s="355"/>
      <c r="E60" s="355"/>
      <c r="F60" s="355"/>
      <c r="G60" s="355"/>
      <c r="H60" s="355"/>
      <c r="I60" s="355"/>
      <c r="J60" s="355"/>
      <c r="K60" s="355"/>
      <c r="L60" s="355"/>
      <c r="M60" s="356"/>
      <c r="N60" s="365" t="s">
        <v>65</v>
      </c>
      <c r="O60" s="366"/>
      <c r="P60" s="366"/>
      <c r="Q60" s="366"/>
      <c r="R60" s="366"/>
      <c r="S60" s="366"/>
      <c r="T60" s="367"/>
      <c r="U60" s="37" t="s">
        <v>64</v>
      </c>
      <c r="V60" s="350">
        <f>IFERROR(SUM(V55:V58),"0")</f>
        <v>163</v>
      </c>
      <c r="W60" s="350">
        <f>IFERROR(SUM(W55:W58),"0")</f>
        <v>176.4</v>
      </c>
      <c r="X60" s="37"/>
      <c r="Y60" s="351"/>
      <c r="Z60" s="351"/>
    </row>
    <row r="61" spans="1:53" ht="16.5" hidden="1" customHeight="1" x14ac:dyDescent="0.25">
      <c r="A61" s="386" t="s">
        <v>94</v>
      </c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5"/>
      <c r="N61" s="355"/>
      <c r="O61" s="355"/>
      <c r="P61" s="355"/>
      <c r="Q61" s="355"/>
      <c r="R61" s="355"/>
      <c r="S61" s="355"/>
      <c r="T61" s="355"/>
      <c r="U61" s="355"/>
      <c r="V61" s="355"/>
      <c r="W61" s="355"/>
      <c r="X61" s="355"/>
      <c r="Y61" s="343"/>
      <c r="Z61" s="343"/>
    </row>
    <row r="62" spans="1:53" ht="14.25" hidden="1" customHeight="1" x14ac:dyDescent="0.25">
      <c r="A62" s="369" t="s">
        <v>104</v>
      </c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5"/>
      <c r="N62" s="355"/>
      <c r="O62" s="355"/>
      <c r="P62" s="355"/>
      <c r="Q62" s="355"/>
      <c r="R62" s="355"/>
      <c r="S62" s="355"/>
      <c r="T62" s="355"/>
      <c r="U62" s="355"/>
      <c r="V62" s="355"/>
      <c r="W62" s="355"/>
      <c r="X62" s="355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60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6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8"/>
      <c r="P63" s="358"/>
      <c r="Q63" s="358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60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8"/>
      <c r="P64" s="358"/>
      <c r="Q64" s="358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60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6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9"/>
      <c r="S65" s="34"/>
      <c r="T65" s="34"/>
      <c r="U65" s="35" t="s">
        <v>64</v>
      </c>
      <c r="V65" s="348">
        <v>37</v>
      </c>
      <c r="W65" s="349">
        <f t="shared" si="2"/>
        <v>44.8</v>
      </c>
      <c r="X65" s="36">
        <f t="shared" si="3"/>
        <v>8.6999999999999994E-2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60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48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8"/>
      <c r="P66" s="358"/>
      <c r="Q66" s="358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123</v>
      </c>
      <c r="C67" s="31">
        <v>4301011468</v>
      </c>
      <c r="D67" s="360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4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8"/>
      <c r="P67" s="358"/>
      <c r="Q67" s="358"/>
      <c r="R67" s="359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4301011703</v>
      </c>
      <c r="D68" s="360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4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58"/>
      <c r="P68" s="358"/>
      <c r="Q68" s="358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60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4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60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8"/>
      <c r="P70" s="358"/>
      <c r="Q70" s="358"/>
      <c r="R70" s="359"/>
      <c r="S70" s="34"/>
      <c r="T70" s="34"/>
      <c r="U70" s="35" t="s">
        <v>64</v>
      </c>
      <c r="V70" s="348">
        <v>35</v>
      </c>
      <c r="W70" s="349">
        <f t="shared" si="2"/>
        <v>36</v>
      </c>
      <c r="X70" s="36">
        <f>IFERROR(IF(W70=0,"",ROUNDUP(W70/H70,0)*0.00753),"")</f>
        <v>9.0359999999999996E-2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60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6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8"/>
      <c r="P71" s="358"/>
      <c r="Q71" s="358"/>
      <c r="R71" s="359"/>
      <c r="S71" s="34"/>
      <c r="T71" s="34"/>
      <c r="U71" s="35" t="s">
        <v>64</v>
      </c>
      <c r="V71" s="348">
        <v>80</v>
      </c>
      <c r="W71" s="349">
        <f t="shared" si="2"/>
        <v>80</v>
      </c>
      <c r="X71" s="36">
        <f t="shared" ref="X71:X77" si="4">IFERROR(IF(W71=0,"",ROUNDUP(W71/H71,0)*0.00937),"")</f>
        <v>0.18740000000000001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60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7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60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6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8"/>
      <c r="P73" s="358"/>
      <c r="Q73" s="358"/>
      <c r="R73" s="359"/>
      <c r="S73" s="34"/>
      <c r="T73" s="34"/>
      <c r="U73" s="35" t="s">
        <v>64</v>
      </c>
      <c r="V73" s="348">
        <v>32</v>
      </c>
      <c r="W73" s="349">
        <f t="shared" si="2"/>
        <v>32</v>
      </c>
      <c r="X73" s="36">
        <f t="shared" si="4"/>
        <v>7.4959999999999999E-2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60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8"/>
      <c r="P74" s="358"/>
      <c r="Q74" s="358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60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6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8"/>
      <c r="P75" s="358"/>
      <c r="Q75" s="358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60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58"/>
      <c r="P76" s="358"/>
      <c r="Q76" s="358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60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6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59"/>
      <c r="S77" s="34"/>
      <c r="T77" s="34"/>
      <c r="U77" s="35" t="s">
        <v>64</v>
      </c>
      <c r="V77" s="348">
        <v>129</v>
      </c>
      <c r="W77" s="349">
        <f t="shared" si="2"/>
        <v>130.5</v>
      </c>
      <c r="X77" s="36">
        <f t="shared" si="4"/>
        <v>0.27172999999999997</v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4301011562</v>
      </c>
      <c r="D78" s="360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6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60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3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60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6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60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6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60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4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59"/>
      <c r="S82" s="34"/>
      <c r="T82" s="34"/>
      <c r="U82" s="35" t="s">
        <v>64</v>
      </c>
      <c r="V82" s="348">
        <v>45</v>
      </c>
      <c r="W82" s="349">
        <f t="shared" si="2"/>
        <v>45</v>
      </c>
      <c r="X82" s="36">
        <f>IFERROR(IF(W82=0,"",ROUNDUP(W82/H82,0)*0.00937),"")</f>
        <v>9.3700000000000006E-2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60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39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4"/>
      <c r="B84" s="355"/>
      <c r="C84" s="355"/>
      <c r="D84" s="355"/>
      <c r="E84" s="355"/>
      <c r="F84" s="355"/>
      <c r="G84" s="355"/>
      <c r="H84" s="355"/>
      <c r="I84" s="355"/>
      <c r="J84" s="355"/>
      <c r="K84" s="355"/>
      <c r="L84" s="355"/>
      <c r="M84" s="356"/>
      <c r="N84" s="365" t="s">
        <v>65</v>
      </c>
      <c r="O84" s="366"/>
      <c r="P84" s="366"/>
      <c r="Q84" s="366"/>
      <c r="R84" s="366"/>
      <c r="S84" s="366"/>
      <c r="T84" s="367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81.636904761904759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83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0.80514999999999992</v>
      </c>
      <c r="Y84" s="351"/>
      <c r="Z84" s="351"/>
    </row>
    <row r="85" spans="1:53" x14ac:dyDescent="0.2">
      <c r="A85" s="355"/>
      <c r="B85" s="355"/>
      <c r="C85" s="355"/>
      <c r="D85" s="355"/>
      <c r="E85" s="355"/>
      <c r="F85" s="355"/>
      <c r="G85" s="355"/>
      <c r="H85" s="355"/>
      <c r="I85" s="355"/>
      <c r="J85" s="355"/>
      <c r="K85" s="355"/>
      <c r="L85" s="355"/>
      <c r="M85" s="356"/>
      <c r="N85" s="365" t="s">
        <v>65</v>
      </c>
      <c r="O85" s="366"/>
      <c r="P85" s="366"/>
      <c r="Q85" s="366"/>
      <c r="R85" s="366"/>
      <c r="S85" s="366"/>
      <c r="T85" s="367"/>
      <c r="U85" s="37" t="s">
        <v>64</v>
      </c>
      <c r="V85" s="350">
        <f>IFERROR(SUM(V63:V83),"0")</f>
        <v>358</v>
      </c>
      <c r="W85" s="350">
        <f>IFERROR(SUM(W63:W83),"0")</f>
        <v>368.3</v>
      </c>
      <c r="X85" s="37"/>
      <c r="Y85" s="351"/>
      <c r="Z85" s="351"/>
    </row>
    <row r="86" spans="1:53" ht="14.25" hidden="1" customHeight="1" x14ac:dyDescent="0.25">
      <c r="A86" s="369" t="s">
        <v>96</v>
      </c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  <c r="O86" s="355"/>
      <c r="P86" s="355"/>
      <c r="Q86" s="355"/>
      <c r="R86" s="355"/>
      <c r="S86" s="355"/>
      <c r="T86" s="355"/>
      <c r="U86" s="355"/>
      <c r="V86" s="355"/>
      <c r="W86" s="355"/>
      <c r="X86" s="355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60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60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70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60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59"/>
      <c r="S89" s="34"/>
      <c r="T89" s="34"/>
      <c r="U89" s="35" t="s">
        <v>64</v>
      </c>
      <c r="V89" s="348">
        <v>16</v>
      </c>
      <c r="W89" s="349">
        <f>IFERROR(IF(V89="",0,CEILING((V89/$H89),1)*$H89),"")</f>
        <v>16.8</v>
      </c>
      <c r="X89" s="36">
        <f>IFERROR(IF(W89=0,"",ROUNDUP(W89/H89,0)*0.00502),"")</f>
        <v>3.5140000000000005E-2</v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60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4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4"/>
      <c r="B91" s="355"/>
      <c r="C91" s="355"/>
      <c r="D91" s="355"/>
      <c r="E91" s="355"/>
      <c r="F91" s="355"/>
      <c r="G91" s="355"/>
      <c r="H91" s="355"/>
      <c r="I91" s="355"/>
      <c r="J91" s="355"/>
      <c r="K91" s="355"/>
      <c r="L91" s="355"/>
      <c r="M91" s="356"/>
      <c r="N91" s="365" t="s">
        <v>65</v>
      </c>
      <c r="O91" s="366"/>
      <c r="P91" s="366"/>
      <c r="Q91" s="366"/>
      <c r="R91" s="366"/>
      <c r="S91" s="366"/>
      <c r="T91" s="367"/>
      <c r="U91" s="37" t="s">
        <v>66</v>
      </c>
      <c r="V91" s="350">
        <f>IFERROR(V87/H87,"0")+IFERROR(V88/H88,"0")+IFERROR(V89/H89,"0")+IFERROR(V90/H90,"0")</f>
        <v>6.666666666666667</v>
      </c>
      <c r="W91" s="350">
        <f>IFERROR(W87/H87,"0")+IFERROR(W88/H88,"0")+IFERROR(W89/H89,"0")+IFERROR(W90/H90,"0")</f>
        <v>7.0000000000000009</v>
      </c>
      <c r="X91" s="350">
        <f>IFERROR(IF(X87="",0,X87),"0")+IFERROR(IF(X88="",0,X88),"0")+IFERROR(IF(X89="",0,X89),"0")+IFERROR(IF(X90="",0,X90),"0")</f>
        <v>3.5140000000000005E-2</v>
      </c>
      <c r="Y91" s="351"/>
      <c r="Z91" s="351"/>
    </row>
    <row r="92" spans="1:53" x14ac:dyDescent="0.2">
      <c r="A92" s="355"/>
      <c r="B92" s="355"/>
      <c r="C92" s="355"/>
      <c r="D92" s="355"/>
      <c r="E92" s="355"/>
      <c r="F92" s="355"/>
      <c r="G92" s="355"/>
      <c r="H92" s="355"/>
      <c r="I92" s="355"/>
      <c r="J92" s="355"/>
      <c r="K92" s="355"/>
      <c r="L92" s="355"/>
      <c r="M92" s="356"/>
      <c r="N92" s="365" t="s">
        <v>65</v>
      </c>
      <c r="O92" s="366"/>
      <c r="P92" s="366"/>
      <c r="Q92" s="366"/>
      <c r="R92" s="366"/>
      <c r="S92" s="366"/>
      <c r="T92" s="367"/>
      <c r="U92" s="37" t="s">
        <v>64</v>
      </c>
      <c r="V92" s="350">
        <f>IFERROR(SUM(V87:V90),"0")</f>
        <v>16</v>
      </c>
      <c r="W92" s="350">
        <f>IFERROR(SUM(W87:W90),"0")</f>
        <v>16.8</v>
      </c>
      <c r="X92" s="37"/>
      <c r="Y92" s="351"/>
      <c r="Z92" s="351"/>
    </row>
    <row r="93" spans="1:53" ht="14.25" hidden="1" customHeight="1" x14ac:dyDescent="0.25">
      <c r="A93" s="369" t="s">
        <v>59</v>
      </c>
      <c r="B93" s="355"/>
      <c r="C93" s="355"/>
      <c r="D93" s="355"/>
      <c r="E93" s="355"/>
      <c r="F93" s="355"/>
      <c r="G93" s="355"/>
      <c r="H93" s="355"/>
      <c r="I93" s="355"/>
      <c r="J93" s="355"/>
      <c r="K93" s="355"/>
      <c r="L93" s="355"/>
      <c r="M93" s="355"/>
      <c r="N93" s="355"/>
      <c r="O93" s="355"/>
      <c r="P93" s="355"/>
      <c r="Q93" s="355"/>
      <c r="R93" s="355"/>
      <c r="S93" s="355"/>
      <c r="T93" s="355"/>
      <c r="U93" s="355"/>
      <c r="V93" s="355"/>
      <c r="W93" s="355"/>
      <c r="X93" s="355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60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6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60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60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60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60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60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60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67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176</v>
      </c>
      <c r="B101" s="54" t="s">
        <v>178</v>
      </c>
      <c r="C101" s="31">
        <v>4301031234</v>
      </c>
      <c r="D101" s="360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7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54"/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356"/>
      <c r="N102" s="365" t="s">
        <v>65</v>
      </c>
      <c r="O102" s="366"/>
      <c r="P102" s="366"/>
      <c r="Q102" s="366"/>
      <c r="R102" s="366"/>
      <c r="S102" s="366"/>
      <c r="T102" s="367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hidden="1" x14ac:dyDescent="0.2">
      <c r="A103" s="355"/>
      <c r="B103" s="355"/>
      <c r="C103" s="355"/>
      <c r="D103" s="355"/>
      <c r="E103" s="355"/>
      <c r="F103" s="355"/>
      <c r="G103" s="355"/>
      <c r="H103" s="355"/>
      <c r="I103" s="355"/>
      <c r="J103" s="355"/>
      <c r="K103" s="355"/>
      <c r="L103" s="355"/>
      <c r="M103" s="356"/>
      <c r="N103" s="365" t="s">
        <v>65</v>
      </c>
      <c r="O103" s="366"/>
      <c r="P103" s="366"/>
      <c r="Q103" s="366"/>
      <c r="R103" s="366"/>
      <c r="S103" s="366"/>
      <c r="T103" s="367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hidden="1" customHeight="1" x14ac:dyDescent="0.25">
      <c r="A104" s="369" t="s">
        <v>67</v>
      </c>
      <c r="B104" s="35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355"/>
      <c r="N104" s="355"/>
      <c r="O104" s="355"/>
      <c r="P104" s="355"/>
      <c r="Q104" s="355"/>
      <c r="R104" s="355"/>
      <c r="S104" s="355"/>
      <c r="T104" s="355"/>
      <c r="U104" s="355"/>
      <c r="V104" s="355"/>
      <c r="W104" s="355"/>
      <c r="X104" s="355"/>
      <c r="Y104" s="344"/>
      <c r="Z104" s="344"/>
    </row>
    <row r="105" spans="1:53" ht="27" hidden="1" customHeight="1" x14ac:dyDescent="0.25">
      <c r="A105" s="54" t="s">
        <v>179</v>
      </c>
      <c r="B105" s="54" t="s">
        <v>180</v>
      </c>
      <c r="C105" s="31">
        <v>4301051543</v>
      </c>
      <c r="D105" s="360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44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8"/>
      <c r="P105" s="358"/>
      <c r="Q105" s="358"/>
      <c r="R105" s="359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60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68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8"/>
      <c r="P106" s="358"/>
      <c r="Q106" s="358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4301051611</v>
      </c>
      <c r="D107" s="360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4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59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60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18" t="s">
        <v>186</v>
      </c>
      <c r="O108" s="358"/>
      <c r="P108" s="358"/>
      <c r="Q108" s="358"/>
      <c r="R108" s="359"/>
      <c r="S108" s="34"/>
      <c r="T108" s="34"/>
      <c r="U108" s="35" t="s">
        <v>64</v>
      </c>
      <c r="V108" s="348">
        <v>6</v>
      </c>
      <c r="W108" s="349">
        <f t="shared" si="6"/>
        <v>6</v>
      </c>
      <c r="X108" s="36">
        <f>IFERROR(IF(W108=0,"",ROUNDUP(W108/H108,0)*0.00753),"")</f>
        <v>1.506E-2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60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72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58"/>
      <c r="P109" s="358"/>
      <c r="Q109" s="358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189</v>
      </c>
      <c r="C110" s="31">
        <v>4301051476</v>
      </c>
      <c r="D110" s="360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43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58"/>
      <c r="P110" s="358"/>
      <c r="Q110" s="358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60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49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9"/>
      <c r="S111" s="34"/>
      <c r="T111" s="34"/>
      <c r="U111" s="35" t="s">
        <v>64</v>
      </c>
      <c r="V111" s="348">
        <v>90</v>
      </c>
      <c r="W111" s="349">
        <f t="shared" si="6"/>
        <v>91.800000000000011</v>
      </c>
      <c r="X111" s="36">
        <f>IFERROR(IF(W111=0,"",ROUNDUP(W111/H111,0)*0.00753),"")</f>
        <v>0.25602000000000003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60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6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60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67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60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4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9"/>
      <c r="S114" s="34"/>
      <c r="T114" s="34"/>
      <c r="U114" s="35" t="s">
        <v>64</v>
      </c>
      <c r="V114" s="348">
        <v>24</v>
      </c>
      <c r="W114" s="349">
        <f t="shared" si="6"/>
        <v>24</v>
      </c>
      <c r="X114" s="36">
        <f>IFERROR(IF(W114=0,"",ROUNDUP(W114/H114,0)*0.00753),"")</f>
        <v>6.0240000000000002E-2</v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60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3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4"/>
      <c r="B116" s="355"/>
      <c r="C116" s="355"/>
      <c r="D116" s="355"/>
      <c r="E116" s="355"/>
      <c r="F116" s="355"/>
      <c r="G116" s="355"/>
      <c r="H116" s="355"/>
      <c r="I116" s="355"/>
      <c r="J116" s="355"/>
      <c r="K116" s="355"/>
      <c r="L116" s="355"/>
      <c r="M116" s="356"/>
      <c r="N116" s="365" t="s">
        <v>65</v>
      </c>
      <c r="O116" s="366"/>
      <c r="P116" s="366"/>
      <c r="Q116" s="366"/>
      <c r="R116" s="366"/>
      <c r="S116" s="366"/>
      <c r="T116" s="367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43.333333333333329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44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0.33132000000000006</v>
      </c>
      <c r="Y116" s="351"/>
      <c r="Z116" s="351"/>
    </row>
    <row r="117" spans="1:53" x14ac:dyDescent="0.2">
      <c r="A117" s="355"/>
      <c r="B117" s="355"/>
      <c r="C117" s="355"/>
      <c r="D117" s="355"/>
      <c r="E117" s="355"/>
      <c r="F117" s="355"/>
      <c r="G117" s="355"/>
      <c r="H117" s="355"/>
      <c r="I117" s="355"/>
      <c r="J117" s="355"/>
      <c r="K117" s="355"/>
      <c r="L117" s="355"/>
      <c r="M117" s="356"/>
      <c r="N117" s="365" t="s">
        <v>65</v>
      </c>
      <c r="O117" s="366"/>
      <c r="P117" s="366"/>
      <c r="Q117" s="366"/>
      <c r="R117" s="366"/>
      <c r="S117" s="366"/>
      <c r="T117" s="367"/>
      <c r="U117" s="37" t="s">
        <v>64</v>
      </c>
      <c r="V117" s="350">
        <f>IFERROR(SUM(V105:V115),"0")</f>
        <v>120</v>
      </c>
      <c r="W117" s="350">
        <f>IFERROR(SUM(W105:W115),"0")</f>
        <v>121.80000000000001</v>
      </c>
      <c r="X117" s="37"/>
      <c r="Y117" s="351"/>
      <c r="Z117" s="351"/>
    </row>
    <row r="118" spans="1:53" ht="14.25" hidden="1" customHeight="1" x14ac:dyDescent="0.25">
      <c r="A118" s="369" t="s">
        <v>200</v>
      </c>
      <c r="B118" s="355"/>
      <c r="C118" s="355"/>
      <c r="D118" s="355"/>
      <c r="E118" s="355"/>
      <c r="F118" s="355"/>
      <c r="G118" s="355"/>
      <c r="H118" s="355"/>
      <c r="I118" s="355"/>
      <c r="J118" s="355"/>
      <c r="K118" s="355"/>
      <c r="L118" s="355"/>
      <c r="M118" s="355"/>
      <c r="N118" s="355"/>
      <c r="O118" s="355"/>
      <c r="P118" s="355"/>
      <c r="Q118" s="355"/>
      <c r="R118" s="355"/>
      <c r="S118" s="355"/>
      <c r="T118" s="355"/>
      <c r="U118" s="355"/>
      <c r="V118" s="355"/>
      <c r="W118" s="355"/>
      <c r="X118" s="355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60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4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60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66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8"/>
      <c r="P120" s="358"/>
      <c r="Q120" s="358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60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60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447" t="s">
        <v>207</v>
      </c>
      <c r="O122" s="358"/>
      <c r="P122" s="358"/>
      <c r="Q122" s="358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60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60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60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65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4"/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6"/>
      <c r="N126" s="365" t="s">
        <v>65</v>
      </c>
      <c r="O126" s="366"/>
      <c r="P126" s="366"/>
      <c r="Q126" s="366"/>
      <c r="R126" s="366"/>
      <c r="S126" s="366"/>
      <c r="T126" s="367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hidden="1" x14ac:dyDescent="0.2">
      <c r="A127" s="355"/>
      <c r="B127" s="355"/>
      <c r="C127" s="355"/>
      <c r="D127" s="355"/>
      <c r="E127" s="355"/>
      <c r="F127" s="355"/>
      <c r="G127" s="355"/>
      <c r="H127" s="355"/>
      <c r="I127" s="355"/>
      <c r="J127" s="355"/>
      <c r="K127" s="355"/>
      <c r="L127" s="355"/>
      <c r="M127" s="356"/>
      <c r="N127" s="365" t="s">
        <v>65</v>
      </c>
      <c r="O127" s="366"/>
      <c r="P127" s="366"/>
      <c r="Q127" s="366"/>
      <c r="R127" s="366"/>
      <c r="S127" s="366"/>
      <c r="T127" s="367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hidden="1" customHeight="1" x14ac:dyDescent="0.25">
      <c r="A128" s="386" t="s">
        <v>214</v>
      </c>
      <c r="B128" s="355"/>
      <c r="C128" s="355"/>
      <c r="D128" s="355"/>
      <c r="E128" s="355"/>
      <c r="F128" s="355"/>
      <c r="G128" s="355"/>
      <c r="H128" s="355"/>
      <c r="I128" s="355"/>
      <c r="J128" s="355"/>
      <c r="K128" s="355"/>
      <c r="L128" s="355"/>
      <c r="M128" s="355"/>
      <c r="N128" s="355"/>
      <c r="O128" s="355"/>
      <c r="P128" s="355"/>
      <c r="Q128" s="355"/>
      <c r="R128" s="355"/>
      <c r="S128" s="355"/>
      <c r="T128" s="355"/>
      <c r="U128" s="355"/>
      <c r="V128" s="355"/>
      <c r="W128" s="355"/>
      <c r="X128" s="355"/>
      <c r="Y128" s="343"/>
      <c r="Z128" s="343"/>
    </row>
    <row r="129" spans="1:53" ht="14.25" hidden="1" customHeight="1" x14ac:dyDescent="0.25">
      <c r="A129" s="369" t="s">
        <v>67</v>
      </c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5"/>
      <c r="N129" s="355"/>
      <c r="O129" s="355"/>
      <c r="P129" s="355"/>
      <c r="Q129" s="355"/>
      <c r="R129" s="355"/>
      <c r="S129" s="355"/>
      <c r="T129" s="355"/>
      <c r="U129" s="355"/>
      <c r="V129" s="355"/>
      <c r="W129" s="355"/>
      <c r="X129" s="355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60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4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8"/>
      <c r="P130" s="358"/>
      <c r="Q130" s="358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215</v>
      </c>
      <c r="B131" s="54" t="s">
        <v>217</v>
      </c>
      <c r="C131" s="31">
        <v>4301051612</v>
      </c>
      <c r="D131" s="360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64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9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60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46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8"/>
      <c r="P132" s="358"/>
      <c r="Q132" s="358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60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4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8"/>
      <c r="P133" s="358"/>
      <c r="Q133" s="358"/>
      <c r="R133" s="359"/>
      <c r="S133" s="34"/>
      <c r="T133" s="34"/>
      <c r="U133" s="35" t="s">
        <v>64</v>
      </c>
      <c r="V133" s="348">
        <v>90</v>
      </c>
      <c r="W133" s="349">
        <f>IFERROR(IF(V133="",0,CEILING((V133/$H133),1)*$H133),"")</f>
        <v>91.800000000000011</v>
      </c>
      <c r="X133" s="36">
        <f>IFERROR(IF(W133=0,"",ROUNDUP(W133/H133,0)*0.00753),"")</f>
        <v>0.25602000000000003</v>
      </c>
      <c r="Y133" s="56"/>
      <c r="Z133" s="57"/>
      <c r="AD133" s="58"/>
      <c r="BA133" s="129" t="s">
        <v>1</v>
      </c>
    </row>
    <row r="134" spans="1:53" x14ac:dyDescent="0.2">
      <c r="A134" s="354"/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6"/>
      <c r="N134" s="365" t="s">
        <v>65</v>
      </c>
      <c r="O134" s="366"/>
      <c r="P134" s="366"/>
      <c r="Q134" s="366"/>
      <c r="R134" s="366"/>
      <c r="S134" s="366"/>
      <c r="T134" s="367"/>
      <c r="U134" s="37" t="s">
        <v>66</v>
      </c>
      <c r="V134" s="350">
        <f>IFERROR(V130/H130,"0")+IFERROR(V131/H131,"0")+IFERROR(V132/H132,"0")+IFERROR(V133/H133,"0")</f>
        <v>33.333333333333329</v>
      </c>
      <c r="W134" s="350">
        <f>IFERROR(W130/H130,"0")+IFERROR(W131/H131,"0")+IFERROR(W132/H132,"0")+IFERROR(W133/H133,"0")</f>
        <v>34</v>
      </c>
      <c r="X134" s="350">
        <f>IFERROR(IF(X130="",0,X130),"0")+IFERROR(IF(X131="",0,X131),"0")+IFERROR(IF(X132="",0,X132),"0")+IFERROR(IF(X133="",0,X133),"0")</f>
        <v>0.25602000000000003</v>
      </c>
      <c r="Y134" s="351"/>
      <c r="Z134" s="351"/>
    </row>
    <row r="135" spans="1:53" x14ac:dyDescent="0.2">
      <c r="A135" s="355"/>
      <c r="B135" s="355"/>
      <c r="C135" s="355"/>
      <c r="D135" s="355"/>
      <c r="E135" s="355"/>
      <c r="F135" s="355"/>
      <c r="G135" s="355"/>
      <c r="H135" s="355"/>
      <c r="I135" s="355"/>
      <c r="J135" s="355"/>
      <c r="K135" s="355"/>
      <c r="L135" s="355"/>
      <c r="M135" s="356"/>
      <c r="N135" s="365" t="s">
        <v>65</v>
      </c>
      <c r="O135" s="366"/>
      <c r="P135" s="366"/>
      <c r="Q135" s="366"/>
      <c r="R135" s="366"/>
      <c r="S135" s="366"/>
      <c r="T135" s="367"/>
      <c r="U135" s="37" t="s">
        <v>64</v>
      </c>
      <c r="V135" s="350">
        <f>IFERROR(SUM(V130:V133),"0")</f>
        <v>90</v>
      </c>
      <c r="W135" s="350">
        <f>IFERROR(SUM(W130:W133),"0")</f>
        <v>91.800000000000011</v>
      </c>
      <c r="X135" s="37"/>
      <c r="Y135" s="351"/>
      <c r="Z135" s="351"/>
    </row>
    <row r="136" spans="1:53" ht="27.75" hidden="1" customHeight="1" x14ac:dyDescent="0.2">
      <c r="A136" s="413" t="s">
        <v>222</v>
      </c>
      <c r="B136" s="414"/>
      <c r="C136" s="414"/>
      <c r="D136" s="414"/>
      <c r="E136" s="414"/>
      <c r="F136" s="414"/>
      <c r="G136" s="414"/>
      <c r="H136" s="414"/>
      <c r="I136" s="414"/>
      <c r="J136" s="414"/>
      <c r="K136" s="414"/>
      <c r="L136" s="414"/>
      <c r="M136" s="414"/>
      <c r="N136" s="414"/>
      <c r="O136" s="414"/>
      <c r="P136" s="414"/>
      <c r="Q136" s="414"/>
      <c r="R136" s="414"/>
      <c r="S136" s="414"/>
      <c r="T136" s="414"/>
      <c r="U136" s="414"/>
      <c r="V136" s="414"/>
      <c r="W136" s="414"/>
      <c r="X136" s="414"/>
      <c r="Y136" s="48"/>
      <c r="Z136" s="48"/>
    </row>
    <row r="137" spans="1:53" ht="16.5" hidden="1" customHeight="1" x14ac:dyDescent="0.25">
      <c r="A137" s="386" t="s">
        <v>223</v>
      </c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5"/>
      <c r="N137" s="355"/>
      <c r="O137" s="355"/>
      <c r="P137" s="355"/>
      <c r="Q137" s="355"/>
      <c r="R137" s="355"/>
      <c r="S137" s="355"/>
      <c r="T137" s="355"/>
      <c r="U137" s="355"/>
      <c r="V137" s="355"/>
      <c r="W137" s="355"/>
      <c r="X137" s="355"/>
      <c r="Y137" s="343"/>
      <c r="Z137" s="343"/>
    </row>
    <row r="138" spans="1:53" ht="14.25" hidden="1" customHeight="1" x14ac:dyDescent="0.25">
      <c r="A138" s="369" t="s">
        <v>104</v>
      </c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5"/>
      <c r="P138" s="355"/>
      <c r="Q138" s="355"/>
      <c r="R138" s="355"/>
      <c r="S138" s="355"/>
      <c r="T138" s="355"/>
      <c r="U138" s="355"/>
      <c r="V138" s="355"/>
      <c r="W138" s="355"/>
      <c r="X138" s="355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60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45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8"/>
      <c r="P139" s="358"/>
      <c r="Q139" s="358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60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5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8"/>
      <c r="P140" s="358"/>
      <c r="Q140" s="358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60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4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8"/>
      <c r="P141" s="358"/>
      <c r="Q141" s="358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4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6"/>
      <c r="N142" s="365" t="s">
        <v>65</v>
      </c>
      <c r="O142" s="366"/>
      <c r="P142" s="366"/>
      <c r="Q142" s="366"/>
      <c r="R142" s="366"/>
      <c r="S142" s="366"/>
      <c r="T142" s="367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5"/>
      <c r="B143" s="355"/>
      <c r="C143" s="355"/>
      <c r="D143" s="355"/>
      <c r="E143" s="355"/>
      <c r="F143" s="355"/>
      <c r="G143" s="355"/>
      <c r="H143" s="355"/>
      <c r="I143" s="355"/>
      <c r="J143" s="355"/>
      <c r="K143" s="355"/>
      <c r="L143" s="355"/>
      <c r="M143" s="356"/>
      <c r="N143" s="365" t="s">
        <v>65</v>
      </c>
      <c r="O143" s="366"/>
      <c r="P143" s="366"/>
      <c r="Q143" s="366"/>
      <c r="R143" s="366"/>
      <c r="S143" s="366"/>
      <c r="T143" s="367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386" t="s">
        <v>230</v>
      </c>
      <c r="B144" s="355"/>
      <c r="C144" s="355"/>
      <c r="D144" s="355"/>
      <c r="E144" s="355"/>
      <c r="F144" s="355"/>
      <c r="G144" s="355"/>
      <c r="H144" s="355"/>
      <c r="I144" s="355"/>
      <c r="J144" s="355"/>
      <c r="K144" s="355"/>
      <c r="L144" s="355"/>
      <c r="M144" s="355"/>
      <c r="N144" s="355"/>
      <c r="O144" s="355"/>
      <c r="P144" s="355"/>
      <c r="Q144" s="355"/>
      <c r="R144" s="355"/>
      <c r="S144" s="355"/>
      <c r="T144" s="355"/>
      <c r="U144" s="355"/>
      <c r="V144" s="355"/>
      <c r="W144" s="355"/>
      <c r="X144" s="355"/>
      <c r="Y144" s="343"/>
      <c r="Z144" s="343"/>
    </row>
    <row r="145" spans="1:53" ht="14.25" hidden="1" customHeight="1" x14ac:dyDescent="0.25">
      <c r="A145" s="369" t="s">
        <v>59</v>
      </c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5"/>
      <c r="N145" s="355"/>
      <c r="O145" s="355"/>
      <c r="P145" s="355"/>
      <c r="Q145" s="355"/>
      <c r="R145" s="355"/>
      <c r="S145" s="355"/>
      <c r="T145" s="355"/>
      <c r="U145" s="355"/>
      <c r="V145" s="355"/>
      <c r="W145" s="355"/>
      <c r="X145" s="355"/>
      <c r="Y145" s="344"/>
      <c r="Z145" s="344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60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4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8"/>
      <c r="P146" s="358"/>
      <c r="Q146" s="358"/>
      <c r="R146" s="359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60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6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8"/>
      <c r="P147" s="358"/>
      <c r="Q147" s="358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60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8"/>
      <c r="P148" s="358"/>
      <c r="Q148" s="358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60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6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8"/>
      <c r="P149" s="358"/>
      <c r="Q149" s="358"/>
      <c r="R149" s="359"/>
      <c r="S149" s="34"/>
      <c r="T149" s="34"/>
      <c r="U149" s="35" t="s">
        <v>64</v>
      </c>
      <c r="V149" s="348">
        <v>19</v>
      </c>
      <c r="W149" s="349">
        <f t="shared" si="8"/>
        <v>21</v>
      </c>
      <c r="X149" s="36">
        <f>IFERROR(IF(W149=0,"",ROUNDUP(W149/H149,0)*0.00502),"")</f>
        <v>5.0200000000000002E-2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60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8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8"/>
      <c r="P150" s="358"/>
      <c r="Q150" s="358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60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3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8"/>
      <c r="P151" s="358"/>
      <c r="Q151" s="358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60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8"/>
      <c r="P152" s="358"/>
      <c r="Q152" s="358"/>
      <c r="R152" s="359"/>
      <c r="S152" s="34"/>
      <c r="T152" s="34"/>
      <c r="U152" s="35" t="s">
        <v>64</v>
      </c>
      <c r="V152" s="348">
        <v>63</v>
      </c>
      <c r="W152" s="349">
        <f t="shared" si="8"/>
        <v>63</v>
      </c>
      <c r="X152" s="36">
        <f>IFERROR(IF(W152=0,"",ROUNDUP(W152/H152,0)*0.00502),"")</f>
        <v>0.15060000000000001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60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8"/>
      <c r="P153" s="358"/>
      <c r="Q153" s="358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60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3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8"/>
      <c r="P154" s="358"/>
      <c r="Q154" s="358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4"/>
      <c r="B155" s="355"/>
      <c r="C155" s="355"/>
      <c r="D155" s="355"/>
      <c r="E155" s="355"/>
      <c r="F155" s="355"/>
      <c r="G155" s="355"/>
      <c r="H155" s="355"/>
      <c r="I155" s="355"/>
      <c r="J155" s="355"/>
      <c r="K155" s="355"/>
      <c r="L155" s="355"/>
      <c r="M155" s="356"/>
      <c r="N155" s="365" t="s">
        <v>65</v>
      </c>
      <c r="O155" s="366"/>
      <c r="P155" s="366"/>
      <c r="Q155" s="366"/>
      <c r="R155" s="366"/>
      <c r="S155" s="366"/>
      <c r="T155" s="367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39.047619047619051</v>
      </c>
      <c r="W155" s="350">
        <f>IFERROR(W146/H146,"0")+IFERROR(W147/H147,"0")+IFERROR(W148/H148,"0")+IFERROR(W149/H149,"0")+IFERROR(W150/H150,"0")+IFERROR(W151/H151,"0")+IFERROR(W152/H152,"0")+IFERROR(W153/H153,"0")+IFERROR(W154/H154,"0")</f>
        <v>40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0.20080000000000001</v>
      </c>
      <c r="Y155" s="351"/>
      <c r="Z155" s="351"/>
    </row>
    <row r="156" spans="1:53" x14ac:dyDescent="0.2">
      <c r="A156" s="355"/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6"/>
      <c r="N156" s="365" t="s">
        <v>65</v>
      </c>
      <c r="O156" s="366"/>
      <c r="P156" s="366"/>
      <c r="Q156" s="366"/>
      <c r="R156" s="366"/>
      <c r="S156" s="366"/>
      <c r="T156" s="367"/>
      <c r="U156" s="37" t="s">
        <v>64</v>
      </c>
      <c r="V156" s="350">
        <f>IFERROR(SUM(V146:V154),"0")</f>
        <v>82</v>
      </c>
      <c r="W156" s="350">
        <f>IFERROR(SUM(W146:W154),"0")</f>
        <v>84</v>
      </c>
      <c r="X156" s="37"/>
      <c r="Y156" s="351"/>
      <c r="Z156" s="351"/>
    </row>
    <row r="157" spans="1:53" ht="16.5" hidden="1" customHeight="1" x14ac:dyDescent="0.25">
      <c r="A157" s="386" t="s">
        <v>249</v>
      </c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355"/>
      <c r="N157" s="355"/>
      <c r="O157" s="355"/>
      <c r="P157" s="355"/>
      <c r="Q157" s="355"/>
      <c r="R157" s="355"/>
      <c r="S157" s="355"/>
      <c r="T157" s="355"/>
      <c r="U157" s="355"/>
      <c r="V157" s="355"/>
      <c r="W157" s="355"/>
      <c r="X157" s="355"/>
      <c r="Y157" s="343"/>
      <c r="Z157" s="343"/>
    </row>
    <row r="158" spans="1:53" ht="14.25" hidden="1" customHeight="1" x14ac:dyDescent="0.25">
      <c r="A158" s="369" t="s">
        <v>104</v>
      </c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5"/>
      <c r="P158" s="355"/>
      <c r="Q158" s="355"/>
      <c r="R158" s="355"/>
      <c r="S158" s="355"/>
      <c r="T158" s="355"/>
      <c r="U158" s="355"/>
      <c r="V158" s="355"/>
      <c r="W158" s="355"/>
      <c r="X158" s="355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60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8"/>
      <c r="P159" s="358"/>
      <c r="Q159" s="358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60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8"/>
      <c r="P160" s="358"/>
      <c r="Q160" s="358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4"/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6"/>
      <c r="N161" s="365" t="s">
        <v>65</v>
      </c>
      <c r="O161" s="366"/>
      <c r="P161" s="366"/>
      <c r="Q161" s="366"/>
      <c r="R161" s="366"/>
      <c r="S161" s="366"/>
      <c r="T161" s="367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5"/>
      <c r="B162" s="355"/>
      <c r="C162" s="355"/>
      <c r="D162" s="355"/>
      <c r="E162" s="355"/>
      <c r="F162" s="355"/>
      <c r="G162" s="355"/>
      <c r="H162" s="355"/>
      <c r="I162" s="355"/>
      <c r="J162" s="355"/>
      <c r="K162" s="355"/>
      <c r="L162" s="355"/>
      <c r="M162" s="356"/>
      <c r="N162" s="365" t="s">
        <v>65</v>
      </c>
      <c r="O162" s="366"/>
      <c r="P162" s="366"/>
      <c r="Q162" s="366"/>
      <c r="R162" s="366"/>
      <c r="S162" s="366"/>
      <c r="T162" s="367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9" t="s">
        <v>96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60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4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8"/>
      <c r="P164" s="358"/>
      <c r="Q164" s="358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60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8"/>
      <c r="P165" s="358"/>
      <c r="Q165" s="358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4"/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6"/>
      <c r="N166" s="365" t="s">
        <v>65</v>
      </c>
      <c r="O166" s="366"/>
      <c r="P166" s="366"/>
      <c r="Q166" s="366"/>
      <c r="R166" s="366"/>
      <c r="S166" s="366"/>
      <c r="T166" s="367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5"/>
      <c r="B167" s="355"/>
      <c r="C167" s="355"/>
      <c r="D167" s="355"/>
      <c r="E167" s="355"/>
      <c r="F167" s="355"/>
      <c r="G167" s="355"/>
      <c r="H167" s="355"/>
      <c r="I167" s="355"/>
      <c r="J167" s="355"/>
      <c r="K167" s="355"/>
      <c r="L167" s="355"/>
      <c r="M167" s="356"/>
      <c r="N167" s="365" t="s">
        <v>65</v>
      </c>
      <c r="O167" s="366"/>
      <c r="P167" s="366"/>
      <c r="Q167" s="366"/>
      <c r="R167" s="366"/>
      <c r="S167" s="366"/>
      <c r="T167" s="367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9" t="s">
        <v>59</v>
      </c>
      <c r="B168" s="355"/>
      <c r="C168" s="355"/>
      <c r="D168" s="355"/>
      <c r="E168" s="355"/>
      <c r="F168" s="355"/>
      <c r="G168" s="355"/>
      <c r="H168" s="355"/>
      <c r="I168" s="355"/>
      <c r="J168" s="355"/>
      <c r="K168" s="355"/>
      <c r="L168" s="355"/>
      <c r="M168" s="355"/>
      <c r="N168" s="355"/>
      <c r="O168" s="355"/>
      <c r="P168" s="355"/>
      <c r="Q168" s="355"/>
      <c r="R168" s="355"/>
      <c r="S168" s="355"/>
      <c r="T168" s="355"/>
      <c r="U168" s="355"/>
      <c r="V168" s="355"/>
      <c r="W168" s="355"/>
      <c r="X168" s="355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60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8"/>
      <c r="P169" s="358"/>
      <c r="Q169" s="358"/>
      <c r="R169" s="359"/>
      <c r="S169" s="34"/>
      <c r="T169" s="34"/>
      <c r="U169" s="35" t="s">
        <v>64</v>
      </c>
      <c r="V169" s="348">
        <v>32</v>
      </c>
      <c r="W169" s="349">
        <f>IFERROR(IF(V169="",0,CEILING((V169/$H169),1)*$H169),"")</f>
        <v>32.400000000000006</v>
      </c>
      <c r="X169" s="36">
        <f>IFERROR(IF(W169=0,"",ROUNDUP(W169/H169,0)*0.00937),"")</f>
        <v>5.6219999999999999E-2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60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7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8"/>
      <c r="P170" s="358"/>
      <c r="Q170" s="358"/>
      <c r="R170" s="359"/>
      <c r="S170" s="34"/>
      <c r="T170" s="34"/>
      <c r="U170" s="35" t="s">
        <v>64</v>
      </c>
      <c r="V170" s="348">
        <v>20</v>
      </c>
      <c r="W170" s="349">
        <f>IFERROR(IF(V170="",0,CEILING((V170/$H170),1)*$H170),"")</f>
        <v>21.6</v>
      </c>
      <c r="X170" s="36">
        <f>IFERROR(IF(W170=0,"",ROUNDUP(W170/H170,0)*0.00937),"")</f>
        <v>3.7479999999999999E-2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60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8"/>
      <c r="P171" s="358"/>
      <c r="Q171" s="358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60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7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8"/>
      <c r="P172" s="358"/>
      <c r="Q172" s="358"/>
      <c r="R172" s="359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4"/>
      <c r="B173" s="355"/>
      <c r="C173" s="355"/>
      <c r="D173" s="355"/>
      <c r="E173" s="355"/>
      <c r="F173" s="355"/>
      <c r="G173" s="355"/>
      <c r="H173" s="355"/>
      <c r="I173" s="355"/>
      <c r="J173" s="355"/>
      <c r="K173" s="355"/>
      <c r="L173" s="355"/>
      <c r="M173" s="356"/>
      <c r="N173" s="365" t="s">
        <v>65</v>
      </c>
      <c r="O173" s="366"/>
      <c r="P173" s="366"/>
      <c r="Q173" s="366"/>
      <c r="R173" s="366"/>
      <c r="S173" s="366"/>
      <c r="T173" s="367"/>
      <c r="U173" s="37" t="s">
        <v>66</v>
      </c>
      <c r="V173" s="350">
        <f>IFERROR(V169/H169,"0")+IFERROR(V170/H170,"0")+IFERROR(V171/H171,"0")+IFERROR(V172/H172,"0")</f>
        <v>9.6296296296296298</v>
      </c>
      <c r="W173" s="350">
        <f>IFERROR(W169/H169,"0")+IFERROR(W170/H170,"0")+IFERROR(W171/H171,"0")+IFERROR(W172/H172,"0")</f>
        <v>10</v>
      </c>
      <c r="X173" s="350">
        <f>IFERROR(IF(X169="",0,X169),"0")+IFERROR(IF(X170="",0,X170),"0")+IFERROR(IF(X171="",0,X171),"0")+IFERROR(IF(X172="",0,X172),"0")</f>
        <v>9.3700000000000006E-2</v>
      </c>
      <c r="Y173" s="351"/>
      <c r="Z173" s="351"/>
    </row>
    <row r="174" spans="1:53" x14ac:dyDescent="0.2">
      <c r="A174" s="355"/>
      <c r="B174" s="355"/>
      <c r="C174" s="355"/>
      <c r="D174" s="355"/>
      <c r="E174" s="355"/>
      <c r="F174" s="355"/>
      <c r="G174" s="355"/>
      <c r="H174" s="355"/>
      <c r="I174" s="355"/>
      <c r="J174" s="355"/>
      <c r="K174" s="355"/>
      <c r="L174" s="355"/>
      <c r="M174" s="356"/>
      <c r="N174" s="365" t="s">
        <v>65</v>
      </c>
      <c r="O174" s="366"/>
      <c r="P174" s="366"/>
      <c r="Q174" s="366"/>
      <c r="R174" s="366"/>
      <c r="S174" s="366"/>
      <c r="T174" s="367"/>
      <c r="U174" s="37" t="s">
        <v>64</v>
      </c>
      <c r="V174" s="350">
        <f>IFERROR(SUM(V169:V172),"0")</f>
        <v>52</v>
      </c>
      <c r="W174" s="350">
        <f>IFERROR(SUM(W169:W172),"0")</f>
        <v>54.000000000000007</v>
      </c>
      <c r="X174" s="37"/>
      <c r="Y174" s="351"/>
      <c r="Z174" s="351"/>
    </row>
    <row r="175" spans="1:53" ht="14.25" hidden="1" customHeight="1" x14ac:dyDescent="0.25">
      <c r="A175" s="369" t="s">
        <v>67</v>
      </c>
      <c r="B175" s="355"/>
      <c r="C175" s="355"/>
      <c r="D175" s="355"/>
      <c r="E175" s="355"/>
      <c r="F175" s="355"/>
      <c r="G175" s="355"/>
      <c r="H175" s="355"/>
      <c r="I175" s="355"/>
      <c r="J175" s="355"/>
      <c r="K175" s="355"/>
      <c r="L175" s="355"/>
      <c r="M175" s="355"/>
      <c r="N175" s="355"/>
      <c r="O175" s="355"/>
      <c r="P175" s="355"/>
      <c r="Q175" s="355"/>
      <c r="R175" s="355"/>
      <c r="S175" s="355"/>
      <c r="T175" s="355"/>
      <c r="U175" s="355"/>
      <c r="V175" s="355"/>
      <c r="W175" s="355"/>
      <c r="X175" s="355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60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6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8"/>
      <c r="P176" s="358"/>
      <c r="Q176" s="358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60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49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8"/>
      <c r="P177" s="358"/>
      <c r="Q177" s="358"/>
      <c r="R177" s="359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60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6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8"/>
      <c r="P178" s="358"/>
      <c r="Q178" s="358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60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3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8"/>
      <c r="P179" s="358"/>
      <c r="Q179" s="358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60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3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8"/>
      <c r="P180" s="358"/>
      <c r="Q180" s="358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60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6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8"/>
      <c r="P181" s="358"/>
      <c r="Q181" s="358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60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38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8"/>
      <c r="P182" s="358"/>
      <c r="Q182" s="358"/>
      <c r="R182" s="359"/>
      <c r="S182" s="34"/>
      <c r="T182" s="34"/>
      <c r="U182" s="35" t="s">
        <v>64</v>
      </c>
      <c r="V182" s="348">
        <v>56</v>
      </c>
      <c r="W182" s="349">
        <f t="shared" si="9"/>
        <v>57.599999999999994</v>
      </c>
      <c r="X182" s="36">
        <f>IFERROR(IF(W182=0,"",ROUNDUP(W182/H182,0)*0.00753),"")</f>
        <v>0.18071999999999999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60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47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8"/>
      <c r="P183" s="358"/>
      <c r="Q183" s="358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60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8"/>
      <c r="P184" s="358"/>
      <c r="Q184" s="358"/>
      <c r="R184" s="359"/>
      <c r="S184" s="34"/>
      <c r="T184" s="34"/>
      <c r="U184" s="35" t="s">
        <v>64</v>
      </c>
      <c r="V184" s="348">
        <v>82</v>
      </c>
      <c r="W184" s="349">
        <f t="shared" si="9"/>
        <v>84</v>
      </c>
      <c r="X184" s="36">
        <f>IFERROR(IF(W184=0,"",ROUNDUP(W184/H184,0)*0.00753),"")</f>
        <v>0.26355000000000001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60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4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8"/>
      <c r="P185" s="358"/>
      <c r="Q185" s="358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60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8"/>
      <c r="P186" s="358"/>
      <c r="Q186" s="358"/>
      <c r="R186" s="359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60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0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8"/>
      <c r="P187" s="358"/>
      <c r="Q187" s="358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60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4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8"/>
      <c r="P188" s="358"/>
      <c r="Q188" s="358"/>
      <c r="R188" s="359"/>
      <c r="S188" s="34"/>
      <c r="T188" s="34"/>
      <c r="U188" s="35" t="s">
        <v>64</v>
      </c>
      <c r="V188" s="348">
        <v>54</v>
      </c>
      <c r="W188" s="349">
        <f t="shared" si="9"/>
        <v>55.199999999999996</v>
      </c>
      <c r="X188" s="36">
        <f t="shared" si="10"/>
        <v>0.17319000000000001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60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4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8"/>
      <c r="P189" s="358"/>
      <c r="Q189" s="358"/>
      <c r="R189" s="359"/>
      <c r="S189" s="34"/>
      <c r="T189" s="34"/>
      <c r="U189" s="35" t="s">
        <v>64</v>
      </c>
      <c r="V189" s="348">
        <v>84</v>
      </c>
      <c r="W189" s="349">
        <f t="shared" si="9"/>
        <v>84</v>
      </c>
      <c r="X189" s="36">
        <f t="shared" si="10"/>
        <v>0.26355000000000001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60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3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8"/>
      <c r="P190" s="358"/>
      <c r="Q190" s="358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60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6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8"/>
      <c r="P191" s="358"/>
      <c r="Q191" s="358"/>
      <c r="R191" s="359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60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6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8"/>
      <c r="P192" s="358"/>
      <c r="Q192" s="358"/>
      <c r="R192" s="359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4"/>
      <c r="B193" s="355"/>
      <c r="C193" s="355"/>
      <c r="D193" s="355"/>
      <c r="E193" s="355"/>
      <c r="F193" s="355"/>
      <c r="G193" s="355"/>
      <c r="H193" s="355"/>
      <c r="I193" s="355"/>
      <c r="J193" s="355"/>
      <c r="K193" s="355"/>
      <c r="L193" s="355"/>
      <c r="M193" s="356"/>
      <c r="N193" s="365" t="s">
        <v>65</v>
      </c>
      <c r="O193" s="366"/>
      <c r="P193" s="366"/>
      <c r="Q193" s="366"/>
      <c r="R193" s="366"/>
      <c r="S193" s="366"/>
      <c r="T193" s="367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115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117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0.88101000000000007</v>
      </c>
      <c r="Y193" s="351"/>
      <c r="Z193" s="351"/>
    </row>
    <row r="194" spans="1:53" x14ac:dyDescent="0.2">
      <c r="A194" s="355"/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6"/>
      <c r="N194" s="365" t="s">
        <v>65</v>
      </c>
      <c r="O194" s="366"/>
      <c r="P194" s="366"/>
      <c r="Q194" s="366"/>
      <c r="R194" s="366"/>
      <c r="S194" s="366"/>
      <c r="T194" s="367"/>
      <c r="U194" s="37" t="s">
        <v>64</v>
      </c>
      <c r="V194" s="350">
        <f>IFERROR(SUM(V176:V192),"0")</f>
        <v>276</v>
      </c>
      <c r="W194" s="350">
        <f>IFERROR(SUM(W176:W192),"0")</f>
        <v>280.79999999999995</v>
      </c>
      <c r="X194" s="37"/>
      <c r="Y194" s="351"/>
      <c r="Z194" s="351"/>
    </row>
    <row r="195" spans="1:53" ht="14.25" hidden="1" customHeight="1" x14ac:dyDescent="0.25">
      <c r="A195" s="369" t="s">
        <v>200</v>
      </c>
      <c r="B195" s="355"/>
      <c r="C195" s="355"/>
      <c r="D195" s="355"/>
      <c r="E195" s="355"/>
      <c r="F195" s="355"/>
      <c r="G195" s="355"/>
      <c r="H195" s="355"/>
      <c r="I195" s="355"/>
      <c r="J195" s="355"/>
      <c r="K195" s="355"/>
      <c r="L195" s="355"/>
      <c r="M195" s="355"/>
      <c r="N195" s="355"/>
      <c r="O195" s="355"/>
      <c r="P195" s="355"/>
      <c r="Q195" s="355"/>
      <c r="R195" s="355"/>
      <c r="S195" s="355"/>
      <c r="T195" s="355"/>
      <c r="U195" s="355"/>
      <c r="V195" s="355"/>
      <c r="W195" s="355"/>
      <c r="X195" s="355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60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4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8"/>
      <c r="P196" s="358"/>
      <c r="Q196" s="358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60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6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8"/>
      <c r="P197" s="358"/>
      <c r="Q197" s="358"/>
      <c r="R197" s="359"/>
      <c r="S197" s="34"/>
      <c r="T197" s="34"/>
      <c r="U197" s="35" t="s">
        <v>64</v>
      </c>
      <c r="V197" s="348">
        <v>69</v>
      </c>
      <c r="W197" s="349">
        <f>IFERROR(IF(V197="",0,CEILING((V197/$H197),1)*$H197),"")</f>
        <v>70.400000000000006</v>
      </c>
      <c r="X197" s="36">
        <f>IFERROR(IF(W197=0,"",ROUNDUP(W197/H197,0)*0.00937),"")</f>
        <v>0.20613999999999999</v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60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44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8"/>
      <c r="P198" s="358"/>
      <c r="Q198" s="358"/>
      <c r="R198" s="359"/>
      <c r="S198" s="34"/>
      <c r="T198" s="34"/>
      <c r="U198" s="35" t="s">
        <v>64</v>
      </c>
      <c r="V198" s="348">
        <v>10</v>
      </c>
      <c r="W198" s="349">
        <f>IFERROR(IF(V198="",0,CEILING((V198/$H198),1)*$H198),"")</f>
        <v>12</v>
      </c>
      <c r="X198" s="36">
        <f>IFERROR(IF(W198=0,"",ROUNDUP(W198/H198,0)*0.00753),"")</f>
        <v>3.7650000000000003E-2</v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60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7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8"/>
      <c r="P199" s="358"/>
      <c r="Q199" s="358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4"/>
      <c r="B200" s="355"/>
      <c r="C200" s="355"/>
      <c r="D200" s="355"/>
      <c r="E200" s="355"/>
      <c r="F200" s="355"/>
      <c r="G200" s="355"/>
      <c r="H200" s="355"/>
      <c r="I200" s="355"/>
      <c r="J200" s="355"/>
      <c r="K200" s="355"/>
      <c r="L200" s="355"/>
      <c r="M200" s="356"/>
      <c r="N200" s="365" t="s">
        <v>65</v>
      </c>
      <c r="O200" s="366"/>
      <c r="P200" s="366"/>
      <c r="Q200" s="366"/>
      <c r="R200" s="366"/>
      <c r="S200" s="366"/>
      <c r="T200" s="367"/>
      <c r="U200" s="37" t="s">
        <v>66</v>
      </c>
      <c r="V200" s="350">
        <f>IFERROR(V196/H196,"0")+IFERROR(V197/H197,"0")+IFERROR(V198/H198,"0")+IFERROR(V199/H199,"0")</f>
        <v>25.729166666666668</v>
      </c>
      <c r="W200" s="350">
        <f>IFERROR(W196/H196,"0")+IFERROR(W197/H197,"0")+IFERROR(W198/H198,"0")+IFERROR(W199/H199,"0")</f>
        <v>27</v>
      </c>
      <c r="X200" s="350">
        <f>IFERROR(IF(X196="",0,X196),"0")+IFERROR(IF(X197="",0,X197),"0")+IFERROR(IF(X198="",0,X198),"0")+IFERROR(IF(X199="",0,X199),"0")</f>
        <v>0.24379000000000001</v>
      </c>
      <c r="Y200" s="351"/>
      <c r="Z200" s="351"/>
    </row>
    <row r="201" spans="1:53" x14ac:dyDescent="0.2">
      <c r="A201" s="355"/>
      <c r="B201" s="355"/>
      <c r="C201" s="355"/>
      <c r="D201" s="355"/>
      <c r="E201" s="355"/>
      <c r="F201" s="355"/>
      <c r="G201" s="355"/>
      <c r="H201" s="355"/>
      <c r="I201" s="355"/>
      <c r="J201" s="355"/>
      <c r="K201" s="355"/>
      <c r="L201" s="355"/>
      <c r="M201" s="356"/>
      <c r="N201" s="365" t="s">
        <v>65</v>
      </c>
      <c r="O201" s="366"/>
      <c r="P201" s="366"/>
      <c r="Q201" s="366"/>
      <c r="R201" s="366"/>
      <c r="S201" s="366"/>
      <c r="T201" s="367"/>
      <c r="U201" s="37" t="s">
        <v>64</v>
      </c>
      <c r="V201" s="350">
        <f>IFERROR(SUM(V196:V199),"0")</f>
        <v>79</v>
      </c>
      <c r="W201" s="350">
        <f>IFERROR(SUM(W196:W199),"0")</f>
        <v>82.4</v>
      </c>
      <c r="X201" s="37"/>
      <c r="Y201" s="351"/>
      <c r="Z201" s="351"/>
    </row>
    <row r="202" spans="1:53" ht="16.5" hidden="1" customHeight="1" x14ac:dyDescent="0.25">
      <c r="A202" s="386" t="s">
        <v>308</v>
      </c>
      <c r="B202" s="355"/>
      <c r="C202" s="355"/>
      <c r="D202" s="355"/>
      <c r="E202" s="355"/>
      <c r="F202" s="355"/>
      <c r="G202" s="355"/>
      <c r="H202" s="355"/>
      <c r="I202" s="355"/>
      <c r="J202" s="355"/>
      <c r="K202" s="355"/>
      <c r="L202" s="355"/>
      <c r="M202" s="355"/>
      <c r="N202" s="355"/>
      <c r="O202" s="355"/>
      <c r="P202" s="355"/>
      <c r="Q202" s="355"/>
      <c r="R202" s="355"/>
      <c r="S202" s="355"/>
      <c r="T202" s="355"/>
      <c r="U202" s="355"/>
      <c r="V202" s="355"/>
      <c r="W202" s="355"/>
      <c r="X202" s="355"/>
      <c r="Y202" s="343"/>
      <c r="Z202" s="343"/>
    </row>
    <row r="203" spans="1:53" ht="14.25" hidden="1" customHeight="1" x14ac:dyDescent="0.25">
      <c r="A203" s="369" t="s">
        <v>104</v>
      </c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5"/>
      <c r="N203" s="355"/>
      <c r="O203" s="355"/>
      <c r="P203" s="355"/>
      <c r="Q203" s="355"/>
      <c r="R203" s="355"/>
      <c r="S203" s="355"/>
      <c r="T203" s="355"/>
      <c r="U203" s="355"/>
      <c r="V203" s="355"/>
      <c r="W203" s="355"/>
      <c r="X203" s="355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60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14" t="s">
        <v>311</v>
      </c>
      <c r="O204" s="358"/>
      <c r="P204" s="358"/>
      <c r="Q204" s="358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60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610" t="s">
        <v>314</v>
      </c>
      <c r="O205" s="358"/>
      <c r="P205" s="358"/>
      <c r="Q205" s="358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60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502" t="s">
        <v>317</v>
      </c>
      <c r="O206" s="358"/>
      <c r="P206" s="358"/>
      <c r="Q206" s="358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60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697" t="s">
        <v>320</v>
      </c>
      <c r="O207" s="358"/>
      <c r="P207" s="358"/>
      <c r="Q207" s="358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60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474" t="s">
        <v>323</v>
      </c>
      <c r="O208" s="358"/>
      <c r="P208" s="358"/>
      <c r="Q208" s="358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60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437" t="s">
        <v>326</v>
      </c>
      <c r="O209" s="358"/>
      <c r="P209" s="358"/>
      <c r="Q209" s="358"/>
      <c r="R209" s="359"/>
      <c r="S209" s="34"/>
      <c r="T209" s="34"/>
      <c r="U209" s="35" t="s">
        <v>64</v>
      </c>
      <c r="V209" s="348">
        <v>40</v>
      </c>
      <c r="W209" s="349">
        <f t="shared" si="11"/>
        <v>40</v>
      </c>
      <c r="X209" s="36">
        <f>IFERROR(IF(W209=0,"",ROUNDUP(W209/H209,0)*0.00937),"")</f>
        <v>9.3700000000000006E-2</v>
      </c>
      <c r="Y209" s="56"/>
      <c r="Z209" s="57"/>
      <c r="AD209" s="58"/>
      <c r="BA209" s="176" t="s">
        <v>1</v>
      </c>
    </row>
    <row r="210" spans="1:53" x14ac:dyDescent="0.2">
      <c r="A210" s="354"/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6"/>
      <c r="N210" s="365" t="s">
        <v>65</v>
      </c>
      <c r="O210" s="366"/>
      <c r="P210" s="366"/>
      <c r="Q210" s="366"/>
      <c r="R210" s="366"/>
      <c r="S210" s="366"/>
      <c r="T210" s="367"/>
      <c r="U210" s="37" t="s">
        <v>66</v>
      </c>
      <c r="V210" s="350">
        <f>IFERROR(V204/H204,"0")+IFERROR(V205/H205,"0")+IFERROR(V206/H206,"0")+IFERROR(V207/H207,"0")+IFERROR(V208/H208,"0")+IFERROR(V209/H209,"0")</f>
        <v>10</v>
      </c>
      <c r="W210" s="350">
        <f>IFERROR(W204/H204,"0")+IFERROR(W205/H205,"0")+IFERROR(W206/H206,"0")+IFERROR(W207/H207,"0")+IFERROR(W208/H208,"0")+IFERROR(W209/H209,"0")</f>
        <v>10</v>
      </c>
      <c r="X210" s="350">
        <f>IFERROR(IF(X204="",0,X204),"0")+IFERROR(IF(X205="",0,X205),"0")+IFERROR(IF(X206="",0,X206),"0")+IFERROR(IF(X207="",0,X207),"0")+IFERROR(IF(X208="",0,X208),"0")+IFERROR(IF(X209="",0,X209),"0")</f>
        <v>9.3700000000000006E-2</v>
      </c>
      <c r="Y210" s="351"/>
      <c r="Z210" s="351"/>
    </row>
    <row r="211" spans="1:53" x14ac:dyDescent="0.2">
      <c r="A211" s="355"/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6"/>
      <c r="N211" s="365" t="s">
        <v>65</v>
      </c>
      <c r="O211" s="366"/>
      <c r="P211" s="366"/>
      <c r="Q211" s="366"/>
      <c r="R211" s="366"/>
      <c r="S211" s="366"/>
      <c r="T211" s="367"/>
      <c r="U211" s="37" t="s">
        <v>64</v>
      </c>
      <c r="V211" s="350">
        <f>IFERROR(SUM(V204:V209),"0")</f>
        <v>40</v>
      </c>
      <c r="W211" s="350">
        <f>IFERROR(SUM(W204:W209),"0")</f>
        <v>40</v>
      </c>
      <c r="X211" s="37"/>
      <c r="Y211" s="351"/>
      <c r="Z211" s="351"/>
    </row>
    <row r="212" spans="1:53" ht="14.25" hidden="1" customHeight="1" x14ac:dyDescent="0.25">
      <c r="A212" s="369" t="s">
        <v>59</v>
      </c>
      <c r="B212" s="355"/>
      <c r="C212" s="355"/>
      <c r="D212" s="355"/>
      <c r="E212" s="355"/>
      <c r="F212" s="355"/>
      <c r="G212" s="355"/>
      <c r="H212" s="355"/>
      <c r="I212" s="355"/>
      <c r="J212" s="355"/>
      <c r="K212" s="355"/>
      <c r="L212" s="355"/>
      <c r="M212" s="355"/>
      <c r="N212" s="355"/>
      <c r="O212" s="355"/>
      <c r="P212" s="355"/>
      <c r="Q212" s="355"/>
      <c r="R212" s="355"/>
      <c r="S212" s="355"/>
      <c r="T212" s="355"/>
      <c r="U212" s="355"/>
      <c r="V212" s="355"/>
      <c r="W212" s="355"/>
      <c r="X212" s="355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60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7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8"/>
      <c r="P213" s="358"/>
      <c r="Q213" s="358"/>
      <c r="R213" s="359"/>
      <c r="S213" s="34"/>
      <c r="T213" s="34"/>
      <c r="U213" s="35" t="s">
        <v>64</v>
      </c>
      <c r="V213" s="348">
        <v>38</v>
      </c>
      <c r="W213" s="349">
        <f>IFERROR(IF(V213="",0,CEILING((V213/$H213),1)*$H213),"")</f>
        <v>39.9</v>
      </c>
      <c r="X213" s="36">
        <f>IFERROR(IF(W213=0,"",ROUNDUP(W213/H213,0)*0.00502),"")</f>
        <v>9.5380000000000006E-2</v>
      </c>
      <c r="Y213" s="56"/>
      <c r="Z213" s="57"/>
      <c r="AD213" s="58"/>
      <c r="BA213" s="177" t="s">
        <v>1</v>
      </c>
    </row>
    <row r="214" spans="1:53" x14ac:dyDescent="0.2">
      <c r="A214" s="354"/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6"/>
      <c r="N214" s="365" t="s">
        <v>65</v>
      </c>
      <c r="O214" s="366"/>
      <c r="P214" s="366"/>
      <c r="Q214" s="366"/>
      <c r="R214" s="366"/>
      <c r="S214" s="366"/>
      <c r="T214" s="367"/>
      <c r="U214" s="37" t="s">
        <v>66</v>
      </c>
      <c r="V214" s="350">
        <f>IFERROR(V213/H213,"0")</f>
        <v>18.095238095238095</v>
      </c>
      <c r="W214" s="350">
        <f>IFERROR(W213/H213,"0")</f>
        <v>19</v>
      </c>
      <c r="X214" s="350">
        <f>IFERROR(IF(X213="",0,X213),"0")</f>
        <v>9.5380000000000006E-2</v>
      </c>
      <c r="Y214" s="351"/>
      <c r="Z214" s="351"/>
    </row>
    <row r="215" spans="1:53" x14ac:dyDescent="0.2">
      <c r="A215" s="355"/>
      <c r="B215" s="355"/>
      <c r="C215" s="355"/>
      <c r="D215" s="355"/>
      <c r="E215" s="355"/>
      <c r="F215" s="355"/>
      <c r="G215" s="355"/>
      <c r="H215" s="355"/>
      <c r="I215" s="355"/>
      <c r="J215" s="355"/>
      <c r="K215" s="355"/>
      <c r="L215" s="355"/>
      <c r="M215" s="356"/>
      <c r="N215" s="365" t="s">
        <v>65</v>
      </c>
      <c r="O215" s="366"/>
      <c r="P215" s="366"/>
      <c r="Q215" s="366"/>
      <c r="R215" s="366"/>
      <c r="S215" s="366"/>
      <c r="T215" s="367"/>
      <c r="U215" s="37" t="s">
        <v>64</v>
      </c>
      <c r="V215" s="350">
        <f>IFERROR(SUM(V213:V213),"0")</f>
        <v>38</v>
      </c>
      <c r="W215" s="350">
        <f>IFERROR(SUM(W213:W213),"0")</f>
        <v>39.9</v>
      </c>
      <c r="X215" s="37"/>
      <c r="Y215" s="351"/>
      <c r="Z215" s="351"/>
    </row>
    <row r="216" spans="1:53" ht="16.5" hidden="1" customHeight="1" x14ac:dyDescent="0.25">
      <c r="A216" s="386" t="s">
        <v>329</v>
      </c>
      <c r="B216" s="355"/>
      <c r="C216" s="355"/>
      <c r="D216" s="355"/>
      <c r="E216" s="355"/>
      <c r="F216" s="355"/>
      <c r="G216" s="355"/>
      <c r="H216" s="355"/>
      <c r="I216" s="355"/>
      <c r="J216" s="355"/>
      <c r="K216" s="355"/>
      <c r="L216" s="355"/>
      <c r="M216" s="355"/>
      <c r="N216" s="355"/>
      <c r="O216" s="355"/>
      <c r="P216" s="355"/>
      <c r="Q216" s="355"/>
      <c r="R216" s="355"/>
      <c r="S216" s="355"/>
      <c r="T216" s="355"/>
      <c r="U216" s="355"/>
      <c r="V216" s="355"/>
      <c r="W216" s="355"/>
      <c r="X216" s="355"/>
      <c r="Y216" s="343"/>
      <c r="Z216" s="343"/>
    </row>
    <row r="217" spans="1:53" ht="14.25" hidden="1" customHeight="1" x14ac:dyDescent="0.25">
      <c r="A217" s="369" t="s">
        <v>104</v>
      </c>
      <c r="B217" s="355"/>
      <c r="C217" s="355"/>
      <c r="D217" s="355"/>
      <c r="E217" s="355"/>
      <c r="F217" s="355"/>
      <c r="G217" s="355"/>
      <c r="H217" s="355"/>
      <c r="I217" s="355"/>
      <c r="J217" s="355"/>
      <c r="K217" s="355"/>
      <c r="L217" s="355"/>
      <c r="M217" s="355"/>
      <c r="N217" s="355"/>
      <c r="O217" s="355"/>
      <c r="P217" s="355"/>
      <c r="Q217" s="355"/>
      <c r="R217" s="355"/>
      <c r="S217" s="355"/>
      <c r="T217" s="355"/>
      <c r="U217" s="355"/>
      <c r="V217" s="355"/>
      <c r="W217" s="355"/>
      <c r="X217" s="355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60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94" t="s">
        <v>332</v>
      </c>
      <c r="O218" s="358"/>
      <c r="P218" s="358"/>
      <c r="Q218" s="358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60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91" t="s">
        <v>335</v>
      </c>
      <c r="O219" s="358"/>
      <c r="P219" s="358"/>
      <c r="Q219" s="358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60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55" t="s">
        <v>338</v>
      </c>
      <c r="O220" s="358"/>
      <c r="P220" s="358"/>
      <c r="Q220" s="358"/>
      <c r="R220" s="359"/>
      <c r="S220" s="34"/>
      <c r="T220" s="34"/>
      <c r="U220" s="35" t="s">
        <v>64</v>
      </c>
      <c r="V220" s="348">
        <v>10</v>
      </c>
      <c r="W220" s="349">
        <f t="shared" si="12"/>
        <v>11.6</v>
      </c>
      <c r="X220" s="36">
        <f>IFERROR(IF(W220=0,"",ROUNDUP(W220/H220,0)*0.02175),"")</f>
        <v>2.1749999999999999E-2</v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60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627" t="s">
        <v>341</v>
      </c>
      <c r="O221" s="358"/>
      <c r="P221" s="358"/>
      <c r="Q221" s="358"/>
      <c r="R221" s="359"/>
      <c r="S221" s="34"/>
      <c r="T221" s="34"/>
      <c r="U221" s="35" t="s">
        <v>64</v>
      </c>
      <c r="V221" s="348">
        <v>16</v>
      </c>
      <c r="W221" s="349">
        <f t="shared" si="12"/>
        <v>16</v>
      </c>
      <c r="X221" s="36">
        <f>IFERROR(IF(W221=0,"",ROUNDUP(W221/H221,0)*0.00937),"")</f>
        <v>3.7479999999999999E-2</v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60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651" t="s">
        <v>344</v>
      </c>
      <c r="O222" s="358"/>
      <c r="P222" s="358"/>
      <c r="Q222" s="358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60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645" t="s">
        <v>347</v>
      </c>
      <c r="O223" s="358"/>
      <c r="P223" s="358"/>
      <c r="Q223" s="358"/>
      <c r="R223" s="359"/>
      <c r="S223" s="34"/>
      <c r="T223" s="34"/>
      <c r="U223" s="35" t="s">
        <v>64</v>
      </c>
      <c r="V223" s="348">
        <v>20</v>
      </c>
      <c r="W223" s="349">
        <f t="shared" si="12"/>
        <v>20</v>
      </c>
      <c r="X223" s="36">
        <f>IFERROR(IF(W223=0,"",ROUNDUP(W223/H223,0)*0.00937),"")</f>
        <v>4.6850000000000003E-2</v>
      </c>
      <c r="Y223" s="56"/>
      <c r="Z223" s="57"/>
      <c r="AD223" s="58"/>
      <c r="BA223" s="183" t="s">
        <v>1</v>
      </c>
    </row>
    <row r="224" spans="1:53" x14ac:dyDescent="0.2">
      <c r="A224" s="354"/>
      <c r="B224" s="355"/>
      <c r="C224" s="355"/>
      <c r="D224" s="355"/>
      <c r="E224" s="355"/>
      <c r="F224" s="355"/>
      <c r="G224" s="355"/>
      <c r="H224" s="355"/>
      <c r="I224" s="355"/>
      <c r="J224" s="355"/>
      <c r="K224" s="355"/>
      <c r="L224" s="355"/>
      <c r="M224" s="356"/>
      <c r="N224" s="365" t="s">
        <v>65</v>
      </c>
      <c r="O224" s="366"/>
      <c r="P224" s="366"/>
      <c r="Q224" s="366"/>
      <c r="R224" s="366"/>
      <c r="S224" s="366"/>
      <c r="T224" s="367"/>
      <c r="U224" s="37" t="s">
        <v>66</v>
      </c>
      <c r="V224" s="350">
        <f>IFERROR(V218/H218,"0")+IFERROR(V219/H219,"0")+IFERROR(V220/H220,"0")+IFERROR(V221/H221,"0")+IFERROR(V222/H222,"0")+IFERROR(V223/H223,"0")</f>
        <v>9.862068965517242</v>
      </c>
      <c r="W224" s="350">
        <f>IFERROR(W218/H218,"0")+IFERROR(W219/H219,"0")+IFERROR(W220/H220,"0")+IFERROR(W221/H221,"0")+IFERROR(W222/H222,"0")+IFERROR(W223/H223,"0")</f>
        <v>10</v>
      </c>
      <c r="X224" s="350">
        <f>IFERROR(IF(X218="",0,X218),"0")+IFERROR(IF(X219="",0,X219),"0")+IFERROR(IF(X220="",0,X220),"0")+IFERROR(IF(X221="",0,X221),"0")+IFERROR(IF(X222="",0,X222),"0")+IFERROR(IF(X223="",0,X223),"0")</f>
        <v>0.10608000000000001</v>
      </c>
      <c r="Y224" s="351"/>
      <c r="Z224" s="351"/>
    </row>
    <row r="225" spans="1:53" x14ac:dyDescent="0.2">
      <c r="A225" s="355"/>
      <c r="B225" s="355"/>
      <c r="C225" s="355"/>
      <c r="D225" s="355"/>
      <c r="E225" s="355"/>
      <c r="F225" s="355"/>
      <c r="G225" s="355"/>
      <c r="H225" s="355"/>
      <c r="I225" s="355"/>
      <c r="J225" s="355"/>
      <c r="K225" s="355"/>
      <c r="L225" s="355"/>
      <c r="M225" s="356"/>
      <c r="N225" s="365" t="s">
        <v>65</v>
      </c>
      <c r="O225" s="366"/>
      <c r="P225" s="366"/>
      <c r="Q225" s="366"/>
      <c r="R225" s="366"/>
      <c r="S225" s="366"/>
      <c r="T225" s="367"/>
      <c r="U225" s="37" t="s">
        <v>64</v>
      </c>
      <c r="V225" s="350">
        <f>IFERROR(SUM(V218:V223),"0")</f>
        <v>46</v>
      </c>
      <c r="W225" s="350">
        <f>IFERROR(SUM(W218:W223),"0")</f>
        <v>47.6</v>
      </c>
      <c r="X225" s="37"/>
      <c r="Y225" s="351"/>
      <c r="Z225" s="351"/>
    </row>
    <row r="226" spans="1:53" ht="16.5" hidden="1" customHeight="1" x14ac:dyDescent="0.25">
      <c r="A226" s="386" t="s">
        <v>348</v>
      </c>
      <c r="B226" s="355"/>
      <c r="C226" s="355"/>
      <c r="D226" s="355"/>
      <c r="E226" s="355"/>
      <c r="F226" s="355"/>
      <c r="G226" s="355"/>
      <c r="H226" s="355"/>
      <c r="I226" s="355"/>
      <c r="J226" s="355"/>
      <c r="K226" s="355"/>
      <c r="L226" s="355"/>
      <c r="M226" s="355"/>
      <c r="N226" s="355"/>
      <c r="O226" s="355"/>
      <c r="P226" s="355"/>
      <c r="Q226" s="355"/>
      <c r="R226" s="355"/>
      <c r="S226" s="355"/>
      <c r="T226" s="355"/>
      <c r="U226" s="355"/>
      <c r="V226" s="355"/>
      <c r="W226" s="355"/>
      <c r="X226" s="355"/>
      <c r="Y226" s="343"/>
      <c r="Z226" s="343"/>
    </row>
    <row r="227" spans="1:53" ht="14.25" hidden="1" customHeight="1" x14ac:dyDescent="0.25">
      <c r="A227" s="369" t="s">
        <v>104</v>
      </c>
      <c r="B227" s="355"/>
      <c r="C227" s="355"/>
      <c r="D227" s="355"/>
      <c r="E227" s="355"/>
      <c r="F227" s="355"/>
      <c r="G227" s="355"/>
      <c r="H227" s="355"/>
      <c r="I227" s="355"/>
      <c r="J227" s="355"/>
      <c r="K227" s="355"/>
      <c r="L227" s="355"/>
      <c r="M227" s="355"/>
      <c r="N227" s="355"/>
      <c r="O227" s="355"/>
      <c r="P227" s="355"/>
      <c r="Q227" s="355"/>
      <c r="R227" s="355"/>
      <c r="S227" s="355"/>
      <c r="T227" s="355"/>
      <c r="U227" s="355"/>
      <c r="V227" s="355"/>
      <c r="W227" s="355"/>
      <c r="X227" s="355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60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62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8"/>
      <c r="P228" s="358"/>
      <c r="Q228" s="358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60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60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46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8"/>
      <c r="P230" s="358"/>
      <c r="Q230" s="358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60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9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8"/>
      <c r="P231" s="358"/>
      <c r="Q231" s="358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60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59"/>
      <c r="S232" s="34"/>
      <c r="T232" s="34"/>
      <c r="U232" s="35" t="s">
        <v>64</v>
      </c>
      <c r="V232" s="348">
        <v>10</v>
      </c>
      <c r="W232" s="349">
        <f t="shared" si="13"/>
        <v>10.8</v>
      </c>
      <c r="X232" s="36">
        <f>IFERROR(IF(W232=0,"",ROUNDUP(W232/H232,0)*0.02175),"")</f>
        <v>2.1749999999999999E-2</v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60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41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8"/>
      <c r="P233" s="358"/>
      <c r="Q233" s="358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60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4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8"/>
      <c r="P234" s="358"/>
      <c r="Q234" s="358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60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4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8"/>
      <c r="P235" s="358"/>
      <c r="Q235" s="358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60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6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8"/>
      <c r="P236" s="358"/>
      <c r="Q236" s="358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60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8"/>
      <c r="P237" s="358"/>
      <c r="Q237" s="358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60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3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8"/>
      <c r="P238" s="358"/>
      <c r="Q238" s="358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60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44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8"/>
      <c r="P239" s="358"/>
      <c r="Q239" s="358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60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3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8"/>
      <c r="P240" s="358"/>
      <c r="Q240" s="358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60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8"/>
      <c r="P241" s="358"/>
      <c r="Q241" s="358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60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8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58"/>
      <c r="P242" s="358"/>
      <c r="Q242" s="358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60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6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58"/>
      <c r="P243" s="358"/>
      <c r="Q243" s="358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4"/>
      <c r="B244" s="355"/>
      <c r="C244" s="355"/>
      <c r="D244" s="355"/>
      <c r="E244" s="355"/>
      <c r="F244" s="355"/>
      <c r="G244" s="355"/>
      <c r="H244" s="355"/>
      <c r="I244" s="355"/>
      <c r="J244" s="355"/>
      <c r="K244" s="355"/>
      <c r="L244" s="355"/>
      <c r="M244" s="356"/>
      <c r="N244" s="365" t="s">
        <v>65</v>
      </c>
      <c r="O244" s="366"/>
      <c r="P244" s="366"/>
      <c r="Q244" s="366"/>
      <c r="R244" s="366"/>
      <c r="S244" s="366"/>
      <c r="T244" s="367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0.92592592592592582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1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2.1749999999999999E-2</v>
      </c>
      <c r="Y244" s="351"/>
      <c r="Z244" s="351"/>
    </row>
    <row r="245" spans="1:53" x14ac:dyDescent="0.2">
      <c r="A245" s="355"/>
      <c r="B245" s="355"/>
      <c r="C245" s="355"/>
      <c r="D245" s="355"/>
      <c r="E245" s="355"/>
      <c r="F245" s="355"/>
      <c r="G245" s="355"/>
      <c r="H245" s="355"/>
      <c r="I245" s="355"/>
      <c r="J245" s="355"/>
      <c r="K245" s="355"/>
      <c r="L245" s="355"/>
      <c r="M245" s="356"/>
      <c r="N245" s="365" t="s">
        <v>65</v>
      </c>
      <c r="O245" s="366"/>
      <c r="P245" s="366"/>
      <c r="Q245" s="366"/>
      <c r="R245" s="366"/>
      <c r="S245" s="366"/>
      <c r="T245" s="367"/>
      <c r="U245" s="37" t="s">
        <v>64</v>
      </c>
      <c r="V245" s="350">
        <f>IFERROR(SUM(V228:V243),"0")</f>
        <v>10</v>
      </c>
      <c r="W245" s="350">
        <f>IFERROR(SUM(W228:W243),"0")</f>
        <v>10.8</v>
      </c>
      <c r="X245" s="37"/>
      <c r="Y245" s="351"/>
      <c r="Z245" s="351"/>
    </row>
    <row r="246" spans="1:53" ht="14.25" hidden="1" customHeight="1" x14ac:dyDescent="0.25">
      <c r="A246" s="369" t="s">
        <v>96</v>
      </c>
      <c r="B246" s="355"/>
      <c r="C246" s="355"/>
      <c r="D246" s="355"/>
      <c r="E246" s="355"/>
      <c r="F246" s="355"/>
      <c r="G246" s="355"/>
      <c r="H246" s="355"/>
      <c r="I246" s="355"/>
      <c r="J246" s="355"/>
      <c r="K246" s="355"/>
      <c r="L246" s="355"/>
      <c r="M246" s="355"/>
      <c r="N246" s="355"/>
      <c r="O246" s="355"/>
      <c r="P246" s="355"/>
      <c r="Q246" s="355"/>
      <c r="R246" s="355"/>
      <c r="S246" s="355"/>
      <c r="T246" s="355"/>
      <c r="U246" s="355"/>
      <c r="V246" s="355"/>
      <c r="W246" s="355"/>
      <c r="X246" s="355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60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3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58"/>
      <c r="P247" s="358"/>
      <c r="Q247" s="358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4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6"/>
      <c r="N248" s="365" t="s">
        <v>65</v>
      </c>
      <c r="O248" s="366"/>
      <c r="P248" s="366"/>
      <c r="Q248" s="366"/>
      <c r="R248" s="366"/>
      <c r="S248" s="366"/>
      <c r="T248" s="367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6"/>
      <c r="N249" s="365" t="s">
        <v>65</v>
      </c>
      <c r="O249" s="366"/>
      <c r="P249" s="366"/>
      <c r="Q249" s="366"/>
      <c r="R249" s="366"/>
      <c r="S249" s="366"/>
      <c r="T249" s="367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9" t="s">
        <v>59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44"/>
      <c r="Z250" s="344"/>
    </row>
    <row r="251" spans="1:53" ht="27" hidden="1" customHeight="1" x14ac:dyDescent="0.25">
      <c r="A251" s="54" t="s">
        <v>381</v>
      </c>
      <c r="B251" s="54" t="s">
        <v>382</v>
      </c>
      <c r="C251" s="31">
        <v>4301030878</v>
      </c>
      <c r="D251" s="360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4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58"/>
      <c r="P251" s="358"/>
      <c r="Q251" s="358"/>
      <c r="R251" s="359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60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58"/>
      <c r="P252" s="358"/>
      <c r="Q252" s="358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60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4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58"/>
      <c r="P253" s="358"/>
      <c r="Q253" s="358"/>
      <c r="R253" s="359"/>
      <c r="S253" s="34"/>
      <c r="T253" s="34"/>
      <c r="U253" s="35" t="s">
        <v>64</v>
      </c>
      <c r="V253" s="348">
        <v>42</v>
      </c>
      <c r="W253" s="349">
        <f>IFERROR(IF(V253="",0,CEILING((V253/$H253),1)*$H253),"")</f>
        <v>42</v>
      </c>
      <c r="X253" s="36">
        <f>IFERROR(IF(W253=0,"",ROUNDUP(W253/H253,0)*0.00502),"")</f>
        <v>0.1004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60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58"/>
      <c r="P254" s="358"/>
      <c r="Q254" s="358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4"/>
      <c r="B255" s="355"/>
      <c r="C255" s="355"/>
      <c r="D255" s="355"/>
      <c r="E255" s="355"/>
      <c r="F255" s="355"/>
      <c r="G255" s="355"/>
      <c r="H255" s="355"/>
      <c r="I255" s="355"/>
      <c r="J255" s="355"/>
      <c r="K255" s="355"/>
      <c r="L255" s="355"/>
      <c r="M255" s="356"/>
      <c r="N255" s="365" t="s">
        <v>65</v>
      </c>
      <c r="O255" s="366"/>
      <c r="P255" s="366"/>
      <c r="Q255" s="366"/>
      <c r="R255" s="366"/>
      <c r="S255" s="366"/>
      <c r="T255" s="367"/>
      <c r="U255" s="37" t="s">
        <v>66</v>
      </c>
      <c r="V255" s="350">
        <f>IFERROR(V251/H251,"0")+IFERROR(V252/H252,"0")+IFERROR(V253/H253,"0")+IFERROR(V254/H254,"0")</f>
        <v>20</v>
      </c>
      <c r="W255" s="350">
        <f>IFERROR(W251/H251,"0")+IFERROR(W252/H252,"0")+IFERROR(W253/H253,"0")+IFERROR(W254/H254,"0")</f>
        <v>20</v>
      </c>
      <c r="X255" s="350">
        <f>IFERROR(IF(X251="",0,X251),"0")+IFERROR(IF(X252="",0,X252),"0")+IFERROR(IF(X253="",0,X253),"0")+IFERROR(IF(X254="",0,X254),"0")</f>
        <v>0.1004</v>
      </c>
      <c r="Y255" s="351"/>
      <c r="Z255" s="351"/>
    </row>
    <row r="256" spans="1:53" x14ac:dyDescent="0.2">
      <c r="A256" s="355"/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6"/>
      <c r="N256" s="365" t="s">
        <v>65</v>
      </c>
      <c r="O256" s="366"/>
      <c r="P256" s="366"/>
      <c r="Q256" s="366"/>
      <c r="R256" s="366"/>
      <c r="S256" s="366"/>
      <c r="T256" s="367"/>
      <c r="U256" s="37" t="s">
        <v>64</v>
      </c>
      <c r="V256" s="350">
        <f>IFERROR(SUM(V251:V254),"0")</f>
        <v>42</v>
      </c>
      <c r="W256" s="350">
        <f>IFERROR(SUM(W251:W254),"0")</f>
        <v>42</v>
      </c>
      <c r="X256" s="37"/>
      <c r="Y256" s="351"/>
      <c r="Z256" s="351"/>
    </row>
    <row r="257" spans="1:53" ht="14.25" hidden="1" customHeight="1" x14ac:dyDescent="0.25">
      <c r="A257" s="369" t="s">
        <v>67</v>
      </c>
      <c r="B257" s="355"/>
      <c r="C257" s="355"/>
      <c r="D257" s="355"/>
      <c r="E257" s="355"/>
      <c r="F257" s="355"/>
      <c r="G257" s="355"/>
      <c r="H257" s="355"/>
      <c r="I257" s="355"/>
      <c r="J257" s="355"/>
      <c r="K257" s="355"/>
      <c r="L257" s="355"/>
      <c r="M257" s="355"/>
      <c r="N257" s="355"/>
      <c r="O257" s="355"/>
      <c r="P257" s="355"/>
      <c r="Q257" s="355"/>
      <c r="R257" s="355"/>
      <c r="S257" s="355"/>
      <c r="T257" s="355"/>
      <c r="U257" s="355"/>
      <c r="V257" s="355"/>
      <c r="W257" s="355"/>
      <c r="X257" s="355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60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46" t="s">
        <v>391</v>
      </c>
      <c r="O258" s="358"/>
      <c r="P258" s="358"/>
      <c r="Q258" s="358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60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7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8"/>
      <c r="P259" s="358"/>
      <c r="Q259" s="358"/>
      <c r="R259" s="359"/>
      <c r="S259" s="34"/>
      <c r="T259" s="34"/>
      <c r="U259" s="35" t="s">
        <v>64</v>
      </c>
      <c r="V259" s="348">
        <v>310</v>
      </c>
      <c r="W259" s="349">
        <f t="shared" si="15"/>
        <v>312</v>
      </c>
      <c r="X259" s="36">
        <f>IFERROR(IF(W259=0,"",ROUNDUP(W259/H259,0)*0.02175),"")</f>
        <v>0.86999999999999988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60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8"/>
      <c r="P260" s="358"/>
      <c r="Q260" s="358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60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3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8"/>
      <c r="P261" s="358"/>
      <c r="Q261" s="358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60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7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8"/>
      <c r="P262" s="358"/>
      <c r="Q262" s="358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60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6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8"/>
      <c r="P263" s="358"/>
      <c r="Q263" s="358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60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8"/>
      <c r="P264" s="358"/>
      <c r="Q264" s="358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405</v>
      </c>
      <c r="B265" s="54" t="s">
        <v>406</v>
      </c>
      <c r="C265" s="31">
        <v>4301051277</v>
      </c>
      <c r="D265" s="360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41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8"/>
      <c r="P265" s="358"/>
      <c r="Q265" s="358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60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1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8"/>
      <c r="P266" s="358"/>
      <c r="Q266" s="358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4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56"/>
      <c r="N267" s="365" t="s">
        <v>65</v>
      </c>
      <c r="O267" s="366"/>
      <c r="P267" s="366"/>
      <c r="Q267" s="366"/>
      <c r="R267" s="366"/>
      <c r="S267" s="366"/>
      <c r="T267" s="367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39.743589743589745</v>
      </c>
      <c r="W267" s="350">
        <f>IFERROR(W258/H258,"0")+IFERROR(W259/H259,"0")+IFERROR(W260/H260,"0")+IFERROR(W261/H261,"0")+IFERROR(W262/H262,"0")+IFERROR(W263/H263,"0")+IFERROR(W264/H264,"0")+IFERROR(W265/H265,"0")+IFERROR(W266/H266,"0")</f>
        <v>40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0.86999999999999988</v>
      </c>
      <c r="Y267" s="351"/>
      <c r="Z267" s="351"/>
    </row>
    <row r="268" spans="1:53" x14ac:dyDescent="0.2">
      <c r="A268" s="355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65" t="s">
        <v>65</v>
      </c>
      <c r="O268" s="366"/>
      <c r="P268" s="366"/>
      <c r="Q268" s="366"/>
      <c r="R268" s="366"/>
      <c r="S268" s="366"/>
      <c r="T268" s="367"/>
      <c r="U268" s="37" t="s">
        <v>64</v>
      </c>
      <c r="V268" s="350">
        <f>IFERROR(SUM(V258:V266),"0")</f>
        <v>310</v>
      </c>
      <c r="W268" s="350">
        <f>IFERROR(SUM(W258:W266),"0")</f>
        <v>312</v>
      </c>
      <c r="X268" s="37"/>
      <c r="Y268" s="351"/>
      <c r="Z268" s="351"/>
    </row>
    <row r="269" spans="1:53" ht="14.25" hidden="1" customHeight="1" x14ac:dyDescent="0.25">
      <c r="A269" s="369" t="s">
        <v>200</v>
      </c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55"/>
      <c r="P269" s="355"/>
      <c r="Q269" s="355"/>
      <c r="R269" s="355"/>
      <c r="S269" s="355"/>
      <c r="T269" s="355"/>
      <c r="U269" s="355"/>
      <c r="V269" s="355"/>
      <c r="W269" s="355"/>
      <c r="X269" s="355"/>
      <c r="Y269" s="344"/>
      <c r="Z269" s="344"/>
    </row>
    <row r="270" spans="1:53" ht="16.5" hidden="1" customHeight="1" x14ac:dyDescent="0.25">
      <c r="A270" s="54" t="s">
        <v>409</v>
      </c>
      <c r="B270" s="54" t="s">
        <v>410</v>
      </c>
      <c r="C270" s="31">
        <v>4301060326</v>
      </c>
      <c r="D270" s="360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6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8"/>
      <c r="P270" s="358"/>
      <c r="Q270" s="358"/>
      <c r="R270" s="359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411</v>
      </c>
      <c r="B271" s="54" t="s">
        <v>412</v>
      </c>
      <c r="C271" s="31">
        <v>4301060308</v>
      </c>
      <c r="D271" s="360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6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8"/>
      <c r="P271" s="358"/>
      <c r="Q271" s="358"/>
      <c r="R271" s="359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hidden="1" customHeight="1" x14ac:dyDescent="0.25">
      <c r="A272" s="54" t="s">
        <v>413</v>
      </c>
      <c r="B272" s="54" t="s">
        <v>414</v>
      </c>
      <c r="C272" s="31">
        <v>4301060325</v>
      </c>
      <c r="D272" s="360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37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8"/>
      <c r="P272" s="358"/>
      <c r="Q272" s="358"/>
      <c r="R272" s="359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idden="1" x14ac:dyDescent="0.2">
      <c r="A273" s="354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6"/>
      <c r="N273" s="365" t="s">
        <v>65</v>
      </c>
      <c r="O273" s="366"/>
      <c r="P273" s="366"/>
      <c r="Q273" s="366"/>
      <c r="R273" s="366"/>
      <c r="S273" s="366"/>
      <c r="T273" s="367"/>
      <c r="U273" s="37" t="s">
        <v>66</v>
      </c>
      <c r="V273" s="350">
        <f>IFERROR(V270/H270,"0")+IFERROR(V271/H271,"0")+IFERROR(V272/H272,"0")</f>
        <v>0</v>
      </c>
      <c r="W273" s="350">
        <f>IFERROR(W270/H270,"0")+IFERROR(W271/H271,"0")+IFERROR(W272/H272,"0")</f>
        <v>0</v>
      </c>
      <c r="X273" s="350">
        <f>IFERROR(IF(X270="",0,X270),"0")+IFERROR(IF(X271="",0,X271),"0")+IFERROR(IF(X272="",0,X272),"0")</f>
        <v>0</v>
      </c>
      <c r="Y273" s="351"/>
      <c r="Z273" s="351"/>
    </row>
    <row r="274" spans="1:53" hidden="1" x14ac:dyDescent="0.2">
      <c r="A274" s="355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65" t="s">
        <v>65</v>
      </c>
      <c r="O274" s="366"/>
      <c r="P274" s="366"/>
      <c r="Q274" s="366"/>
      <c r="R274" s="366"/>
      <c r="S274" s="366"/>
      <c r="T274" s="367"/>
      <c r="U274" s="37" t="s">
        <v>64</v>
      </c>
      <c r="V274" s="350">
        <f>IFERROR(SUM(V270:V272),"0")</f>
        <v>0</v>
      </c>
      <c r="W274" s="350">
        <f>IFERROR(SUM(W270:W272),"0")</f>
        <v>0</v>
      </c>
      <c r="X274" s="37"/>
      <c r="Y274" s="351"/>
      <c r="Z274" s="351"/>
    </row>
    <row r="275" spans="1:53" ht="14.25" hidden="1" customHeight="1" x14ac:dyDescent="0.25">
      <c r="A275" s="369" t="s">
        <v>82</v>
      </c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5"/>
      <c r="P275" s="355"/>
      <c r="Q275" s="355"/>
      <c r="R275" s="355"/>
      <c r="S275" s="355"/>
      <c r="T275" s="355"/>
      <c r="U275" s="355"/>
      <c r="V275" s="355"/>
      <c r="W275" s="355"/>
      <c r="X275" s="355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60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448" t="s">
        <v>417</v>
      </c>
      <c r="O276" s="358"/>
      <c r="P276" s="358"/>
      <c r="Q276" s="358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60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460" t="s">
        <v>420</v>
      </c>
      <c r="O277" s="358"/>
      <c r="P277" s="358"/>
      <c r="Q277" s="358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421</v>
      </c>
      <c r="B278" s="54" t="s">
        <v>422</v>
      </c>
      <c r="C278" s="31">
        <v>4301030233</v>
      </c>
      <c r="D278" s="360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4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8"/>
      <c r="P278" s="358"/>
      <c r="Q278" s="358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54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6"/>
      <c r="N279" s="365" t="s">
        <v>65</v>
      </c>
      <c r="O279" s="366"/>
      <c r="P279" s="366"/>
      <c r="Q279" s="366"/>
      <c r="R279" s="366"/>
      <c r="S279" s="366"/>
      <c r="T279" s="367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hidden="1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65" t="s">
        <v>65</v>
      </c>
      <c r="O280" s="366"/>
      <c r="P280" s="366"/>
      <c r="Q280" s="366"/>
      <c r="R280" s="366"/>
      <c r="S280" s="366"/>
      <c r="T280" s="367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hidden="1" customHeight="1" x14ac:dyDescent="0.25">
      <c r="A281" s="369" t="s">
        <v>423</v>
      </c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355"/>
      <c r="P281" s="355"/>
      <c r="Q281" s="355"/>
      <c r="R281" s="355"/>
      <c r="S281" s="355"/>
      <c r="T281" s="355"/>
      <c r="U281" s="355"/>
      <c r="V281" s="355"/>
      <c r="W281" s="355"/>
      <c r="X281" s="355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60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8"/>
      <c r="P282" s="358"/>
      <c r="Q282" s="358"/>
      <c r="R282" s="359"/>
      <c r="S282" s="34"/>
      <c r="T282" s="34"/>
      <c r="U282" s="35" t="s">
        <v>64</v>
      </c>
      <c r="V282" s="348">
        <v>9</v>
      </c>
      <c r="W282" s="349">
        <f>IFERROR(IF(V282="",0,CEILING((V282/$H282),1)*$H282),"")</f>
        <v>10</v>
      </c>
      <c r="X282" s="36">
        <f>IFERROR(IF(W282=0,"",ROUNDUP(W282/H282,0)*0.00474),"")</f>
        <v>2.3700000000000002E-2</v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60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4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8"/>
      <c r="P283" s="358"/>
      <c r="Q283" s="358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60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8"/>
      <c r="P284" s="358"/>
      <c r="Q284" s="358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4"/>
      <c r="B285" s="355"/>
      <c r="C285" s="355"/>
      <c r="D285" s="355"/>
      <c r="E285" s="355"/>
      <c r="F285" s="355"/>
      <c r="G285" s="355"/>
      <c r="H285" s="355"/>
      <c r="I285" s="355"/>
      <c r="J285" s="355"/>
      <c r="K285" s="355"/>
      <c r="L285" s="355"/>
      <c r="M285" s="356"/>
      <c r="N285" s="365" t="s">
        <v>65</v>
      </c>
      <c r="O285" s="366"/>
      <c r="P285" s="366"/>
      <c r="Q285" s="366"/>
      <c r="R285" s="366"/>
      <c r="S285" s="366"/>
      <c r="T285" s="367"/>
      <c r="U285" s="37" t="s">
        <v>66</v>
      </c>
      <c r="V285" s="350">
        <f>IFERROR(V282/H282,"0")+IFERROR(V283/H283,"0")+IFERROR(V284/H284,"0")</f>
        <v>4.5</v>
      </c>
      <c r="W285" s="350">
        <f>IFERROR(W282/H282,"0")+IFERROR(W283/H283,"0")+IFERROR(W284/H284,"0")</f>
        <v>5</v>
      </c>
      <c r="X285" s="350">
        <f>IFERROR(IF(X282="",0,X282),"0")+IFERROR(IF(X283="",0,X283),"0")+IFERROR(IF(X284="",0,X284),"0")</f>
        <v>2.3700000000000002E-2</v>
      </c>
      <c r="Y285" s="351"/>
      <c r="Z285" s="351"/>
    </row>
    <row r="286" spans="1:53" x14ac:dyDescent="0.2">
      <c r="A286" s="355"/>
      <c r="B286" s="355"/>
      <c r="C286" s="355"/>
      <c r="D286" s="355"/>
      <c r="E286" s="355"/>
      <c r="F286" s="355"/>
      <c r="G286" s="355"/>
      <c r="H286" s="355"/>
      <c r="I286" s="355"/>
      <c r="J286" s="355"/>
      <c r="K286" s="355"/>
      <c r="L286" s="355"/>
      <c r="M286" s="356"/>
      <c r="N286" s="365" t="s">
        <v>65</v>
      </c>
      <c r="O286" s="366"/>
      <c r="P286" s="366"/>
      <c r="Q286" s="366"/>
      <c r="R286" s="366"/>
      <c r="S286" s="366"/>
      <c r="T286" s="367"/>
      <c r="U286" s="37" t="s">
        <v>64</v>
      </c>
      <c r="V286" s="350">
        <f>IFERROR(SUM(V282:V284),"0")</f>
        <v>9</v>
      </c>
      <c r="W286" s="350">
        <f>IFERROR(SUM(W282:W284),"0")</f>
        <v>10</v>
      </c>
      <c r="X286" s="37"/>
      <c r="Y286" s="351"/>
      <c r="Z286" s="351"/>
    </row>
    <row r="287" spans="1:53" ht="16.5" hidden="1" customHeight="1" x14ac:dyDescent="0.25">
      <c r="A287" s="386" t="s">
        <v>432</v>
      </c>
      <c r="B287" s="355"/>
      <c r="C287" s="355"/>
      <c r="D287" s="355"/>
      <c r="E287" s="355"/>
      <c r="F287" s="355"/>
      <c r="G287" s="355"/>
      <c r="H287" s="355"/>
      <c r="I287" s="355"/>
      <c r="J287" s="355"/>
      <c r="K287" s="355"/>
      <c r="L287" s="355"/>
      <c r="M287" s="355"/>
      <c r="N287" s="355"/>
      <c r="O287" s="355"/>
      <c r="P287" s="355"/>
      <c r="Q287" s="355"/>
      <c r="R287" s="355"/>
      <c r="S287" s="355"/>
      <c r="T287" s="355"/>
      <c r="U287" s="355"/>
      <c r="V287" s="355"/>
      <c r="W287" s="355"/>
      <c r="X287" s="355"/>
      <c r="Y287" s="343"/>
      <c r="Z287" s="343"/>
    </row>
    <row r="288" spans="1:53" ht="14.25" hidden="1" customHeight="1" x14ac:dyDescent="0.25">
      <c r="A288" s="369" t="s">
        <v>104</v>
      </c>
      <c r="B288" s="355"/>
      <c r="C288" s="355"/>
      <c r="D288" s="355"/>
      <c r="E288" s="355"/>
      <c r="F288" s="355"/>
      <c r="G288" s="355"/>
      <c r="H288" s="355"/>
      <c r="I288" s="355"/>
      <c r="J288" s="355"/>
      <c r="K288" s="355"/>
      <c r="L288" s="355"/>
      <c r="M288" s="355"/>
      <c r="N288" s="355"/>
      <c r="O288" s="355"/>
      <c r="P288" s="355"/>
      <c r="Q288" s="355"/>
      <c r="R288" s="355"/>
      <c r="S288" s="355"/>
      <c r="T288" s="355"/>
      <c r="U288" s="355"/>
      <c r="V288" s="355"/>
      <c r="W288" s="355"/>
      <c r="X288" s="355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60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8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8"/>
      <c r="P289" s="358"/>
      <c r="Q289" s="358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60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4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8"/>
      <c r="P290" s="358"/>
      <c r="Q290" s="358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60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4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8"/>
      <c r="P291" s="358"/>
      <c r="Q291" s="358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60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63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60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60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8"/>
      <c r="P294" s="358"/>
      <c r="Q294" s="358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60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48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8"/>
      <c r="P295" s="358"/>
      <c r="Q295" s="358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60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44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8"/>
      <c r="P296" s="358"/>
      <c r="Q296" s="358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4"/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6"/>
      <c r="N297" s="365" t="s">
        <v>65</v>
      </c>
      <c r="O297" s="366"/>
      <c r="P297" s="366"/>
      <c r="Q297" s="366"/>
      <c r="R297" s="366"/>
      <c r="S297" s="366"/>
      <c r="T297" s="367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5"/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6"/>
      <c r="N298" s="365" t="s">
        <v>65</v>
      </c>
      <c r="O298" s="366"/>
      <c r="P298" s="366"/>
      <c r="Q298" s="366"/>
      <c r="R298" s="366"/>
      <c r="S298" s="366"/>
      <c r="T298" s="367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9" t="s">
        <v>59</v>
      </c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5"/>
      <c r="P299" s="355"/>
      <c r="Q299" s="355"/>
      <c r="R299" s="355"/>
      <c r="S299" s="355"/>
      <c r="T299" s="355"/>
      <c r="U299" s="355"/>
      <c r="V299" s="355"/>
      <c r="W299" s="355"/>
      <c r="X299" s="355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60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47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8"/>
      <c r="P300" s="358"/>
      <c r="Q300" s="358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60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46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8"/>
      <c r="P301" s="358"/>
      <c r="Q301" s="358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4"/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56"/>
      <c r="N302" s="365" t="s">
        <v>65</v>
      </c>
      <c r="O302" s="366"/>
      <c r="P302" s="366"/>
      <c r="Q302" s="366"/>
      <c r="R302" s="366"/>
      <c r="S302" s="366"/>
      <c r="T302" s="367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5"/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6"/>
      <c r="N303" s="365" t="s">
        <v>65</v>
      </c>
      <c r="O303" s="366"/>
      <c r="P303" s="366"/>
      <c r="Q303" s="366"/>
      <c r="R303" s="366"/>
      <c r="S303" s="366"/>
      <c r="T303" s="367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386" t="s">
        <v>450</v>
      </c>
      <c r="B304" s="355"/>
      <c r="C304" s="355"/>
      <c r="D304" s="355"/>
      <c r="E304" s="355"/>
      <c r="F304" s="355"/>
      <c r="G304" s="355"/>
      <c r="H304" s="355"/>
      <c r="I304" s="355"/>
      <c r="J304" s="355"/>
      <c r="K304" s="355"/>
      <c r="L304" s="355"/>
      <c r="M304" s="355"/>
      <c r="N304" s="355"/>
      <c r="O304" s="355"/>
      <c r="P304" s="355"/>
      <c r="Q304" s="355"/>
      <c r="R304" s="355"/>
      <c r="S304" s="355"/>
      <c r="T304" s="355"/>
      <c r="U304" s="355"/>
      <c r="V304" s="355"/>
      <c r="W304" s="355"/>
      <c r="X304" s="355"/>
      <c r="Y304" s="343"/>
      <c r="Z304" s="343"/>
    </row>
    <row r="305" spans="1:53" ht="14.25" hidden="1" customHeight="1" x14ac:dyDescent="0.25">
      <c r="A305" s="369" t="s">
        <v>59</v>
      </c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55"/>
      <c r="N305" s="355"/>
      <c r="O305" s="355"/>
      <c r="P305" s="355"/>
      <c r="Q305" s="355"/>
      <c r="R305" s="355"/>
      <c r="S305" s="355"/>
      <c r="T305" s="355"/>
      <c r="U305" s="355"/>
      <c r="V305" s="355"/>
      <c r="W305" s="355"/>
      <c r="X305" s="355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60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4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8"/>
      <c r="P306" s="358"/>
      <c r="Q306" s="358"/>
      <c r="R306" s="359"/>
      <c r="S306" s="34"/>
      <c r="T306" s="34"/>
      <c r="U306" s="35" t="s">
        <v>64</v>
      </c>
      <c r="V306" s="348">
        <v>14</v>
      </c>
      <c r="W306" s="349">
        <f>IFERROR(IF(V306="",0,CEILING((V306/$H306),1)*$H306),"")</f>
        <v>14.4</v>
      </c>
      <c r="X306" s="36">
        <f>IFERROR(IF(W306=0,"",ROUNDUP(W306/H306,0)*0.00753),"")</f>
        <v>6.0240000000000002E-2</v>
      </c>
      <c r="Y306" s="56"/>
      <c r="Z306" s="57"/>
      <c r="AD306" s="58"/>
      <c r="BA306" s="233" t="s">
        <v>1</v>
      </c>
    </row>
    <row r="307" spans="1:53" x14ac:dyDescent="0.2">
      <c r="A307" s="354"/>
      <c r="B307" s="355"/>
      <c r="C307" s="355"/>
      <c r="D307" s="355"/>
      <c r="E307" s="355"/>
      <c r="F307" s="355"/>
      <c r="G307" s="355"/>
      <c r="H307" s="355"/>
      <c r="I307" s="355"/>
      <c r="J307" s="355"/>
      <c r="K307" s="355"/>
      <c r="L307" s="355"/>
      <c r="M307" s="356"/>
      <c r="N307" s="365" t="s">
        <v>65</v>
      </c>
      <c r="O307" s="366"/>
      <c r="P307" s="366"/>
      <c r="Q307" s="366"/>
      <c r="R307" s="366"/>
      <c r="S307" s="366"/>
      <c r="T307" s="367"/>
      <c r="U307" s="37" t="s">
        <v>66</v>
      </c>
      <c r="V307" s="350">
        <f>IFERROR(V306/H306,"0")</f>
        <v>7.7777777777777777</v>
      </c>
      <c r="W307" s="350">
        <f>IFERROR(W306/H306,"0")</f>
        <v>8</v>
      </c>
      <c r="X307" s="350">
        <f>IFERROR(IF(X306="",0,X306),"0")</f>
        <v>6.0240000000000002E-2</v>
      </c>
      <c r="Y307" s="351"/>
      <c r="Z307" s="351"/>
    </row>
    <row r="308" spans="1:53" x14ac:dyDescent="0.2">
      <c r="A308" s="355"/>
      <c r="B308" s="355"/>
      <c r="C308" s="355"/>
      <c r="D308" s="355"/>
      <c r="E308" s="355"/>
      <c r="F308" s="355"/>
      <c r="G308" s="355"/>
      <c r="H308" s="355"/>
      <c r="I308" s="355"/>
      <c r="J308" s="355"/>
      <c r="K308" s="355"/>
      <c r="L308" s="355"/>
      <c r="M308" s="356"/>
      <c r="N308" s="365" t="s">
        <v>65</v>
      </c>
      <c r="O308" s="366"/>
      <c r="P308" s="366"/>
      <c r="Q308" s="366"/>
      <c r="R308" s="366"/>
      <c r="S308" s="366"/>
      <c r="T308" s="367"/>
      <c r="U308" s="37" t="s">
        <v>64</v>
      </c>
      <c r="V308" s="350">
        <f>IFERROR(SUM(V306:V306),"0")</f>
        <v>14</v>
      </c>
      <c r="W308" s="350">
        <f>IFERROR(SUM(W306:W306),"0")</f>
        <v>14.4</v>
      </c>
      <c r="X308" s="37"/>
      <c r="Y308" s="351"/>
      <c r="Z308" s="351"/>
    </row>
    <row r="309" spans="1:53" ht="14.25" hidden="1" customHeight="1" x14ac:dyDescent="0.25">
      <c r="A309" s="369" t="s">
        <v>67</v>
      </c>
      <c r="B309" s="355"/>
      <c r="C309" s="355"/>
      <c r="D309" s="355"/>
      <c r="E309" s="355"/>
      <c r="F309" s="355"/>
      <c r="G309" s="355"/>
      <c r="H309" s="355"/>
      <c r="I309" s="355"/>
      <c r="J309" s="355"/>
      <c r="K309" s="355"/>
      <c r="L309" s="355"/>
      <c r="M309" s="355"/>
      <c r="N309" s="355"/>
      <c r="O309" s="355"/>
      <c r="P309" s="355"/>
      <c r="Q309" s="355"/>
      <c r="R309" s="355"/>
      <c r="S309" s="355"/>
      <c r="T309" s="355"/>
      <c r="U309" s="355"/>
      <c r="V309" s="355"/>
      <c r="W309" s="355"/>
      <c r="X309" s="355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60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8"/>
      <c r="P310" s="358"/>
      <c r="Q310" s="358"/>
      <c r="R310" s="359"/>
      <c r="S310" s="34"/>
      <c r="T310" s="34"/>
      <c r="U310" s="35" t="s">
        <v>64</v>
      </c>
      <c r="V310" s="348">
        <v>8</v>
      </c>
      <c r="W310" s="349">
        <f>IFERROR(IF(V310="",0,CEILING((V310/$H310),1)*$H310),"")</f>
        <v>8.1</v>
      </c>
      <c r="X310" s="36">
        <f>IFERROR(IF(W310=0,"",ROUNDUP(W310/H310,0)*0.02175),"")</f>
        <v>2.1749999999999999E-2</v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60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5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8"/>
      <c r="P311" s="358"/>
      <c r="Q311" s="358"/>
      <c r="R311" s="359"/>
      <c r="S311" s="34"/>
      <c r="T311" s="34"/>
      <c r="U311" s="35" t="s">
        <v>64</v>
      </c>
      <c r="V311" s="348">
        <v>67</v>
      </c>
      <c r="W311" s="349">
        <f>IFERROR(IF(V311="",0,CEILING((V311/$H311),1)*$H311),"")</f>
        <v>67.2</v>
      </c>
      <c r="X311" s="36">
        <f>IFERROR(IF(W311=0,"",ROUNDUP(W311/H311,0)*0.00753),"")</f>
        <v>0.24096000000000001</v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457</v>
      </c>
      <c r="B312" s="54" t="s">
        <v>458</v>
      </c>
      <c r="C312" s="31">
        <v>4301051485</v>
      </c>
      <c r="D312" s="360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4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8"/>
      <c r="P312" s="358"/>
      <c r="Q312" s="358"/>
      <c r="R312" s="359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4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6"/>
      <c r="N313" s="365" t="s">
        <v>65</v>
      </c>
      <c r="O313" s="366"/>
      <c r="P313" s="366"/>
      <c r="Q313" s="366"/>
      <c r="R313" s="366"/>
      <c r="S313" s="366"/>
      <c r="T313" s="367"/>
      <c r="U313" s="37" t="s">
        <v>66</v>
      </c>
      <c r="V313" s="350">
        <f>IFERROR(V310/H310,"0")+IFERROR(V311/H311,"0")+IFERROR(V312/H312,"0")</f>
        <v>32.892416225749557</v>
      </c>
      <c r="W313" s="350">
        <f>IFERROR(W310/H310,"0")+IFERROR(W311/H311,"0")+IFERROR(W312/H312,"0")</f>
        <v>33</v>
      </c>
      <c r="X313" s="350">
        <f>IFERROR(IF(X310="",0,X310),"0")+IFERROR(IF(X311="",0,X311),"0")+IFERROR(IF(X312="",0,X312),"0")</f>
        <v>0.26271</v>
      </c>
      <c r="Y313" s="351"/>
      <c r="Z313" s="351"/>
    </row>
    <row r="314" spans="1:53" x14ac:dyDescent="0.2">
      <c r="A314" s="355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65" t="s">
        <v>65</v>
      </c>
      <c r="O314" s="366"/>
      <c r="P314" s="366"/>
      <c r="Q314" s="366"/>
      <c r="R314" s="366"/>
      <c r="S314" s="366"/>
      <c r="T314" s="367"/>
      <c r="U314" s="37" t="s">
        <v>64</v>
      </c>
      <c r="V314" s="350">
        <f>IFERROR(SUM(V310:V312),"0")</f>
        <v>75</v>
      </c>
      <c r="W314" s="350">
        <f>IFERROR(SUM(W310:W312),"0")</f>
        <v>75.3</v>
      </c>
      <c r="X314" s="37"/>
      <c r="Y314" s="351"/>
      <c r="Z314" s="351"/>
    </row>
    <row r="315" spans="1:53" ht="14.25" hidden="1" customHeight="1" x14ac:dyDescent="0.25">
      <c r="A315" s="369" t="s">
        <v>200</v>
      </c>
      <c r="B315" s="355"/>
      <c r="C315" s="355"/>
      <c r="D315" s="355"/>
      <c r="E315" s="355"/>
      <c r="F315" s="355"/>
      <c r="G315" s="355"/>
      <c r="H315" s="355"/>
      <c r="I315" s="355"/>
      <c r="J315" s="355"/>
      <c r="K315" s="355"/>
      <c r="L315" s="355"/>
      <c r="M315" s="355"/>
      <c r="N315" s="355"/>
      <c r="O315" s="355"/>
      <c r="P315" s="355"/>
      <c r="Q315" s="355"/>
      <c r="R315" s="355"/>
      <c r="S315" s="355"/>
      <c r="T315" s="355"/>
      <c r="U315" s="355"/>
      <c r="V315" s="355"/>
      <c r="W315" s="355"/>
      <c r="X315" s="355"/>
      <c r="Y315" s="344"/>
      <c r="Z315" s="344"/>
    </row>
    <row r="316" spans="1:53" ht="27" hidden="1" customHeight="1" x14ac:dyDescent="0.25">
      <c r="A316" s="54" t="s">
        <v>459</v>
      </c>
      <c r="B316" s="54" t="s">
        <v>460</v>
      </c>
      <c r="C316" s="31">
        <v>4301060324</v>
      </c>
      <c r="D316" s="360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8"/>
      <c r="P316" s="358"/>
      <c r="Q316" s="358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54"/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6"/>
      <c r="N317" s="365" t="s">
        <v>65</v>
      </c>
      <c r="O317" s="366"/>
      <c r="P317" s="366"/>
      <c r="Q317" s="366"/>
      <c r="R317" s="366"/>
      <c r="S317" s="366"/>
      <c r="T317" s="367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hidden="1" x14ac:dyDescent="0.2">
      <c r="A318" s="355"/>
      <c r="B318" s="355"/>
      <c r="C318" s="355"/>
      <c r="D318" s="355"/>
      <c r="E318" s="355"/>
      <c r="F318" s="355"/>
      <c r="G318" s="355"/>
      <c r="H318" s="355"/>
      <c r="I318" s="355"/>
      <c r="J318" s="355"/>
      <c r="K318" s="355"/>
      <c r="L318" s="355"/>
      <c r="M318" s="356"/>
      <c r="N318" s="365" t="s">
        <v>65</v>
      </c>
      <c r="O318" s="366"/>
      <c r="P318" s="366"/>
      <c r="Q318" s="366"/>
      <c r="R318" s="366"/>
      <c r="S318" s="366"/>
      <c r="T318" s="367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hidden="1" customHeight="1" x14ac:dyDescent="0.25">
      <c r="A319" s="369" t="s">
        <v>82</v>
      </c>
      <c r="B319" s="355"/>
      <c r="C319" s="355"/>
      <c r="D319" s="355"/>
      <c r="E319" s="355"/>
      <c r="F319" s="355"/>
      <c r="G319" s="355"/>
      <c r="H319" s="355"/>
      <c r="I319" s="355"/>
      <c r="J319" s="355"/>
      <c r="K319" s="355"/>
      <c r="L319" s="355"/>
      <c r="M319" s="355"/>
      <c r="N319" s="355"/>
      <c r="O319" s="355"/>
      <c r="P319" s="355"/>
      <c r="Q319" s="355"/>
      <c r="R319" s="355"/>
      <c r="S319" s="355"/>
      <c r="T319" s="355"/>
      <c r="U319" s="355"/>
      <c r="V319" s="355"/>
      <c r="W319" s="355"/>
      <c r="X319" s="355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60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3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8"/>
      <c r="P320" s="358"/>
      <c r="Q320" s="358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4"/>
      <c r="B321" s="355"/>
      <c r="C321" s="355"/>
      <c r="D321" s="355"/>
      <c r="E321" s="355"/>
      <c r="F321" s="355"/>
      <c r="G321" s="355"/>
      <c r="H321" s="355"/>
      <c r="I321" s="355"/>
      <c r="J321" s="355"/>
      <c r="K321" s="355"/>
      <c r="L321" s="355"/>
      <c r="M321" s="356"/>
      <c r="N321" s="365" t="s">
        <v>65</v>
      </c>
      <c r="O321" s="366"/>
      <c r="P321" s="366"/>
      <c r="Q321" s="366"/>
      <c r="R321" s="366"/>
      <c r="S321" s="366"/>
      <c r="T321" s="367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5"/>
      <c r="B322" s="355"/>
      <c r="C322" s="355"/>
      <c r="D322" s="355"/>
      <c r="E322" s="355"/>
      <c r="F322" s="355"/>
      <c r="G322" s="355"/>
      <c r="H322" s="355"/>
      <c r="I322" s="355"/>
      <c r="J322" s="355"/>
      <c r="K322" s="355"/>
      <c r="L322" s="355"/>
      <c r="M322" s="356"/>
      <c r="N322" s="365" t="s">
        <v>65</v>
      </c>
      <c r="O322" s="366"/>
      <c r="P322" s="366"/>
      <c r="Q322" s="366"/>
      <c r="R322" s="366"/>
      <c r="S322" s="366"/>
      <c r="T322" s="367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413" t="s">
        <v>463</v>
      </c>
      <c r="B323" s="414"/>
      <c r="C323" s="414"/>
      <c r="D323" s="414"/>
      <c r="E323" s="414"/>
      <c r="F323" s="414"/>
      <c r="G323" s="414"/>
      <c r="H323" s="414"/>
      <c r="I323" s="414"/>
      <c r="J323" s="414"/>
      <c r="K323" s="414"/>
      <c r="L323" s="414"/>
      <c r="M323" s="414"/>
      <c r="N323" s="414"/>
      <c r="O323" s="414"/>
      <c r="P323" s="414"/>
      <c r="Q323" s="414"/>
      <c r="R323" s="414"/>
      <c r="S323" s="414"/>
      <c r="T323" s="414"/>
      <c r="U323" s="414"/>
      <c r="V323" s="414"/>
      <c r="W323" s="414"/>
      <c r="X323" s="414"/>
      <c r="Y323" s="48"/>
      <c r="Z323" s="48"/>
    </row>
    <row r="324" spans="1:53" ht="16.5" hidden="1" customHeight="1" x14ac:dyDescent="0.25">
      <c r="A324" s="386" t="s">
        <v>464</v>
      </c>
      <c r="B324" s="355"/>
      <c r="C324" s="355"/>
      <c r="D324" s="355"/>
      <c r="E324" s="355"/>
      <c r="F324" s="355"/>
      <c r="G324" s="355"/>
      <c r="H324" s="355"/>
      <c r="I324" s="355"/>
      <c r="J324" s="355"/>
      <c r="K324" s="355"/>
      <c r="L324" s="355"/>
      <c r="M324" s="355"/>
      <c r="N324" s="355"/>
      <c r="O324" s="355"/>
      <c r="P324" s="355"/>
      <c r="Q324" s="355"/>
      <c r="R324" s="355"/>
      <c r="S324" s="355"/>
      <c r="T324" s="355"/>
      <c r="U324" s="355"/>
      <c r="V324" s="355"/>
      <c r="W324" s="355"/>
      <c r="X324" s="355"/>
      <c r="Y324" s="343"/>
      <c r="Z324" s="343"/>
    </row>
    <row r="325" spans="1:53" ht="14.25" hidden="1" customHeight="1" x14ac:dyDescent="0.25">
      <c r="A325" s="369" t="s">
        <v>104</v>
      </c>
      <c r="B325" s="355"/>
      <c r="C325" s="355"/>
      <c r="D325" s="355"/>
      <c r="E325" s="355"/>
      <c r="F325" s="355"/>
      <c r="G325" s="355"/>
      <c r="H325" s="355"/>
      <c r="I325" s="355"/>
      <c r="J325" s="355"/>
      <c r="K325" s="355"/>
      <c r="L325" s="355"/>
      <c r="M325" s="355"/>
      <c r="N325" s="355"/>
      <c r="O325" s="355"/>
      <c r="P325" s="355"/>
      <c r="Q325" s="355"/>
      <c r="R325" s="355"/>
      <c r="S325" s="355"/>
      <c r="T325" s="355"/>
      <c r="U325" s="355"/>
      <c r="V325" s="355"/>
      <c r="W325" s="355"/>
      <c r="X325" s="355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60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8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8"/>
      <c r="P326" s="358"/>
      <c r="Q326" s="358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60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3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58"/>
      <c r="P327" s="358"/>
      <c r="Q327" s="358"/>
      <c r="R327" s="359"/>
      <c r="S327" s="34"/>
      <c r="T327" s="34"/>
      <c r="U327" s="35" t="s">
        <v>64</v>
      </c>
      <c r="V327" s="348">
        <v>551</v>
      </c>
      <c r="W327" s="349">
        <f t="shared" si="17"/>
        <v>555</v>
      </c>
      <c r="X327" s="36">
        <f>IFERROR(IF(W327=0,"",ROUNDUP(W327/H327,0)*0.02175),"")</f>
        <v>0.80474999999999997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60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7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8"/>
      <c r="P328" s="358"/>
      <c r="Q328" s="358"/>
      <c r="R328" s="359"/>
      <c r="S328" s="34"/>
      <c r="T328" s="34"/>
      <c r="U328" s="35" t="s">
        <v>64</v>
      </c>
      <c r="V328" s="348">
        <v>60</v>
      </c>
      <c r="W328" s="349">
        <f t="shared" si="17"/>
        <v>60</v>
      </c>
      <c r="X328" s="36">
        <f>IFERROR(IF(W328=0,"",ROUNDUP(W328/H328,0)*0.02175),"")</f>
        <v>8.6999999999999994E-2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60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58"/>
      <c r="P329" s="358"/>
      <c r="Q329" s="358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60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8"/>
      <c r="P330" s="358"/>
      <c r="Q330" s="358"/>
      <c r="R330" s="359"/>
      <c r="S330" s="34"/>
      <c r="T330" s="34"/>
      <c r="U330" s="35" t="s">
        <v>64</v>
      </c>
      <c r="V330" s="348">
        <v>146</v>
      </c>
      <c r="W330" s="349">
        <f t="shared" si="17"/>
        <v>150</v>
      </c>
      <c r="X330" s="36">
        <f>IFERROR(IF(W330=0,"",ROUNDUP(W330/H330,0)*0.02175),"")</f>
        <v>0.21749999999999997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60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2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58"/>
      <c r="P331" s="358"/>
      <c r="Q331" s="358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4301011327</v>
      </c>
      <c r="D332" s="360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58"/>
      <c r="P332" s="358"/>
      <c r="Q332" s="358"/>
      <c r="R332" s="359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60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7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58"/>
      <c r="P333" s="358"/>
      <c r="Q333" s="358"/>
      <c r="R333" s="359"/>
      <c r="S333" s="34"/>
      <c r="T333" s="34"/>
      <c r="U333" s="35" t="s">
        <v>64</v>
      </c>
      <c r="V333" s="348">
        <v>5</v>
      </c>
      <c r="W333" s="349">
        <f t="shared" si="17"/>
        <v>5</v>
      </c>
      <c r="X333" s="36">
        <f>IFERROR(IF(W333=0,"",ROUNDUP(W333/H333,0)*0.00937),"")</f>
        <v>9.3699999999999999E-3</v>
      </c>
      <c r="Y333" s="56"/>
      <c r="Z333" s="57"/>
      <c r="AD333" s="58"/>
      <c r="BA333" s="246" t="s">
        <v>1</v>
      </c>
    </row>
    <row r="334" spans="1:53" x14ac:dyDescent="0.2">
      <c r="A334" s="354"/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6"/>
      <c r="N334" s="365" t="s">
        <v>65</v>
      </c>
      <c r="O334" s="366"/>
      <c r="P334" s="366"/>
      <c r="Q334" s="366"/>
      <c r="R334" s="366"/>
      <c r="S334" s="366"/>
      <c r="T334" s="367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51.466666666666669</v>
      </c>
      <c r="W334" s="350">
        <f>IFERROR(W326/H326,"0")+IFERROR(W327/H327,"0")+IFERROR(W328/H328,"0")+IFERROR(W329/H329,"0")+IFERROR(W330/H330,"0")+IFERROR(W331/H331,"0")+IFERROR(W332/H332,"0")+IFERROR(W333/H333,"0")</f>
        <v>52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1.1186199999999999</v>
      </c>
      <c r="Y334" s="351"/>
      <c r="Z334" s="351"/>
    </row>
    <row r="335" spans="1:53" x14ac:dyDescent="0.2">
      <c r="A335" s="355"/>
      <c r="B335" s="355"/>
      <c r="C335" s="355"/>
      <c r="D335" s="355"/>
      <c r="E335" s="355"/>
      <c r="F335" s="355"/>
      <c r="G335" s="355"/>
      <c r="H335" s="355"/>
      <c r="I335" s="355"/>
      <c r="J335" s="355"/>
      <c r="K335" s="355"/>
      <c r="L335" s="355"/>
      <c r="M335" s="356"/>
      <c r="N335" s="365" t="s">
        <v>65</v>
      </c>
      <c r="O335" s="366"/>
      <c r="P335" s="366"/>
      <c r="Q335" s="366"/>
      <c r="R335" s="366"/>
      <c r="S335" s="366"/>
      <c r="T335" s="367"/>
      <c r="U335" s="37" t="s">
        <v>64</v>
      </c>
      <c r="V335" s="350">
        <f>IFERROR(SUM(V326:V333),"0")</f>
        <v>762</v>
      </c>
      <c r="W335" s="350">
        <f>IFERROR(SUM(W326:W333),"0")</f>
        <v>770</v>
      </c>
      <c r="X335" s="37"/>
      <c r="Y335" s="351"/>
      <c r="Z335" s="351"/>
    </row>
    <row r="336" spans="1:53" ht="14.25" hidden="1" customHeight="1" x14ac:dyDescent="0.25">
      <c r="A336" s="369" t="s">
        <v>96</v>
      </c>
      <c r="B336" s="355"/>
      <c r="C336" s="355"/>
      <c r="D336" s="355"/>
      <c r="E336" s="355"/>
      <c r="F336" s="355"/>
      <c r="G336" s="355"/>
      <c r="H336" s="355"/>
      <c r="I336" s="355"/>
      <c r="J336" s="355"/>
      <c r="K336" s="355"/>
      <c r="L336" s="355"/>
      <c r="M336" s="355"/>
      <c r="N336" s="355"/>
      <c r="O336" s="355"/>
      <c r="P336" s="355"/>
      <c r="Q336" s="355"/>
      <c r="R336" s="355"/>
      <c r="S336" s="355"/>
      <c r="T336" s="355"/>
      <c r="U336" s="355"/>
      <c r="V336" s="355"/>
      <c r="W336" s="355"/>
      <c r="X336" s="355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60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58"/>
      <c r="P337" s="358"/>
      <c r="Q337" s="358"/>
      <c r="R337" s="359"/>
      <c r="S337" s="34"/>
      <c r="T337" s="34"/>
      <c r="U337" s="35" t="s">
        <v>64</v>
      </c>
      <c r="V337" s="348">
        <v>461</v>
      </c>
      <c r="W337" s="349">
        <f>IFERROR(IF(V337="",0,CEILING((V337/$H337),1)*$H337),"")</f>
        <v>465</v>
      </c>
      <c r="X337" s="36">
        <f>IFERROR(IF(W337=0,"",ROUNDUP(W337/H337,0)*0.02175),"")</f>
        <v>0.6742499999999999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60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35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58"/>
      <c r="P338" s="358"/>
      <c r="Q338" s="358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60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58"/>
      <c r="P339" s="358"/>
      <c r="Q339" s="358"/>
      <c r="R339" s="359"/>
      <c r="S339" s="34"/>
      <c r="T339" s="34"/>
      <c r="U339" s="35" t="s">
        <v>64</v>
      </c>
      <c r="V339" s="348">
        <v>8</v>
      </c>
      <c r="W339" s="349">
        <f>IFERROR(IF(V339="",0,CEILING((V339/$H339),1)*$H339),"")</f>
        <v>8</v>
      </c>
      <c r="X339" s="36">
        <f>IFERROR(IF(W339=0,"",ROUNDUP(W339/H339,0)*0.00937),"")</f>
        <v>1.874E-2</v>
      </c>
      <c r="Y339" s="56"/>
      <c r="Z339" s="57"/>
      <c r="AD339" s="58"/>
      <c r="BA339" s="249" t="s">
        <v>1</v>
      </c>
    </row>
    <row r="340" spans="1:53" x14ac:dyDescent="0.2">
      <c r="A340" s="354"/>
      <c r="B340" s="355"/>
      <c r="C340" s="355"/>
      <c r="D340" s="355"/>
      <c r="E340" s="355"/>
      <c r="F340" s="355"/>
      <c r="G340" s="355"/>
      <c r="H340" s="355"/>
      <c r="I340" s="355"/>
      <c r="J340" s="355"/>
      <c r="K340" s="355"/>
      <c r="L340" s="355"/>
      <c r="M340" s="356"/>
      <c r="N340" s="365" t="s">
        <v>65</v>
      </c>
      <c r="O340" s="366"/>
      <c r="P340" s="366"/>
      <c r="Q340" s="366"/>
      <c r="R340" s="366"/>
      <c r="S340" s="366"/>
      <c r="T340" s="367"/>
      <c r="U340" s="37" t="s">
        <v>66</v>
      </c>
      <c r="V340" s="350">
        <f>IFERROR(V337/H337,"0")+IFERROR(V338/H338,"0")+IFERROR(V339/H339,"0")</f>
        <v>32.733333333333334</v>
      </c>
      <c r="W340" s="350">
        <f>IFERROR(W337/H337,"0")+IFERROR(W338/H338,"0")+IFERROR(W339/H339,"0")</f>
        <v>33</v>
      </c>
      <c r="X340" s="350">
        <f>IFERROR(IF(X337="",0,X337),"0")+IFERROR(IF(X338="",0,X338),"0")+IFERROR(IF(X339="",0,X339),"0")</f>
        <v>0.69298999999999988</v>
      </c>
      <c r="Y340" s="351"/>
      <c r="Z340" s="351"/>
    </row>
    <row r="341" spans="1:53" x14ac:dyDescent="0.2">
      <c r="A341" s="355"/>
      <c r="B341" s="355"/>
      <c r="C341" s="355"/>
      <c r="D341" s="355"/>
      <c r="E341" s="355"/>
      <c r="F341" s="355"/>
      <c r="G341" s="355"/>
      <c r="H341" s="355"/>
      <c r="I341" s="355"/>
      <c r="J341" s="355"/>
      <c r="K341" s="355"/>
      <c r="L341" s="355"/>
      <c r="M341" s="356"/>
      <c r="N341" s="365" t="s">
        <v>65</v>
      </c>
      <c r="O341" s="366"/>
      <c r="P341" s="366"/>
      <c r="Q341" s="366"/>
      <c r="R341" s="366"/>
      <c r="S341" s="366"/>
      <c r="T341" s="367"/>
      <c r="U341" s="37" t="s">
        <v>64</v>
      </c>
      <c r="V341" s="350">
        <f>IFERROR(SUM(V337:V339),"0")</f>
        <v>469</v>
      </c>
      <c r="W341" s="350">
        <f>IFERROR(SUM(W337:W339),"0")</f>
        <v>473</v>
      </c>
      <c r="X341" s="37"/>
      <c r="Y341" s="351"/>
      <c r="Z341" s="351"/>
    </row>
    <row r="342" spans="1:53" ht="14.25" hidden="1" customHeight="1" x14ac:dyDescent="0.25">
      <c r="A342" s="369" t="s">
        <v>67</v>
      </c>
      <c r="B342" s="355"/>
      <c r="C342" s="355"/>
      <c r="D342" s="355"/>
      <c r="E342" s="355"/>
      <c r="F342" s="355"/>
      <c r="G342" s="355"/>
      <c r="H342" s="355"/>
      <c r="I342" s="355"/>
      <c r="J342" s="355"/>
      <c r="K342" s="355"/>
      <c r="L342" s="355"/>
      <c r="M342" s="355"/>
      <c r="N342" s="355"/>
      <c r="O342" s="355"/>
      <c r="P342" s="355"/>
      <c r="Q342" s="355"/>
      <c r="R342" s="355"/>
      <c r="S342" s="355"/>
      <c r="T342" s="355"/>
      <c r="U342" s="355"/>
      <c r="V342" s="355"/>
      <c r="W342" s="355"/>
      <c r="X342" s="355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60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14" t="s">
        <v>486</v>
      </c>
      <c r="O343" s="358"/>
      <c r="P343" s="358"/>
      <c r="Q343" s="358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487</v>
      </c>
      <c r="B344" s="54" t="s">
        <v>488</v>
      </c>
      <c r="C344" s="31">
        <v>4301051298</v>
      </c>
      <c r="D344" s="360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58"/>
      <c r="P344" s="358"/>
      <c r="Q344" s="358"/>
      <c r="R344" s="359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54"/>
      <c r="B345" s="355"/>
      <c r="C345" s="355"/>
      <c r="D345" s="355"/>
      <c r="E345" s="355"/>
      <c r="F345" s="355"/>
      <c r="G345" s="355"/>
      <c r="H345" s="355"/>
      <c r="I345" s="355"/>
      <c r="J345" s="355"/>
      <c r="K345" s="355"/>
      <c r="L345" s="355"/>
      <c r="M345" s="356"/>
      <c r="N345" s="365" t="s">
        <v>65</v>
      </c>
      <c r="O345" s="366"/>
      <c r="P345" s="366"/>
      <c r="Q345" s="366"/>
      <c r="R345" s="366"/>
      <c r="S345" s="366"/>
      <c r="T345" s="367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hidden="1" x14ac:dyDescent="0.2">
      <c r="A346" s="355"/>
      <c r="B346" s="355"/>
      <c r="C346" s="355"/>
      <c r="D346" s="355"/>
      <c r="E346" s="355"/>
      <c r="F346" s="355"/>
      <c r="G346" s="355"/>
      <c r="H346" s="355"/>
      <c r="I346" s="355"/>
      <c r="J346" s="355"/>
      <c r="K346" s="355"/>
      <c r="L346" s="355"/>
      <c r="M346" s="356"/>
      <c r="N346" s="365" t="s">
        <v>65</v>
      </c>
      <c r="O346" s="366"/>
      <c r="P346" s="366"/>
      <c r="Q346" s="366"/>
      <c r="R346" s="366"/>
      <c r="S346" s="366"/>
      <c r="T346" s="367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hidden="1" customHeight="1" x14ac:dyDescent="0.25">
      <c r="A347" s="369" t="s">
        <v>200</v>
      </c>
      <c r="B347" s="355"/>
      <c r="C347" s="355"/>
      <c r="D347" s="355"/>
      <c r="E347" s="355"/>
      <c r="F347" s="355"/>
      <c r="G347" s="355"/>
      <c r="H347" s="355"/>
      <c r="I347" s="355"/>
      <c r="J347" s="355"/>
      <c r="K347" s="355"/>
      <c r="L347" s="355"/>
      <c r="M347" s="355"/>
      <c r="N347" s="355"/>
      <c r="O347" s="355"/>
      <c r="P347" s="355"/>
      <c r="Q347" s="355"/>
      <c r="R347" s="355"/>
      <c r="S347" s="355"/>
      <c r="T347" s="355"/>
      <c r="U347" s="355"/>
      <c r="V347" s="355"/>
      <c r="W347" s="355"/>
      <c r="X347" s="355"/>
      <c r="Y347" s="344"/>
      <c r="Z347" s="344"/>
    </row>
    <row r="348" spans="1:53" ht="16.5" hidden="1" customHeight="1" x14ac:dyDescent="0.25">
      <c r="A348" s="54" t="s">
        <v>489</v>
      </c>
      <c r="B348" s="54" t="s">
        <v>490</v>
      </c>
      <c r="C348" s="31">
        <v>4301060314</v>
      </c>
      <c r="D348" s="360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4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58"/>
      <c r="P348" s="358"/>
      <c r="Q348" s="358"/>
      <c r="R348" s="359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54"/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6"/>
      <c r="N349" s="365" t="s">
        <v>65</v>
      </c>
      <c r="O349" s="366"/>
      <c r="P349" s="366"/>
      <c r="Q349" s="366"/>
      <c r="R349" s="366"/>
      <c r="S349" s="366"/>
      <c r="T349" s="367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hidden="1" x14ac:dyDescent="0.2">
      <c r="A350" s="355"/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56"/>
      <c r="N350" s="365" t="s">
        <v>65</v>
      </c>
      <c r="O350" s="366"/>
      <c r="P350" s="366"/>
      <c r="Q350" s="366"/>
      <c r="R350" s="366"/>
      <c r="S350" s="366"/>
      <c r="T350" s="367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hidden="1" customHeight="1" x14ac:dyDescent="0.25">
      <c r="A351" s="386" t="s">
        <v>491</v>
      </c>
      <c r="B351" s="355"/>
      <c r="C351" s="355"/>
      <c r="D351" s="355"/>
      <c r="E351" s="355"/>
      <c r="F351" s="355"/>
      <c r="G351" s="355"/>
      <c r="H351" s="355"/>
      <c r="I351" s="355"/>
      <c r="J351" s="355"/>
      <c r="K351" s="355"/>
      <c r="L351" s="355"/>
      <c r="M351" s="355"/>
      <c r="N351" s="355"/>
      <c r="O351" s="355"/>
      <c r="P351" s="355"/>
      <c r="Q351" s="355"/>
      <c r="R351" s="355"/>
      <c r="S351" s="355"/>
      <c r="T351" s="355"/>
      <c r="U351" s="355"/>
      <c r="V351" s="355"/>
      <c r="W351" s="355"/>
      <c r="X351" s="355"/>
      <c r="Y351" s="343"/>
      <c r="Z351" s="343"/>
    </row>
    <row r="352" spans="1:53" ht="14.25" hidden="1" customHeight="1" x14ac:dyDescent="0.25">
      <c r="A352" s="369" t="s">
        <v>104</v>
      </c>
      <c r="B352" s="355"/>
      <c r="C352" s="355"/>
      <c r="D352" s="355"/>
      <c r="E352" s="355"/>
      <c r="F352" s="355"/>
      <c r="G352" s="355"/>
      <c r="H352" s="355"/>
      <c r="I352" s="355"/>
      <c r="J352" s="355"/>
      <c r="K352" s="355"/>
      <c r="L352" s="355"/>
      <c r="M352" s="355"/>
      <c r="N352" s="355"/>
      <c r="O352" s="355"/>
      <c r="P352" s="355"/>
      <c r="Q352" s="355"/>
      <c r="R352" s="355"/>
      <c r="S352" s="355"/>
      <c r="T352" s="355"/>
      <c r="U352" s="355"/>
      <c r="V352" s="355"/>
      <c r="W352" s="355"/>
      <c r="X352" s="355"/>
      <c r="Y352" s="344"/>
      <c r="Z352" s="344"/>
    </row>
    <row r="353" spans="1:53" ht="37.5" hidden="1" customHeight="1" x14ac:dyDescent="0.25">
      <c r="A353" s="54" t="s">
        <v>492</v>
      </c>
      <c r="B353" s="54" t="s">
        <v>493</v>
      </c>
      <c r="C353" s="31">
        <v>4301011324</v>
      </c>
      <c r="D353" s="360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48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58"/>
      <c r="P353" s="358"/>
      <c r="Q353" s="358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60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4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58"/>
      <c r="P354" s="358"/>
      <c r="Q354" s="358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60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58"/>
      <c r="P355" s="358"/>
      <c r="Q355" s="358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60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4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58"/>
      <c r="P356" s="358"/>
      <c r="Q356" s="358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60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64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58"/>
      <c r="P357" s="358"/>
      <c r="Q357" s="358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54"/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6"/>
      <c r="N358" s="365" t="s">
        <v>65</v>
      </c>
      <c r="O358" s="366"/>
      <c r="P358" s="366"/>
      <c r="Q358" s="366"/>
      <c r="R358" s="366"/>
      <c r="S358" s="366"/>
      <c r="T358" s="367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hidden="1" x14ac:dyDescent="0.2">
      <c r="A359" s="355"/>
      <c r="B359" s="355"/>
      <c r="C359" s="355"/>
      <c r="D359" s="355"/>
      <c r="E359" s="355"/>
      <c r="F359" s="355"/>
      <c r="G359" s="355"/>
      <c r="H359" s="355"/>
      <c r="I359" s="355"/>
      <c r="J359" s="355"/>
      <c r="K359" s="355"/>
      <c r="L359" s="355"/>
      <c r="M359" s="356"/>
      <c r="N359" s="365" t="s">
        <v>65</v>
      </c>
      <c r="O359" s="366"/>
      <c r="P359" s="366"/>
      <c r="Q359" s="366"/>
      <c r="R359" s="366"/>
      <c r="S359" s="366"/>
      <c r="T359" s="367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hidden="1" customHeight="1" x14ac:dyDescent="0.25">
      <c r="A360" s="369" t="s">
        <v>59</v>
      </c>
      <c r="B360" s="355"/>
      <c r="C360" s="355"/>
      <c r="D360" s="355"/>
      <c r="E360" s="355"/>
      <c r="F360" s="355"/>
      <c r="G360" s="355"/>
      <c r="H360" s="355"/>
      <c r="I360" s="355"/>
      <c r="J360" s="355"/>
      <c r="K360" s="355"/>
      <c r="L360" s="355"/>
      <c r="M360" s="355"/>
      <c r="N360" s="355"/>
      <c r="O360" s="355"/>
      <c r="P360" s="355"/>
      <c r="Q360" s="355"/>
      <c r="R360" s="355"/>
      <c r="S360" s="355"/>
      <c r="T360" s="355"/>
      <c r="U360" s="355"/>
      <c r="V360" s="355"/>
      <c r="W360" s="355"/>
      <c r="X360" s="355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60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58"/>
      <c r="P361" s="358"/>
      <c r="Q361" s="358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60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6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58"/>
      <c r="P362" s="358"/>
      <c r="Q362" s="358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4"/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6"/>
      <c r="N363" s="365" t="s">
        <v>65</v>
      </c>
      <c r="O363" s="366"/>
      <c r="P363" s="366"/>
      <c r="Q363" s="366"/>
      <c r="R363" s="366"/>
      <c r="S363" s="366"/>
      <c r="T363" s="367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5"/>
      <c r="B364" s="355"/>
      <c r="C364" s="355"/>
      <c r="D364" s="355"/>
      <c r="E364" s="355"/>
      <c r="F364" s="355"/>
      <c r="G364" s="355"/>
      <c r="H364" s="355"/>
      <c r="I364" s="355"/>
      <c r="J364" s="355"/>
      <c r="K364" s="355"/>
      <c r="L364" s="355"/>
      <c r="M364" s="356"/>
      <c r="N364" s="365" t="s">
        <v>65</v>
      </c>
      <c r="O364" s="366"/>
      <c r="P364" s="366"/>
      <c r="Q364" s="366"/>
      <c r="R364" s="366"/>
      <c r="S364" s="366"/>
      <c r="T364" s="367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9" t="s">
        <v>67</v>
      </c>
      <c r="B365" s="355"/>
      <c r="C365" s="355"/>
      <c r="D365" s="355"/>
      <c r="E365" s="355"/>
      <c r="F365" s="355"/>
      <c r="G365" s="355"/>
      <c r="H365" s="355"/>
      <c r="I365" s="355"/>
      <c r="J365" s="355"/>
      <c r="K365" s="355"/>
      <c r="L365" s="355"/>
      <c r="M365" s="355"/>
      <c r="N365" s="355"/>
      <c r="O365" s="355"/>
      <c r="P365" s="355"/>
      <c r="Q365" s="355"/>
      <c r="R365" s="355"/>
      <c r="S365" s="355"/>
      <c r="T365" s="355"/>
      <c r="U365" s="355"/>
      <c r="V365" s="355"/>
      <c r="W365" s="355"/>
      <c r="X365" s="355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60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7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58"/>
      <c r="P366" s="358"/>
      <c r="Q366" s="358"/>
      <c r="R366" s="359"/>
      <c r="S366" s="34"/>
      <c r="T366" s="34"/>
      <c r="U366" s="35" t="s">
        <v>64</v>
      </c>
      <c r="V366" s="348">
        <v>8</v>
      </c>
      <c r="W366" s="349">
        <f>IFERROR(IF(V366="",0,CEILING((V366/$H366),1)*$H366),"")</f>
        <v>15.6</v>
      </c>
      <c r="X366" s="36">
        <f>IFERROR(IF(W366=0,"",ROUNDUP(W366/H366,0)*0.02175),"")</f>
        <v>4.3499999999999997E-2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60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4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58"/>
      <c r="P367" s="358"/>
      <c r="Q367" s="358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60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6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58"/>
      <c r="P368" s="358"/>
      <c r="Q368" s="358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60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43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58"/>
      <c r="P369" s="358"/>
      <c r="Q369" s="358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4"/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6"/>
      <c r="N370" s="365" t="s">
        <v>65</v>
      </c>
      <c r="O370" s="366"/>
      <c r="P370" s="366"/>
      <c r="Q370" s="366"/>
      <c r="R370" s="366"/>
      <c r="S370" s="366"/>
      <c r="T370" s="367"/>
      <c r="U370" s="37" t="s">
        <v>66</v>
      </c>
      <c r="V370" s="350">
        <f>IFERROR(V366/H366,"0")+IFERROR(V367/H367,"0")+IFERROR(V368/H368,"0")+IFERROR(V369/H369,"0")</f>
        <v>1.0256410256410258</v>
      </c>
      <c r="W370" s="350">
        <f>IFERROR(W366/H366,"0")+IFERROR(W367/H367,"0")+IFERROR(W368/H368,"0")+IFERROR(W369/H369,"0")</f>
        <v>2</v>
      </c>
      <c r="X370" s="350">
        <f>IFERROR(IF(X366="",0,X366),"0")+IFERROR(IF(X367="",0,X367),"0")+IFERROR(IF(X368="",0,X368),"0")+IFERROR(IF(X369="",0,X369),"0")</f>
        <v>4.3499999999999997E-2</v>
      </c>
      <c r="Y370" s="351"/>
      <c r="Z370" s="351"/>
    </row>
    <row r="371" spans="1:53" x14ac:dyDescent="0.2">
      <c r="A371" s="355"/>
      <c r="B371" s="355"/>
      <c r="C371" s="355"/>
      <c r="D371" s="355"/>
      <c r="E371" s="355"/>
      <c r="F371" s="355"/>
      <c r="G371" s="355"/>
      <c r="H371" s="355"/>
      <c r="I371" s="355"/>
      <c r="J371" s="355"/>
      <c r="K371" s="355"/>
      <c r="L371" s="355"/>
      <c r="M371" s="356"/>
      <c r="N371" s="365" t="s">
        <v>65</v>
      </c>
      <c r="O371" s="366"/>
      <c r="P371" s="366"/>
      <c r="Q371" s="366"/>
      <c r="R371" s="366"/>
      <c r="S371" s="366"/>
      <c r="T371" s="367"/>
      <c r="U371" s="37" t="s">
        <v>64</v>
      </c>
      <c r="V371" s="350">
        <f>IFERROR(SUM(V366:V369),"0")</f>
        <v>8</v>
      </c>
      <c r="W371" s="350">
        <f>IFERROR(SUM(W366:W369),"0")</f>
        <v>15.6</v>
      </c>
      <c r="X371" s="37"/>
      <c r="Y371" s="351"/>
      <c r="Z371" s="351"/>
    </row>
    <row r="372" spans="1:53" ht="14.25" hidden="1" customHeight="1" x14ac:dyDescent="0.25">
      <c r="A372" s="369" t="s">
        <v>200</v>
      </c>
      <c r="B372" s="355"/>
      <c r="C372" s="355"/>
      <c r="D372" s="355"/>
      <c r="E372" s="355"/>
      <c r="F372" s="355"/>
      <c r="G372" s="355"/>
      <c r="H372" s="355"/>
      <c r="I372" s="355"/>
      <c r="J372" s="355"/>
      <c r="K372" s="355"/>
      <c r="L372" s="355"/>
      <c r="M372" s="355"/>
      <c r="N372" s="355"/>
      <c r="O372" s="355"/>
      <c r="P372" s="355"/>
      <c r="Q372" s="355"/>
      <c r="R372" s="355"/>
      <c r="S372" s="355"/>
      <c r="T372" s="355"/>
      <c r="U372" s="355"/>
      <c r="V372" s="355"/>
      <c r="W372" s="355"/>
      <c r="X372" s="355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60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58"/>
      <c r="P373" s="358"/>
      <c r="Q373" s="358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4"/>
      <c r="B374" s="355"/>
      <c r="C374" s="355"/>
      <c r="D374" s="355"/>
      <c r="E374" s="355"/>
      <c r="F374" s="355"/>
      <c r="G374" s="355"/>
      <c r="H374" s="355"/>
      <c r="I374" s="355"/>
      <c r="J374" s="355"/>
      <c r="K374" s="355"/>
      <c r="L374" s="355"/>
      <c r="M374" s="356"/>
      <c r="N374" s="365" t="s">
        <v>65</v>
      </c>
      <c r="O374" s="366"/>
      <c r="P374" s="366"/>
      <c r="Q374" s="366"/>
      <c r="R374" s="366"/>
      <c r="S374" s="366"/>
      <c r="T374" s="367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5"/>
      <c r="B375" s="355"/>
      <c r="C375" s="355"/>
      <c r="D375" s="355"/>
      <c r="E375" s="355"/>
      <c r="F375" s="355"/>
      <c r="G375" s="355"/>
      <c r="H375" s="355"/>
      <c r="I375" s="355"/>
      <c r="J375" s="355"/>
      <c r="K375" s="355"/>
      <c r="L375" s="355"/>
      <c r="M375" s="356"/>
      <c r="N375" s="365" t="s">
        <v>65</v>
      </c>
      <c r="O375" s="366"/>
      <c r="P375" s="366"/>
      <c r="Q375" s="366"/>
      <c r="R375" s="366"/>
      <c r="S375" s="366"/>
      <c r="T375" s="367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413" t="s">
        <v>516</v>
      </c>
      <c r="B376" s="414"/>
      <c r="C376" s="414"/>
      <c r="D376" s="414"/>
      <c r="E376" s="414"/>
      <c r="F376" s="414"/>
      <c r="G376" s="414"/>
      <c r="H376" s="414"/>
      <c r="I376" s="414"/>
      <c r="J376" s="414"/>
      <c r="K376" s="414"/>
      <c r="L376" s="414"/>
      <c r="M376" s="414"/>
      <c r="N376" s="414"/>
      <c r="O376" s="414"/>
      <c r="P376" s="414"/>
      <c r="Q376" s="414"/>
      <c r="R376" s="414"/>
      <c r="S376" s="414"/>
      <c r="T376" s="414"/>
      <c r="U376" s="414"/>
      <c r="V376" s="414"/>
      <c r="W376" s="414"/>
      <c r="X376" s="414"/>
      <c r="Y376" s="48"/>
      <c r="Z376" s="48"/>
    </row>
    <row r="377" spans="1:53" ht="16.5" hidden="1" customHeight="1" x14ac:dyDescent="0.25">
      <c r="A377" s="386" t="s">
        <v>517</v>
      </c>
      <c r="B377" s="355"/>
      <c r="C377" s="355"/>
      <c r="D377" s="355"/>
      <c r="E377" s="355"/>
      <c r="F377" s="355"/>
      <c r="G377" s="355"/>
      <c r="H377" s="355"/>
      <c r="I377" s="355"/>
      <c r="J377" s="355"/>
      <c r="K377" s="355"/>
      <c r="L377" s="355"/>
      <c r="M377" s="355"/>
      <c r="N377" s="355"/>
      <c r="O377" s="355"/>
      <c r="P377" s="355"/>
      <c r="Q377" s="355"/>
      <c r="R377" s="355"/>
      <c r="S377" s="355"/>
      <c r="T377" s="355"/>
      <c r="U377" s="355"/>
      <c r="V377" s="355"/>
      <c r="W377" s="355"/>
      <c r="X377" s="355"/>
      <c r="Y377" s="343"/>
      <c r="Z377" s="343"/>
    </row>
    <row r="378" spans="1:53" ht="14.25" hidden="1" customHeight="1" x14ac:dyDescent="0.25">
      <c r="A378" s="369" t="s">
        <v>104</v>
      </c>
      <c r="B378" s="355"/>
      <c r="C378" s="355"/>
      <c r="D378" s="355"/>
      <c r="E378" s="355"/>
      <c r="F378" s="355"/>
      <c r="G378" s="355"/>
      <c r="H378" s="355"/>
      <c r="I378" s="355"/>
      <c r="J378" s="355"/>
      <c r="K378" s="355"/>
      <c r="L378" s="355"/>
      <c r="M378" s="355"/>
      <c r="N378" s="355"/>
      <c r="O378" s="355"/>
      <c r="P378" s="355"/>
      <c r="Q378" s="355"/>
      <c r="R378" s="355"/>
      <c r="S378" s="355"/>
      <c r="T378" s="355"/>
      <c r="U378" s="355"/>
      <c r="V378" s="355"/>
      <c r="W378" s="355"/>
      <c r="X378" s="355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60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4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58"/>
      <c r="P379" s="358"/>
      <c r="Q379" s="358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60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58"/>
      <c r="P380" s="358"/>
      <c r="Q380" s="358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4"/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356"/>
      <c r="N381" s="365" t="s">
        <v>65</v>
      </c>
      <c r="O381" s="366"/>
      <c r="P381" s="366"/>
      <c r="Q381" s="366"/>
      <c r="R381" s="366"/>
      <c r="S381" s="366"/>
      <c r="T381" s="367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5"/>
      <c r="B382" s="355"/>
      <c r="C382" s="355"/>
      <c r="D382" s="355"/>
      <c r="E382" s="355"/>
      <c r="F382" s="355"/>
      <c r="G382" s="355"/>
      <c r="H382" s="355"/>
      <c r="I382" s="355"/>
      <c r="J382" s="355"/>
      <c r="K382" s="355"/>
      <c r="L382" s="355"/>
      <c r="M382" s="356"/>
      <c r="N382" s="365" t="s">
        <v>65</v>
      </c>
      <c r="O382" s="366"/>
      <c r="P382" s="366"/>
      <c r="Q382" s="366"/>
      <c r="R382" s="366"/>
      <c r="S382" s="366"/>
      <c r="T382" s="367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9" t="s">
        <v>59</v>
      </c>
      <c r="B383" s="355"/>
      <c r="C383" s="355"/>
      <c r="D383" s="355"/>
      <c r="E383" s="355"/>
      <c r="F383" s="355"/>
      <c r="G383" s="355"/>
      <c r="H383" s="355"/>
      <c r="I383" s="355"/>
      <c r="J383" s="355"/>
      <c r="K383" s="355"/>
      <c r="L383" s="355"/>
      <c r="M383" s="355"/>
      <c r="N383" s="355"/>
      <c r="O383" s="355"/>
      <c r="P383" s="355"/>
      <c r="Q383" s="355"/>
      <c r="R383" s="355"/>
      <c r="S383" s="355"/>
      <c r="T383" s="355"/>
      <c r="U383" s="355"/>
      <c r="V383" s="355"/>
      <c r="W383" s="355"/>
      <c r="X383" s="355"/>
      <c r="Y383" s="344"/>
      <c r="Z383" s="344"/>
    </row>
    <row r="384" spans="1:53" ht="27" hidden="1" customHeight="1" x14ac:dyDescent="0.25">
      <c r="A384" s="54" t="s">
        <v>522</v>
      </c>
      <c r="B384" s="54" t="s">
        <v>523</v>
      </c>
      <c r="C384" s="31">
        <v>4301031177</v>
      </c>
      <c r="D384" s="360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7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58"/>
      <c r="P384" s="358"/>
      <c r="Q384" s="358"/>
      <c r="R384" s="359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60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40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58"/>
      <c r="P385" s="358"/>
      <c r="Q385" s="358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526</v>
      </c>
      <c r="B386" s="54" t="s">
        <v>527</v>
      </c>
      <c r="C386" s="31">
        <v>4301031175</v>
      </c>
      <c r="D386" s="360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58"/>
      <c r="P386" s="358"/>
      <c r="Q386" s="358"/>
      <c r="R386" s="359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528</v>
      </c>
      <c r="B387" s="54" t="s">
        <v>529</v>
      </c>
      <c r="C387" s="31">
        <v>4301031236</v>
      </c>
      <c r="D387" s="360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58"/>
      <c r="P387" s="358"/>
      <c r="Q387" s="358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60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4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58"/>
      <c r="P388" s="358"/>
      <c r="Q388" s="358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60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3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58"/>
      <c r="P389" s="358"/>
      <c r="Q389" s="358"/>
      <c r="R389" s="359"/>
      <c r="S389" s="34"/>
      <c r="T389" s="34"/>
      <c r="U389" s="35" t="s">
        <v>64</v>
      </c>
      <c r="V389" s="348">
        <v>32</v>
      </c>
      <c r="W389" s="349">
        <f t="shared" si="18"/>
        <v>33.6</v>
      </c>
      <c r="X389" s="36">
        <f t="shared" si="19"/>
        <v>8.0320000000000003E-2</v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60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3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58"/>
      <c r="P390" s="358"/>
      <c r="Q390" s="358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60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7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58"/>
      <c r="P391" s="358"/>
      <c r="Q391" s="358"/>
      <c r="R391" s="359"/>
      <c r="S391" s="34"/>
      <c r="T391" s="34"/>
      <c r="U391" s="35" t="s">
        <v>64</v>
      </c>
      <c r="V391" s="348">
        <v>6</v>
      </c>
      <c r="W391" s="349">
        <f t="shared" si="18"/>
        <v>6.3000000000000007</v>
      </c>
      <c r="X391" s="36">
        <f t="shared" si="19"/>
        <v>1.506E-2</v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60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7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58"/>
      <c r="P392" s="358"/>
      <c r="Q392" s="358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60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58"/>
      <c r="P393" s="358"/>
      <c r="Q393" s="358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60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67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58"/>
      <c r="P394" s="358"/>
      <c r="Q394" s="358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60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58"/>
      <c r="P395" s="358"/>
      <c r="Q395" s="358"/>
      <c r="R395" s="359"/>
      <c r="S395" s="34"/>
      <c r="T395" s="34"/>
      <c r="U395" s="35" t="s">
        <v>64</v>
      </c>
      <c r="V395" s="348">
        <v>32</v>
      </c>
      <c r="W395" s="349">
        <f t="shared" si="18"/>
        <v>33.6</v>
      </c>
      <c r="X395" s="36">
        <f t="shared" si="19"/>
        <v>8.0320000000000003E-2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60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58"/>
      <c r="P396" s="358"/>
      <c r="Q396" s="358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4"/>
      <c r="B397" s="355"/>
      <c r="C397" s="355"/>
      <c r="D397" s="355"/>
      <c r="E397" s="355"/>
      <c r="F397" s="355"/>
      <c r="G397" s="355"/>
      <c r="H397" s="355"/>
      <c r="I397" s="355"/>
      <c r="J397" s="355"/>
      <c r="K397" s="355"/>
      <c r="L397" s="355"/>
      <c r="M397" s="356"/>
      <c r="N397" s="365" t="s">
        <v>65</v>
      </c>
      <c r="O397" s="366"/>
      <c r="P397" s="366"/>
      <c r="Q397" s="366"/>
      <c r="R397" s="366"/>
      <c r="S397" s="366"/>
      <c r="T397" s="367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33.333333333333329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35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0.17570000000000002</v>
      </c>
      <c r="Y397" s="351"/>
      <c r="Z397" s="351"/>
    </row>
    <row r="398" spans="1:53" x14ac:dyDescent="0.2">
      <c r="A398" s="355"/>
      <c r="B398" s="355"/>
      <c r="C398" s="355"/>
      <c r="D398" s="355"/>
      <c r="E398" s="355"/>
      <c r="F398" s="355"/>
      <c r="G398" s="355"/>
      <c r="H398" s="355"/>
      <c r="I398" s="355"/>
      <c r="J398" s="355"/>
      <c r="K398" s="355"/>
      <c r="L398" s="355"/>
      <c r="M398" s="356"/>
      <c r="N398" s="365" t="s">
        <v>65</v>
      </c>
      <c r="O398" s="366"/>
      <c r="P398" s="366"/>
      <c r="Q398" s="366"/>
      <c r="R398" s="366"/>
      <c r="S398" s="366"/>
      <c r="T398" s="367"/>
      <c r="U398" s="37" t="s">
        <v>64</v>
      </c>
      <c r="V398" s="350">
        <f>IFERROR(SUM(V384:V396),"0")</f>
        <v>70</v>
      </c>
      <c r="W398" s="350">
        <f>IFERROR(SUM(W384:W396),"0")</f>
        <v>73.5</v>
      </c>
      <c r="X398" s="37"/>
      <c r="Y398" s="351"/>
      <c r="Z398" s="351"/>
    </row>
    <row r="399" spans="1:53" ht="14.25" hidden="1" customHeight="1" x14ac:dyDescent="0.25">
      <c r="A399" s="369" t="s">
        <v>67</v>
      </c>
      <c r="B399" s="355"/>
      <c r="C399" s="355"/>
      <c r="D399" s="355"/>
      <c r="E399" s="355"/>
      <c r="F399" s="355"/>
      <c r="G399" s="355"/>
      <c r="H399" s="355"/>
      <c r="I399" s="355"/>
      <c r="J399" s="355"/>
      <c r="K399" s="355"/>
      <c r="L399" s="355"/>
      <c r="M399" s="355"/>
      <c r="N399" s="355"/>
      <c r="O399" s="355"/>
      <c r="P399" s="355"/>
      <c r="Q399" s="355"/>
      <c r="R399" s="355"/>
      <c r="S399" s="355"/>
      <c r="T399" s="355"/>
      <c r="U399" s="355"/>
      <c r="V399" s="355"/>
      <c r="W399" s="355"/>
      <c r="X399" s="355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60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64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58"/>
      <c r="P400" s="358"/>
      <c r="Q400" s="358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60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5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58"/>
      <c r="P401" s="358"/>
      <c r="Q401" s="358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60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58"/>
      <c r="P402" s="358"/>
      <c r="Q402" s="358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60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6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58"/>
      <c r="P403" s="358"/>
      <c r="Q403" s="358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4"/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6"/>
      <c r="N404" s="365" t="s">
        <v>65</v>
      </c>
      <c r="O404" s="366"/>
      <c r="P404" s="366"/>
      <c r="Q404" s="366"/>
      <c r="R404" s="366"/>
      <c r="S404" s="366"/>
      <c r="T404" s="367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5"/>
      <c r="B405" s="355"/>
      <c r="C405" s="355"/>
      <c r="D405" s="355"/>
      <c r="E405" s="355"/>
      <c r="F405" s="355"/>
      <c r="G405" s="355"/>
      <c r="H405" s="355"/>
      <c r="I405" s="355"/>
      <c r="J405" s="355"/>
      <c r="K405" s="355"/>
      <c r="L405" s="355"/>
      <c r="M405" s="356"/>
      <c r="N405" s="365" t="s">
        <v>65</v>
      </c>
      <c r="O405" s="366"/>
      <c r="P405" s="366"/>
      <c r="Q405" s="366"/>
      <c r="R405" s="366"/>
      <c r="S405" s="366"/>
      <c r="T405" s="367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9" t="s">
        <v>200</v>
      </c>
      <c r="B406" s="355"/>
      <c r="C406" s="355"/>
      <c r="D406" s="355"/>
      <c r="E406" s="355"/>
      <c r="F406" s="355"/>
      <c r="G406" s="355"/>
      <c r="H406" s="355"/>
      <c r="I406" s="355"/>
      <c r="J406" s="355"/>
      <c r="K406" s="355"/>
      <c r="L406" s="355"/>
      <c r="M406" s="355"/>
      <c r="N406" s="355"/>
      <c r="O406" s="355"/>
      <c r="P406" s="355"/>
      <c r="Q406" s="355"/>
      <c r="R406" s="355"/>
      <c r="S406" s="355"/>
      <c r="T406" s="355"/>
      <c r="U406" s="355"/>
      <c r="V406" s="355"/>
      <c r="W406" s="355"/>
      <c r="X406" s="355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60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66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58"/>
      <c r="P407" s="358"/>
      <c r="Q407" s="358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4"/>
      <c r="B408" s="355"/>
      <c r="C408" s="355"/>
      <c r="D408" s="355"/>
      <c r="E408" s="355"/>
      <c r="F408" s="355"/>
      <c r="G408" s="355"/>
      <c r="H408" s="355"/>
      <c r="I408" s="355"/>
      <c r="J408" s="355"/>
      <c r="K408" s="355"/>
      <c r="L408" s="355"/>
      <c r="M408" s="356"/>
      <c r="N408" s="365" t="s">
        <v>65</v>
      </c>
      <c r="O408" s="366"/>
      <c r="P408" s="366"/>
      <c r="Q408" s="366"/>
      <c r="R408" s="366"/>
      <c r="S408" s="366"/>
      <c r="T408" s="367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5"/>
      <c r="B409" s="355"/>
      <c r="C409" s="355"/>
      <c r="D409" s="355"/>
      <c r="E409" s="355"/>
      <c r="F409" s="355"/>
      <c r="G409" s="355"/>
      <c r="H409" s="355"/>
      <c r="I409" s="355"/>
      <c r="J409" s="355"/>
      <c r="K409" s="355"/>
      <c r="L409" s="355"/>
      <c r="M409" s="356"/>
      <c r="N409" s="365" t="s">
        <v>65</v>
      </c>
      <c r="O409" s="366"/>
      <c r="P409" s="366"/>
      <c r="Q409" s="366"/>
      <c r="R409" s="366"/>
      <c r="S409" s="366"/>
      <c r="T409" s="367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9" t="s">
        <v>82</v>
      </c>
      <c r="B410" s="355"/>
      <c r="C410" s="355"/>
      <c r="D410" s="355"/>
      <c r="E410" s="355"/>
      <c r="F410" s="355"/>
      <c r="G410" s="355"/>
      <c r="H410" s="355"/>
      <c r="I410" s="355"/>
      <c r="J410" s="355"/>
      <c r="K410" s="355"/>
      <c r="L410" s="355"/>
      <c r="M410" s="355"/>
      <c r="N410" s="355"/>
      <c r="O410" s="355"/>
      <c r="P410" s="355"/>
      <c r="Q410" s="355"/>
      <c r="R410" s="355"/>
      <c r="S410" s="355"/>
      <c r="T410" s="355"/>
      <c r="U410" s="355"/>
      <c r="V410" s="355"/>
      <c r="W410" s="355"/>
      <c r="X410" s="355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60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9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58"/>
      <c r="P411" s="358"/>
      <c r="Q411" s="358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60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66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58"/>
      <c r="P412" s="358"/>
      <c r="Q412" s="358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60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2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58"/>
      <c r="P413" s="358"/>
      <c r="Q413" s="358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4"/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6"/>
      <c r="N414" s="365" t="s">
        <v>65</v>
      </c>
      <c r="O414" s="366"/>
      <c r="P414" s="366"/>
      <c r="Q414" s="366"/>
      <c r="R414" s="366"/>
      <c r="S414" s="366"/>
      <c r="T414" s="367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5"/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6"/>
      <c r="N415" s="365" t="s">
        <v>65</v>
      </c>
      <c r="O415" s="366"/>
      <c r="P415" s="366"/>
      <c r="Q415" s="366"/>
      <c r="R415" s="366"/>
      <c r="S415" s="366"/>
      <c r="T415" s="367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386" t="s">
        <v>566</v>
      </c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5"/>
      <c r="N416" s="355"/>
      <c r="O416" s="355"/>
      <c r="P416" s="355"/>
      <c r="Q416" s="355"/>
      <c r="R416" s="355"/>
      <c r="S416" s="355"/>
      <c r="T416" s="355"/>
      <c r="U416" s="355"/>
      <c r="V416" s="355"/>
      <c r="W416" s="355"/>
      <c r="X416" s="355"/>
      <c r="Y416" s="343"/>
      <c r="Z416" s="343"/>
    </row>
    <row r="417" spans="1:53" ht="14.25" hidden="1" customHeight="1" x14ac:dyDescent="0.25">
      <c r="A417" s="369" t="s">
        <v>96</v>
      </c>
      <c r="B417" s="355"/>
      <c r="C417" s="355"/>
      <c r="D417" s="355"/>
      <c r="E417" s="355"/>
      <c r="F417" s="355"/>
      <c r="G417" s="355"/>
      <c r="H417" s="355"/>
      <c r="I417" s="355"/>
      <c r="J417" s="355"/>
      <c r="K417" s="355"/>
      <c r="L417" s="355"/>
      <c r="M417" s="355"/>
      <c r="N417" s="355"/>
      <c r="O417" s="355"/>
      <c r="P417" s="355"/>
      <c r="Q417" s="355"/>
      <c r="R417" s="355"/>
      <c r="S417" s="355"/>
      <c r="T417" s="355"/>
      <c r="U417" s="355"/>
      <c r="V417" s="355"/>
      <c r="W417" s="355"/>
      <c r="X417" s="355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60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44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8"/>
      <c r="P418" s="358"/>
      <c r="Q418" s="358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60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4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8"/>
      <c r="P419" s="358"/>
      <c r="Q419" s="358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4"/>
      <c r="B420" s="355"/>
      <c r="C420" s="355"/>
      <c r="D420" s="355"/>
      <c r="E420" s="355"/>
      <c r="F420" s="355"/>
      <c r="G420" s="355"/>
      <c r="H420" s="355"/>
      <c r="I420" s="355"/>
      <c r="J420" s="355"/>
      <c r="K420" s="355"/>
      <c r="L420" s="355"/>
      <c r="M420" s="356"/>
      <c r="N420" s="365" t="s">
        <v>65</v>
      </c>
      <c r="O420" s="366"/>
      <c r="P420" s="366"/>
      <c r="Q420" s="366"/>
      <c r="R420" s="366"/>
      <c r="S420" s="366"/>
      <c r="T420" s="367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5"/>
      <c r="B421" s="355"/>
      <c r="C421" s="355"/>
      <c r="D421" s="355"/>
      <c r="E421" s="355"/>
      <c r="F421" s="355"/>
      <c r="G421" s="355"/>
      <c r="H421" s="355"/>
      <c r="I421" s="355"/>
      <c r="J421" s="355"/>
      <c r="K421" s="355"/>
      <c r="L421" s="355"/>
      <c r="M421" s="356"/>
      <c r="N421" s="365" t="s">
        <v>65</v>
      </c>
      <c r="O421" s="366"/>
      <c r="P421" s="366"/>
      <c r="Q421" s="366"/>
      <c r="R421" s="366"/>
      <c r="S421" s="366"/>
      <c r="T421" s="367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9" t="s">
        <v>59</v>
      </c>
      <c r="B422" s="355"/>
      <c r="C422" s="355"/>
      <c r="D422" s="355"/>
      <c r="E422" s="355"/>
      <c r="F422" s="355"/>
      <c r="G422" s="355"/>
      <c r="H422" s="355"/>
      <c r="I422" s="355"/>
      <c r="J422" s="355"/>
      <c r="K422" s="355"/>
      <c r="L422" s="355"/>
      <c r="M422" s="355"/>
      <c r="N422" s="355"/>
      <c r="O422" s="355"/>
      <c r="P422" s="355"/>
      <c r="Q422" s="355"/>
      <c r="R422" s="355"/>
      <c r="S422" s="355"/>
      <c r="T422" s="355"/>
      <c r="U422" s="355"/>
      <c r="V422" s="355"/>
      <c r="W422" s="355"/>
      <c r="X422" s="355"/>
      <c r="Y422" s="344"/>
      <c r="Z422" s="344"/>
    </row>
    <row r="423" spans="1:53" ht="27" hidden="1" customHeight="1" x14ac:dyDescent="0.25">
      <c r="A423" s="54" t="s">
        <v>571</v>
      </c>
      <c r="B423" s="54" t="s">
        <v>572</v>
      </c>
      <c r="C423" s="31">
        <v>4301031212</v>
      </c>
      <c r="D423" s="360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5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8"/>
      <c r="P423" s="358"/>
      <c r="Q423" s="358"/>
      <c r="R423" s="359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60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8"/>
      <c r="P424" s="358"/>
      <c r="Q424" s="358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60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4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8"/>
      <c r="P425" s="358"/>
      <c r="Q425" s="358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60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5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58"/>
      <c r="P426" s="358"/>
      <c r="Q426" s="358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60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8"/>
      <c r="P427" s="358"/>
      <c r="Q427" s="358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60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61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8"/>
      <c r="P428" s="358"/>
      <c r="Q428" s="358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60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8"/>
      <c r="P429" s="358"/>
      <c r="Q429" s="358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idden="1" x14ac:dyDescent="0.2">
      <c r="A430" s="354"/>
      <c r="B430" s="355"/>
      <c r="C430" s="355"/>
      <c r="D430" s="355"/>
      <c r="E430" s="355"/>
      <c r="F430" s="355"/>
      <c r="G430" s="355"/>
      <c r="H430" s="355"/>
      <c r="I430" s="355"/>
      <c r="J430" s="355"/>
      <c r="K430" s="355"/>
      <c r="L430" s="355"/>
      <c r="M430" s="356"/>
      <c r="N430" s="365" t="s">
        <v>65</v>
      </c>
      <c r="O430" s="366"/>
      <c r="P430" s="366"/>
      <c r="Q430" s="366"/>
      <c r="R430" s="366"/>
      <c r="S430" s="366"/>
      <c r="T430" s="367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hidden="1" x14ac:dyDescent="0.2">
      <c r="A431" s="355"/>
      <c r="B431" s="355"/>
      <c r="C431" s="355"/>
      <c r="D431" s="355"/>
      <c r="E431" s="355"/>
      <c r="F431" s="355"/>
      <c r="G431" s="355"/>
      <c r="H431" s="355"/>
      <c r="I431" s="355"/>
      <c r="J431" s="355"/>
      <c r="K431" s="355"/>
      <c r="L431" s="355"/>
      <c r="M431" s="356"/>
      <c r="N431" s="365" t="s">
        <v>65</v>
      </c>
      <c r="O431" s="366"/>
      <c r="P431" s="366"/>
      <c r="Q431" s="366"/>
      <c r="R431" s="366"/>
      <c r="S431" s="366"/>
      <c r="T431" s="367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hidden="1" customHeight="1" x14ac:dyDescent="0.25">
      <c r="A432" s="369" t="s">
        <v>82</v>
      </c>
      <c r="B432" s="355"/>
      <c r="C432" s="355"/>
      <c r="D432" s="355"/>
      <c r="E432" s="355"/>
      <c r="F432" s="355"/>
      <c r="G432" s="355"/>
      <c r="H432" s="355"/>
      <c r="I432" s="355"/>
      <c r="J432" s="355"/>
      <c r="K432" s="355"/>
      <c r="L432" s="355"/>
      <c r="M432" s="355"/>
      <c r="N432" s="355"/>
      <c r="O432" s="355"/>
      <c r="P432" s="355"/>
      <c r="Q432" s="355"/>
      <c r="R432" s="355"/>
      <c r="S432" s="355"/>
      <c r="T432" s="355"/>
      <c r="U432" s="355"/>
      <c r="V432" s="355"/>
      <c r="W432" s="355"/>
      <c r="X432" s="355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60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4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58"/>
      <c r="P433" s="358"/>
      <c r="Q433" s="358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60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58"/>
      <c r="P434" s="358"/>
      <c r="Q434" s="358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4"/>
      <c r="B435" s="355"/>
      <c r="C435" s="355"/>
      <c r="D435" s="355"/>
      <c r="E435" s="355"/>
      <c r="F435" s="355"/>
      <c r="G435" s="355"/>
      <c r="H435" s="355"/>
      <c r="I435" s="355"/>
      <c r="J435" s="355"/>
      <c r="K435" s="355"/>
      <c r="L435" s="355"/>
      <c r="M435" s="356"/>
      <c r="N435" s="365" t="s">
        <v>65</v>
      </c>
      <c r="O435" s="366"/>
      <c r="P435" s="366"/>
      <c r="Q435" s="366"/>
      <c r="R435" s="366"/>
      <c r="S435" s="366"/>
      <c r="T435" s="367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5"/>
      <c r="B436" s="355"/>
      <c r="C436" s="355"/>
      <c r="D436" s="355"/>
      <c r="E436" s="355"/>
      <c r="F436" s="355"/>
      <c r="G436" s="355"/>
      <c r="H436" s="355"/>
      <c r="I436" s="355"/>
      <c r="J436" s="355"/>
      <c r="K436" s="355"/>
      <c r="L436" s="355"/>
      <c r="M436" s="356"/>
      <c r="N436" s="365" t="s">
        <v>65</v>
      </c>
      <c r="O436" s="366"/>
      <c r="P436" s="366"/>
      <c r="Q436" s="366"/>
      <c r="R436" s="366"/>
      <c r="S436" s="366"/>
      <c r="T436" s="367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9" t="s">
        <v>91</v>
      </c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5"/>
      <c r="N437" s="355"/>
      <c r="O437" s="355"/>
      <c r="P437" s="355"/>
      <c r="Q437" s="355"/>
      <c r="R437" s="355"/>
      <c r="S437" s="355"/>
      <c r="T437" s="355"/>
      <c r="U437" s="355"/>
      <c r="V437" s="355"/>
      <c r="W437" s="355"/>
      <c r="X437" s="355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60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47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58"/>
      <c r="P438" s="358"/>
      <c r="Q438" s="358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4"/>
      <c r="B439" s="355"/>
      <c r="C439" s="355"/>
      <c r="D439" s="355"/>
      <c r="E439" s="355"/>
      <c r="F439" s="355"/>
      <c r="G439" s="355"/>
      <c r="H439" s="355"/>
      <c r="I439" s="355"/>
      <c r="J439" s="355"/>
      <c r="K439" s="355"/>
      <c r="L439" s="355"/>
      <c r="M439" s="356"/>
      <c r="N439" s="365" t="s">
        <v>65</v>
      </c>
      <c r="O439" s="366"/>
      <c r="P439" s="366"/>
      <c r="Q439" s="366"/>
      <c r="R439" s="366"/>
      <c r="S439" s="366"/>
      <c r="T439" s="367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5"/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6"/>
      <c r="N440" s="365" t="s">
        <v>65</v>
      </c>
      <c r="O440" s="366"/>
      <c r="P440" s="366"/>
      <c r="Q440" s="366"/>
      <c r="R440" s="366"/>
      <c r="S440" s="366"/>
      <c r="T440" s="367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9" t="s">
        <v>591</v>
      </c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355"/>
      <c r="N441" s="355"/>
      <c r="O441" s="355"/>
      <c r="P441" s="355"/>
      <c r="Q441" s="355"/>
      <c r="R441" s="355"/>
      <c r="S441" s="355"/>
      <c r="T441" s="355"/>
      <c r="U441" s="355"/>
      <c r="V441" s="355"/>
      <c r="W441" s="355"/>
      <c r="X441" s="355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60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47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58"/>
      <c r="P442" s="358"/>
      <c r="Q442" s="358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4"/>
      <c r="B443" s="355"/>
      <c r="C443" s="355"/>
      <c r="D443" s="355"/>
      <c r="E443" s="355"/>
      <c r="F443" s="355"/>
      <c r="G443" s="355"/>
      <c r="H443" s="355"/>
      <c r="I443" s="355"/>
      <c r="J443" s="355"/>
      <c r="K443" s="355"/>
      <c r="L443" s="355"/>
      <c r="M443" s="356"/>
      <c r="N443" s="365" t="s">
        <v>65</v>
      </c>
      <c r="O443" s="366"/>
      <c r="P443" s="366"/>
      <c r="Q443" s="366"/>
      <c r="R443" s="366"/>
      <c r="S443" s="366"/>
      <c r="T443" s="367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5"/>
      <c r="B444" s="355"/>
      <c r="C444" s="355"/>
      <c r="D444" s="355"/>
      <c r="E444" s="355"/>
      <c r="F444" s="355"/>
      <c r="G444" s="355"/>
      <c r="H444" s="355"/>
      <c r="I444" s="355"/>
      <c r="J444" s="355"/>
      <c r="K444" s="355"/>
      <c r="L444" s="355"/>
      <c r="M444" s="356"/>
      <c r="N444" s="365" t="s">
        <v>65</v>
      </c>
      <c r="O444" s="366"/>
      <c r="P444" s="366"/>
      <c r="Q444" s="366"/>
      <c r="R444" s="366"/>
      <c r="S444" s="366"/>
      <c r="T444" s="367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413" t="s">
        <v>594</v>
      </c>
      <c r="B445" s="414"/>
      <c r="C445" s="414"/>
      <c r="D445" s="414"/>
      <c r="E445" s="414"/>
      <c r="F445" s="414"/>
      <c r="G445" s="414"/>
      <c r="H445" s="414"/>
      <c r="I445" s="414"/>
      <c r="J445" s="414"/>
      <c r="K445" s="414"/>
      <c r="L445" s="414"/>
      <c r="M445" s="414"/>
      <c r="N445" s="414"/>
      <c r="O445" s="414"/>
      <c r="P445" s="414"/>
      <c r="Q445" s="414"/>
      <c r="R445" s="414"/>
      <c r="S445" s="414"/>
      <c r="T445" s="414"/>
      <c r="U445" s="414"/>
      <c r="V445" s="414"/>
      <c r="W445" s="414"/>
      <c r="X445" s="414"/>
      <c r="Y445" s="48"/>
      <c r="Z445" s="48"/>
    </row>
    <row r="446" spans="1:53" ht="16.5" hidden="1" customHeight="1" x14ac:dyDescent="0.25">
      <c r="A446" s="386" t="s">
        <v>594</v>
      </c>
      <c r="B446" s="355"/>
      <c r="C446" s="355"/>
      <c r="D446" s="355"/>
      <c r="E446" s="355"/>
      <c r="F446" s="355"/>
      <c r="G446" s="355"/>
      <c r="H446" s="355"/>
      <c r="I446" s="355"/>
      <c r="J446" s="355"/>
      <c r="K446" s="355"/>
      <c r="L446" s="355"/>
      <c r="M446" s="355"/>
      <c r="N446" s="355"/>
      <c r="O446" s="355"/>
      <c r="P446" s="355"/>
      <c r="Q446" s="355"/>
      <c r="R446" s="355"/>
      <c r="S446" s="355"/>
      <c r="T446" s="355"/>
      <c r="U446" s="355"/>
      <c r="V446" s="355"/>
      <c r="W446" s="355"/>
      <c r="X446" s="355"/>
      <c r="Y446" s="343"/>
      <c r="Z446" s="343"/>
    </row>
    <row r="447" spans="1:53" ht="14.25" hidden="1" customHeight="1" x14ac:dyDescent="0.25">
      <c r="A447" s="369" t="s">
        <v>104</v>
      </c>
      <c r="B447" s="355"/>
      <c r="C447" s="355"/>
      <c r="D447" s="355"/>
      <c r="E447" s="355"/>
      <c r="F447" s="355"/>
      <c r="G447" s="355"/>
      <c r="H447" s="355"/>
      <c r="I447" s="355"/>
      <c r="J447" s="355"/>
      <c r="K447" s="355"/>
      <c r="L447" s="355"/>
      <c r="M447" s="355"/>
      <c r="N447" s="355"/>
      <c r="O447" s="355"/>
      <c r="P447" s="355"/>
      <c r="Q447" s="355"/>
      <c r="R447" s="355"/>
      <c r="S447" s="355"/>
      <c r="T447" s="355"/>
      <c r="U447" s="355"/>
      <c r="V447" s="355"/>
      <c r="W447" s="355"/>
      <c r="X447" s="355"/>
      <c r="Y447" s="344"/>
      <c r="Z447" s="344"/>
    </row>
    <row r="448" spans="1:53" ht="27" hidden="1" customHeight="1" x14ac:dyDescent="0.25">
      <c r="A448" s="54" t="s">
        <v>595</v>
      </c>
      <c r="B448" s="54" t="s">
        <v>596</v>
      </c>
      <c r="C448" s="31">
        <v>4301011795</v>
      </c>
      <c r="D448" s="360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2" t="s">
        <v>597</v>
      </c>
      <c r="O448" s="358"/>
      <c r="P448" s="358"/>
      <c r="Q448" s="358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hidden="1" customHeight="1" x14ac:dyDescent="0.25">
      <c r="A449" s="54" t="s">
        <v>598</v>
      </c>
      <c r="B449" s="54" t="s">
        <v>599</v>
      </c>
      <c r="C449" s="31">
        <v>4301011779</v>
      </c>
      <c r="D449" s="360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79" t="s">
        <v>600</v>
      </c>
      <c r="O449" s="358"/>
      <c r="P449" s="358"/>
      <c r="Q449" s="358"/>
      <c r="R449" s="359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60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87" t="s">
        <v>603</v>
      </c>
      <c r="O450" s="358"/>
      <c r="P450" s="358"/>
      <c r="Q450" s="358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60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48" t="s">
        <v>606</v>
      </c>
      <c r="O451" s="358"/>
      <c r="P451" s="358"/>
      <c r="Q451" s="358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607</v>
      </c>
      <c r="B452" s="54" t="s">
        <v>608</v>
      </c>
      <c r="C452" s="31">
        <v>4301011771</v>
      </c>
      <c r="D452" s="360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92" t="s">
        <v>609</v>
      </c>
      <c r="O452" s="358"/>
      <c r="P452" s="358"/>
      <c r="Q452" s="358"/>
      <c r="R452" s="359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60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649" t="s">
        <v>612</v>
      </c>
      <c r="O453" s="358"/>
      <c r="P453" s="358"/>
      <c r="Q453" s="358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60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385" t="s">
        <v>615</v>
      </c>
      <c r="O454" s="358"/>
      <c r="P454" s="358"/>
      <c r="Q454" s="358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60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713" t="s">
        <v>618</v>
      </c>
      <c r="O455" s="358"/>
      <c r="P455" s="358"/>
      <c r="Q455" s="358"/>
      <c r="R455" s="359"/>
      <c r="S455" s="34"/>
      <c r="T455" s="34"/>
      <c r="U455" s="35" t="s">
        <v>64</v>
      </c>
      <c r="V455" s="348">
        <v>37</v>
      </c>
      <c r="W455" s="349">
        <f t="shared" si="21"/>
        <v>39.6</v>
      </c>
      <c r="X455" s="36">
        <f>IFERROR(IF(W455=0,"",ROUNDUP(W455/H455,0)*0.00937),"")</f>
        <v>0.10306999999999999</v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60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69" t="s">
        <v>621</v>
      </c>
      <c r="O456" s="358"/>
      <c r="P456" s="358"/>
      <c r="Q456" s="358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60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7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624</v>
      </c>
      <c r="B458" s="54" t="s">
        <v>625</v>
      </c>
      <c r="C458" s="31">
        <v>4301011784</v>
      </c>
      <c r="D458" s="360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419" t="s">
        <v>626</v>
      </c>
      <c r="O458" s="358"/>
      <c r="P458" s="358"/>
      <c r="Q458" s="358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4"/>
      <c r="B459" s="355"/>
      <c r="C459" s="355"/>
      <c r="D459" s="355"/>
      <c r="E459" s="355"/>
      <c r="F459" s="355"/>
      <c r="G459" s="355"/>
      <c r="H459" s="355"/>
      <c r="I459" s="355"/>
      <c r="J459" s="355"/>
      <c r="K459" s="355"/>
      <c r="L459" s="355"/>
      <c r="M459" s="356"/>
      <c r="N459" s="365" t="s">
        <v>65</v>
      </c>
      <c r="O459" s="366"/>
      <c r="P459" s="366"/>
      <c r="Q459" s="366"/>
      <c r="R459" s="366"/>
      <c r="S459" s="366"/>
      <c r="T459" s="367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10.277777777777777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11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0.10306999999999999</v>
      </c>
      <c r="Y459" s="351"/>
      <c r="Z459" s="351"/>
    </row>
    <row r="460" spans="1:53" x14ac:dyDescent="0.2">
      <c r="A460" s="355"/>
      <c r="B460" s="355"/>
      <c r="C460" s="355"/>
      <c r="D460" s="355"/>
      <c r="E460" s="355"/>
      <c r="F460" s="355"/>
      <c r="G460" s="355"/>
      <c r="H460" s="355"/>
      <c r="I460" s="355"/>
      <c r="J460" s="355"/>
      <c r="K460" s="355"/>
      <c r="L460" s="355"/>
      <c r="M460" s="356"/>
      <c r="N460" s="365" t="s">
        <v>65</v>
      </c>
      <c r="O460" s="366"/>
      <c r="P460" s="366"/>
      <c r="Q460" s="366"/>
      <c r="R460" s="366"/>
      <c r="S460" s="366"/>
      <c r="T460" s="367"/>
      <c r="U460" s="37" t="s">
        <v>64</v>
      </c>
      <c r="V460" s="350">
        <f>IFERROR(SUM(V448:V458),"0")</f>
        <v>37</v>
      </c>
      <c r="W460" s="350">
        <f>IFERROR(SUM(W448:W458),"0")</f>
        <v>39.6</v>
      </c>
      <c r="X460" s="37"/>
      <c r="Y460" s="351"/>
      <c r="Z460" s="351"/>
    </row>
    <row r="461" spans="1:53" ht="14.25" hidden="1" customHeight="1" x14ac:dyDescent="0.25">
      <c r="A461" s="369" t="s">
        <v>96</v>
      </c>
      <c r="B461" s="355"/>
      <c r="C461" s="355"/>
      <c r="D461" s="355"/>
      <c r="E461" s="355"/>
      <c r="F461" s="355"/>
      <c r="G461" s="355"/>
      <c r="H461" s="355"/>
      <c r="I461" s="355"/>
      <c r="J461" s="355"/>
      <c r="K461" s="355"/>
      <c r="L461" s="355"/>
      <c r="M461" s="355"/>
      <c r="N461" s="355"/>
      <c r="O461" s="355"/>
      <c r="P461" s="355"/>
      <c r="Q461" s="355"/>
      <c r="R461" s="355"/>
      <c r="S461" s="355"/>
      <c r="T461" s="355"/>
      <c r="U461" s="355"/>
      <c r="V461" s="355"/>
      <c r="W461" s="355"/>
      <c r="X461" s="355"/>
      <c r="Y461" s="344"/>
      <c r="Z461" s="344"/>
    </row>
    <row r="462" spans="1:53" ht="16.5" hidden="1" customHeight="1" x14ac:dyDescent="0.25">
      <c r="A462" s="54" t="s">
        <v>627</v>
      </c>
      <c r="B462" s="54" t="s">
        <v>628</v>
      </c>
      <c r="C462" s="31">
        <v>4301020222</v>
      </c>
      <c r="D462" s="360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7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59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60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hidden="1" x14ac:dyDescent="0.2">
      <c r="A464" s="354"/>
      <c r="B464" s="355"/>
      <c r="C464" s="355"/>
      <c r="D464" s="355"/>
      <c r="E464" s="355"/>
      <c r="F464" s="355"/>
      <c r="G464" s="355"/>
      <c r="H464" s="355"/>
      <c r="I464" s="355"/>
      <c r="J464" s="355"/>
      <c r="K464" s="355"/>
      <c r="L464" s="355"/>
      <c r="M464" s="356"/>
      <c r="N464" s="365" t="s">
        <v>65</v>
      </c>
      <c r="O464" s="366"/>
      <c r="P464" s="366"/>
      <c r="Q464" s="366"/>
      <c r="R464" s="366"/>
      <c r="S464" s="366"/>
      <c r="T464" s="367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hidden="1" x14ac:dyDescent="0.2">
      <c r="A465" s="355"/>
      <c r="B465" s="355"/>
      <c r="C465" s="355"/>
      <c r="D465" s="355"/>
      <c r="E465" s="355"/>
      <c r="F465" s="355"/>
      <c r="G465" s="355"/>
      <c r="H465" s="355"/>
      <c r="I465" s="355"/>
      <c r="J465" s="355"/>
      <c r="K465" s="355"/>
      <c r="L465" s="355"/>
      <c r="M465" s="356"/>
      <c r="N465" s="365" t="s">
        <v>65</v>
      </c>
      <c r="O465" s="366"/>
      <c r="P465" s="366"/>
      <c r="Q465" s="366"/>
      <c r="R465" s="366"/>
      <c r="S465" s="366"/>
      <c r="T465" s="367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hidden="1" customHeight="1" x14ac:dyDescent="0.25">
      <c r="A466" s="369" t="s">
        <v>59</v>
      </c>
      <c r="B466" s="355"/>
      <c r="C466" s="355"/>
      <c r="D466" s="355"/>
      <c r="E466" s="355"/>
      <c r="F466" s="355"/>
      <c r="G466" s="355"/>
      <c r="H466" s="355"/>
      <c r="I466" s="355"/>
      <c r="J466" s="355"/>
      <c r="K466" s="355"/>
      <c r="L466" s="355"/>
      <c r="M466" s="355"/>
      <c r="N466" s="355"/>
      <c r="O466" s="355"/>
      <c r="P466" s="355"/>
      <c r="Q466" s="355"/>
      <c r="R466" s="355"/>
      <c r="S466" s="355"/>
      <c r="T466" s="355"/>
      <c r="U466" s="355"/>
      <c r="V466" s="355"/>
      <c r="W466" s="355"/>
      <c r="X466" s="355"/>
      <c r="Y466" s="344"/>
      <c r="Z466" s="344"/>
    </row>
    <row r="467" spans="1:53" ht="27" hidden="1" customHeight="1" x14ac:dyDescent="0.25">
      <c r="A467" s="54" t="s">
        <v>631</v>
      </c>
      <c r="B467" s="54" t="s">
        <v>632</v>
      </c>
      <c r="C467" s="31">
        <v>4301031252</v>
      </c>
      <c r="D467" s="360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49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59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633</v>
      </c>
      <c r="B468" s="54" t="s">
        <v>634</v>
      </c>
      <c r="C468" s="31">
        <v>4301031248</v>
      </c>
      <c r="D468" s="360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59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635</v>
      </c>
      <c r="B469" s="54" t="s">
        <v>636</v>
      </c>
      <c r="C469" s="31">
        <v>4301031250</v>
      </c>
      <c r="D469" s="360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4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59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60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4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60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60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5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59"/>
      <c r="S472" s="34"/>
      <c r="T472" s="34"/>
      <c r="U472" s="35" t="s">
        <v>64</v>
      </c>
      <c r="V472" s="348">
        <v>35</v>
      </c>
      <c r="W472" s="349">
        <f t="shared" si="23"/>
        <v>36</v>
      </c>
      <c r="X472" s="36">
        <f>IFERROR(IF(W472=0,"",ROUNDUP(W472/H472,0)*0.00937),"")</f>
        <v>9.3700000000000006E-2</v>
      </c>
      <c r="Y472" s="56"/>
      <c r="Z472" s="57"/>
      <c r="AD472" s="58"/>
      <c r="BA472" s="319" t="s">
        <v>1</v>
      </c>
    </row>
    <row r="473" spans="1:53" x14ac:dyDescent="0.2">
      <c r="A473" s="354"/>
      <c r="B473" s="355"/>
      <c r="C473" s="355"/>
      <c r="D473" s="355"/>
      <c r="E473" s="355"/>
      <c r="F473" s="355"/>
      <c r="G473" s="355"/>
      <c r="H473" s="355"/>
      <c r="I473" s="355"/>
      <c r="J473" s="355"/>
      <c r="K473" s="355"/>
      <c r="L473" s="355"/>
      <c r="M473" s="356"/>
      <c r="N473" s="365" t="s">
        <v>65</v>
      </c>
      <c r="O473" s="366"/>
      <c r="P473" s="366"/>
      <c r="Q473" s="366"/>
      <c r="R473" s="366"/>
      <c r="S473" s="366"/>
      <c r="T473" s="367"/>
      <c r="U473" s="37" t="s">
        <v>66</v>
      </c>
      <c r="V473" s="350">
        <f>IFERROR(V467/H467,"0")+IFERROR(V468/H468,"0")+IFERROR(V469/H469,"0")+IFERROR(V470/H470,"0")+IFERROR(V471/H471,"0")+IFERROR(V472/H472,"0")</f>
        <v>9.7222222222222214</v>
      </c>
      <c r="W473" s="350">
        <f>IFERROR(W467/H467,"0")+IFERROR(W468/H468,"0")+IFERROR(W469/H469,"0")+IFERROR(W470/H470,"0")+IFERROR(W471/H471,"0")+IFERROR(W472/H472,"0")</f>
        <v>10</v>
      </c>
      <c r="X473" s="350">
        <f>IFERROR(IF(X467="",0,X467),"0")+IFERROR(IF(X468="",0,X468),"0")+IFERROR(IF(X469="",0,X469),"0")+IFERROR(IF(X470="",0,X470),"0")+IFERROR(IF(X471="",0,X471),"0")+IFERROR(IF(X472="",0,X472),"0")</f>
        <v>9.3700000000000006E-2</v>
      </c>
      <c r="Y473" s="351"/>
      <c r="Z473" s="351"/>
    </row>
    <row r="474" spans="1:53" x14ac:dyDescent="0.2">
      <c r="A474" s="355"/>
      <c r="B474" s="355"/>
      <c r="C474" s="355"/>
      <c r="D474" s="355"/>
      <c r="E474" s="355"/>
      <c r="F474" s="355"/>
      <c r="G474" s="355"/>
      <c r="H474" s="355"/>
      <c r="I474" s="355"/>
      <c r="J474" s="355"/>
      <c r="K474" s="355"/>
      <c r="L474" s="355"/>
      <c r="M474" s="356"/>
      <c r="N474" s="365" t="s">
        <v>65</v>
      </c>
      <c r="O474" s="366"/>
      <c r="P474" s="366"/>
      <c r="Q474" s="366"/>
      <c r="R474" s="366"/>
      <c r="S474" s="366"/>
      <c r="T474" s="367"/>
      <c r="U474" s="37" t="s">
        <v>64</v>
      </c>
      <c r="V474" s="350">
        <f>IFERROR(SUM(V467:V472),"0")</f>
        <v>35</v>
      </c>
      <c r="W474" s="350">
        <f>IFERROR(SUM(W467:W472),"0")</f>
        <v>36</v>
      </c>
      <c r="X474" s="37"/>
      <c r="Y474" s="351"/>
      <c r="Z474" s="351"/>
    </row>
    <row r="475" spans="1:53" ht="14.25" hidden="1" customHeight="1" x14ac:dyDescent="0.25">
      <c r="A475" s="369" t="s">
        <v>67</v>
      </c>
      <c r="B475" s="355"/>
      <c r="C475" s="355"/>
      <c r="D475" s="355"/>
      <c r="E475" s="355"/>
      <c r="F475" s="355"/>
      <c r="G475" s="355"/>
      <c r="H475" s="355"/>
      <c r="I475" s="355"/>
      <c r="J475" s="355"/>
      <c r="K475" s="355"/>
      <c r="L475" s="355"/>
      <c r="M475" s="355"/>
      <c r="N475" s="355"/>
      <c r="O475" s="355"/>
      <c r="P475" s="355"/>
      <c r="Q475" s="355"/>
      <c r="R475" s="355"/>
      <c r="S475" s="355"/>
      <c r="T475" s="355"/>
      <c r="U475" s="355"/>
      <c r="V475" s="355"/>
      <c r="W475" s="355"/>
      <c r="X475" s="355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60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6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60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60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6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58"/>
      <c r="P478" s="358"/>
      <c r="Q478" s="358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4"/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6"/>
      <c r="N479" s="365" t="s">
        <v>65</v>
      </c>
      <c r="O479" s="366"/>
      <c r="P479" s="366"/>
      <c r="Q479" s="366"/>
      <c r="R479" s="366"/>
      <c r="S479" s="366"/>
      <c r="T479" s="367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5"/>
      <c r="B480" s="355"/>
      <c r="C480" s="355"/>
      <c r="D480" s="355"/>
      <c r="E480" s="355"/>
      <c r="F480" s="355"/>
      <c r="G480" s="355"/>
      <c r="H480" s="355"/>
      <c r="I480" s="355"/>
      <c r="J480" s="355"/>
      <c r="K480" s="355"/>
      <c r="L480" s="355"/>
      <c r="M480" s="356"/>
      <c r="N480" s="365" t="s">
        <v>65</v>
      </c>
      <c r="O480" s="366"/>
      <c r="P480" s="366"/>
      <c r="Q480" s="366"/>
      <c r="R480" s="366"/>
      <c r="S480" s="366"/>
      <c r="T480" s="367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9" t="s">
        <v>200</v>
      </c>
      <c r="B481" s="355"/>
      <c r="C481" s="355"/>
      <c r="D481" s="355"/>
      <c r="E481" s="355"/>
      <c r="F481" s="355"/>
      <c r="G481" s="355"/>
      <c r="H481" s="355"/>
      <c r="I481" s="355"/>
      <c r="J481" s="355"/>
      <c r="K481" s="355"/>
      <c r="L481" s="355"/>
      <c r="M481" s="355"/>
      <c r="N481" s="355"/>
      <c r="O481" s="355"/>
      <c r="P481" s="355"/>
      <c r="Q481" s="355"/>
      <c r="R481" s="355"/>
      <c r="S481" s="355"/>
      <c r="T481" s="355"/>
      <c r="U481" s="355"/>
      <c r="V481" s="355"/>
      <c r="W481" s="355"/>
      <c r="X481" s="355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60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653" t="s">
        <v>651</v>
      </c>
      <c r="O482" s="358"/>
      <c r="P482" s="358"/>
      <c r="Q482" s="358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4"/>
      <c r="B483" s="355"/>
      <c r="C483" s="355"/>
      <c r="D483" s="355"/>
      <c r="E483" s="355"/>
      <c r="F483" s="355"/>
      <c r="G483" s="355"/>
      <c r="H483" s="355"/>
      <c r="I483" s="355"/>
      <c r="J483" s="355"/>
      <c r="K483" s="355"/>
      <c r="L483" s="355"/>
      <c r="M483" s="356"/>
      <c r="N483" s="365" t="s">
        <v>65</v>
      </c>
      <c r="O483" s="366"/>
      <c r="P483" s="366"/>
      <c r="Q483" s="366"/>
      <c r="R483" s="366"/>
      <c r="S483" s="366"/>
      <c r="T483" s="367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5"/>
      <c r="B484" s="355"/>
      <c r="C484" s="355"/>
      <c r="D484" s="355"/>
      <c r="E484" s="355"/>
      <c r="F484" s="355"/>
      <c r="G484" s="355"/>
      <c r="H484" s="355"/>
      <c r="I484" s="355"/>
      <c r="J484" s="355"/>
      <c r="K484" s="355"/>
      <c r="L484" s="355"/>
      <c r="M484" s="356"/>
      <c r="N484" s="365" t="s">
        <v>65</v>
      </c>
      <c r="O484" s="366"/>
      <c r="P484" s="366"/>
      <c r="Q484" s="366"/>
      <c r="R484" s="366"/>
      <c r="S484" s="366"/>
      <c r="T484" s="367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413" t="s">
        <v>652</v>
      </c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4"/>
      <c r="N485" s="414"/>
      <c r="O485" s="414"/>
      <c r="P485" s="414"/>
      <c r="Q485" s="414"/>
      <c r="R485" s="414"/>
      <c r="S485" s="414"/>
      <c r="T485" s="414"/>
      <c r="U485" s="414"/>
      <c r="V485" s="414"/>
      <c r="W485" s="414"/>
      <c r="X485" s="414"/>
      <c r="Y485" s="48"/>
      <c r="Z485" s="48"/>
    </row>
    <row r="486" spans="1:53" ht="16.5" hidden="1" customHeight="1" x14ac:dyDescent="0.25">
      <c r="A486" s="386" t="s">
        <v>653</v>
      </c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355"/>
      <c r="N486" s="355"/>
      <c r="O486" s="355"/>
      <c r="P486" s="355"/>
      <c r="Q486" s="355"/>
      <c r="R486" s="355"/>
      <c r="S486" s="355"/>
      <c r="T486" s="355"/>
      <c r="U486" s="355"/>
      <c r="V486" s="355"/>
      <c r="W486" s="355"/>
      <c r="X486" s="355"/>
      <c r="Y486" s="343"/>
      <c r="Z486" s="343"/>
    </row>
    <row r="487" spans="1:53" ht="14.25" hidden="1" customHeight="1" x14ac:dyDescent="0.25">
      <c r="A487" s="369" t="s">
        <v>104</v>
      </c>
      <c r="B487" s="355"/>
      <c r="C487" s="355"/>
      <c r="D487" s="355"/>
      <c r="E487" s="355"/>
      <c r="F487" s="355"/>
      <c r="G487" s="355"/>
      <c r="H487" s="355"/>
      <c r="I487" s="355"/>
      <c r="J487" s="355"/>
      <c r="K487" s="355"/>
      <c r="L487" s="355"/>
      <c r="M487" s="355"/>
      <c r="N487" s="355"/>
      <c r="O487" s="355"/>
      <c r="P487" s="355"/>
      <c r="Q487" s="355"/>
      <c r="R487" s="355"/>
      <c r="S487" s="355"/>
      <c r="T487" s="355"/>
      <c r="U487" s="355"/>
      <c r="V487" s="355"/>
      <c r="W487" s="355"/>
      <c r="X487" s="355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60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485" t="s">
        <v>656</v>
      </c>
      <c r="O488" s="358"/>
      <c r="P488" s="358"/>
      <c r="Q488" s="358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60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706" t="s">
        <v>659</v>
      </c>
      <c r="O489" s="358"/>
      <c r="P489" s="358"/>
      <c r="Q489" s="358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60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16" t="s">
        <v>662</v>
      </c>
      <c r="O490" s="358"/>
      <c r="P490" s="358"/>
      <c r="Q490" s="358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60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715" t="s">
        <v>665</v>
      </c>
      <c r="O491" s="358"/>
      <c r="P491" s="358"/>
      <c r="Q491" s="358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60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628" t="s">
        <v>668</v>
      </c>
      <c r="O492" s="358"/>
      <c r="P492" s="358"/>
      <c r="Q492" s="358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4"/>
      <c r="B493" s="355"/>
      <c r="C493" s="355"/>
      <c r="D493" s="355"/>
      <c r="E493" s="355"/>
      <c r="F493" s="355"/>
      <c r="G493" s="355"/>
      <c r="H493" s="355"/>
      <c r="I493" s="355"/>
      <c r="J493" s="355"/>
      <c r="K493" s="355"/>
      <c r="L493" s="355"/>
      <c r="M493" s="356"/>
      <c r="N493" s="365" t="s">
        <v>65</v>
      </c>
      <c r="O493" s="366"/>
      <c r="P493" s="366"/>
      <c r="Q493" s="366"/>
      <c r="R493" s="366"/>
      <c r="S493" s="366"/>
      <c r="T493" s="367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5"/>
      <c r="B494" s="355"/>
      <c r="C494" s="355"/>
      <c r="D494" s="355"/>
      <c r="E494" s="355"/>
      <c r="F494" s="355"/>
      <c r="G494" s="355"/>
      <c r="H494" s="355"/>
      <c r="I494" s="355"/>
      <c r="J494" s="355"/>
      <c r="K494" s="355"/>
      <c r="L494" s="355"/>
      <c r="M494" s="356"/>
      <c r="N494" s="365" t="s">
        <v>65</v>
      </c>
      <c r="O494" s="366"/>
      <c r="P494" s="366"/>
      <c r="Q494" s="366"/>
      <c r="R494" s="366"/>
      <c r="S494" s="366"/>
      <c r="T494" s="367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9" t="s">
        <v>96</v>
      </c>
      <c r="B495" s="355"/>
      <c r="C495" s="355"/>
      <c r="D495" s="355"/>
      <c r="E495" s="355"/>
      <c r="F495" s="355"/>
      <c r="G495" s="355"/>
      <c r="H495" s="355"/>
      <c r="I495" s="355"/>
      <c r="J495" s="355"/>
      <c r="K495" s="355"/>
      <c r="L495" s="355"/>
      <c r="M495" s="355"/>
      <c r="N495" s="355"/>
      <c r="O495" s="355"/>
      <c r="P495" s="355"/>
      <c r="Q495" s="355"/>
      <c r="R495" s="355"/>
      <c r="S495" s="355"/>
      <c r="T495" s="355"/>
      <c r="U495" s="355"/>
      <c r="V495" s="355"/>
      <c r="W495" s="355"/>
      <c r="X495" s="355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60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495" t="s">
        <v>671</v>
      </c>
      <c r="O496" s="358"/>
      <c r="P496" s="358"/>
      <c r="Q496" s="358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60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615" t="s">
        <v>674</v>
      </c>
      <c r="O497" s="358"/>
      <c r="P497" s="358"/>
      <c r="Q497" s="358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60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15" t="s">
        <v>677</v>
      </c>
      <c r="O498" s="358"/>
      <c r="P498" s="358"/>
      <c r="Q498" s="358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4"/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6"/>
      <c r="N499" s="365" t="s">
        <v>65</v>
      </c>
      <c r="O499" s="366"/>
      <c r="P499" s="366"/>
      <c r="Q499" s="366"/>
      <c r="R499" s="366"/>
      <c r="S499" s="366"/>
      <c r="T499" s="367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5"/>
      <c r="B500" s="355"/>
      <c r="C500" s="355"/>
      <c r="D500" s="355"/>
      <c r="E500" s="355"/>
      <c r="F500" s="355"/>
      <c r="G500" s="355"/>
      <c r="H500" s="355"/>
      <c r="I500" s="355"/>
      <c r="J500" s="355"/>
      <c r="K500" s="355"/>
      <c r="L500" s="355"/>
      <c r="M500" s="356"/>
      <c r="N500" s="365" t="s">
        <v>65</v>
      </c>
      <c r="O500" s="366"/>
      <c r="P500" s="366"/>
      <c r="Q500" s="366"/>
      <c r="R500" s="366"/>
      <c r="S500" s="366"/>
      <c r="T500" s="367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9" t="s">
        <v>59</v>
      </c>
      <c r="B501" s="355"/>
      <c r="C501" s="355"/>
      <c r="D501" s="355"/>
      <c r="E501" s="355"/>
      <c r="F501" s="355"/>
      <c r="G501" s="355"/>
      <c r="H501" s="355"/>
      <c r="I501" s="355"/>
      <c r="J501" s="355"/>
      <c r="K501" s="355"/>
      <c r="L501" s="355"/>
      <c r="M501" s="355"/>
      <c r="N501" s="355"/>
      <c r="O501" s="355"/>
      <c r="P501" s="355"/>
      <c r="Q501" s="355"/>
      <c r="R501" s="355"/>
      <c r="S501" s="355"/>
      <c r="T501" s="355"/>
      <c r="U501" s="355"/>
      <c r="V501" s="355"/>
      <c r="W501" s="355"/>
      <c r="X501" s="355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60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37" t="s">
        <v>680</v>
      </c>
      <c r="O502" s="358"/>
      <c r="P502" s="358"/>
      <c r="Q502" s="358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60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11" t="s">
        <v>683</v>
      </c>
      <c r="O503" s="358"/>
      <c r="P503" s="358"/>
      <c r="Q503" s="358"/>
      <c r="R503" s="359"/>
      <c r="S503" s="34"/>
      <c r="T503" s="34"/>
      <c r="U503" s="35" t="s">
        <v>64</v>
      </c>
      <c r="V503" s="348">
        <v>50</v>
      </c>
      <c r="W503" s="349">
        <f>IFERROR(IF(V503="",0,CEILING((V503/$H503),1)*$H503),"")</f>
        <v>50.400000000000006</v>
      </c>
      <c r="X503" s="36">
        <f>IFERROR(IF(W503=0,"",ROUNDUP(W503/H503,0)*0.00753),"")</f>
        <v>9.0359999999999996E-2</v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60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712" t="s">
        <v>686</v>
      </c>
      <c r="O504" s="358"/>
      <c r="P504" s="358"/>
      <c r="Q504" s="358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60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671" t="s">
        <v>689</v>
      </c>
      <c r="O505" s="358"/>
      <c r="P505" s="358"/>
      <c r="Q505" s="358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4"/>
      <c r="B506" s="355"/>
      <c r="C506" s="355"/>
      <c r="D506" s="355"/>
      <c r="E506" s="355"/>
      <c r="F506" s="355"/>
      <c r="G506" s="355"/>
      <c r="H506" s="355"/>
      <c r="I506" s="355"/>
      <c r="J506" s="355"/>
      <c r="K506" s="355"/>
      <c r="L506" s="355"/>
      <c r="M506" s="356"/>
      <c r="N506" s="365" t="s">
        <v>65</v>
      </c>
      <c r="O506" s="366"/>
      <c r="P506" s="366"/>
      <c r="Q506" s="366"/>
      <c r="R506" s="366"/>
      <c r="S506" s="366"/>
      <c r="T506" s="367"/>
      <c r="U506" s="37" t="s">
        <v>66</v>
      </c>
      <c r="V506" s="350">
        <f>IFERROR(V502/H502,"0")+IFERROR(V503/H503,"0")+IFERROR(V504/H504,"0")+IFERROR(V505/H505,"0")</f>
        <v>11.904761904761905</v>
      </c>
      <c r="W506" s="350">
        <f>IFERROR(W502/H502,"0")+IFERROR(W503/H503,"0")+IFERROR(W504/H504,"0")+IFERROR(W505/H505,"0")</f>
        <v>12</v>
      </c>
      <c r="X506" s="350">
        <f>IFERROR(IF(X502="",0,X502),"0")+IFERROR(IF(X503="",0,X503),"0")+IFERROR(IF(X504="",0,X504),"0")+IFERROR(IF(X505="",0,X505),"0")</f>
        <v>9.0359999999999996E-2</v>
      </c>
      <c r="Y506" s="351"/>
      <c r="Z506" s="351"/>
    </row>
    <row r="507" spans="1:53" x14ac:dyDescent="0.2">
      <c r="A507" s="355"/>
      <c r="B507" s="355"/>
      <c r="C507" s="355"/>
      <c r="D507" s="355"/>
      <c r="E507" s="355"/>
      <c r="F507" s="355"/>
      <c r="G507" s="355"/>
      <c r="H507" s="355"/>
      <c r="I507" s="355"/>
      <c r="J507" s="355"/>
      <c r="K507" s="355"/>
      <c r="L507" s="355"/>
      <c r="M507" s="356"/>
      <c r="N507" s="365" t="s">
        <v>65</v>
      </c>
      <c r="O507" s="366"/>
      <c r="P507" s="366"/>
      <c r="Q507" s="366"/>
      <c r="R507" s="366"/>
      <c r="S507" s="366"/>
      <c r="T507" s="367"/>
      <c r="U507" s="37" t="s">
        <v>64</v>
      </c>
      <c r="V507" s="350">
        <f>IFERROR(SUM(V502:V505),"0")</f>
        <v>50</v>
      </c>
      <c r="W507" s="350">
        <f>IFERROR(SUM(W502:W505),"0")</f>
        <v>50.400000000000006</v>
      </c>
      <c r="X507" s="37"/>
      <c r="Y507" s="351"/>
      <c r="Z507" s="351"/>
    </row>
    <row r="508" spans="1:53" ht="14.25" hidden="1" customHeight="1" x14ac:dyDescent="0.25">
      <c r="A508" s="369" t="s">
        <v>67</v>
      </c>
      <c r="B508" s="355"/>
      <c r="C508" s="355"/>
      <c r="D508" s="355"/>
      <c r="E508" s="355"/>
      <c r="F508" s="355"/>
      <c r="G508" s="355"/>
      <c r="H508" s="355"/>
      <c r="I508" s="355"/>
      <c r="J508" s="355"/>
      <c r="K508" s="355"/>
      <c r="L508" s="355"/>
      <c r="M508" s="355"/>
      <c r="N508" s="355"/>
      <c r="O508" s="355"/>
      <c r="P508" s="355"/>
      <c r="Q508" s="355"/>
      <c r="R508" s="355"/>
      <c r="S508" s="355"/>
      <c r="T508" s="355"/>
      <c r="U508" s="355"/>
      <c r="V508" s="355"/>
      <c r="W508" s="355"/>
      <c r="X508" s="355"/>
      <c r="Y508" s="344"/>
      <c r="Z508" s="344"/>
    </row>
    <row r="509" spans="1:53" ht="27" hidden="1" customHeight="1" x14ac:dyDescent="0.25">
      <c r="A509" s="54" t="s">
        <v>690</v>
      </c>
      <c r="B509" s="54" t="s">
        <v>691</v>
      </c>
      <c r="C509" s="31">
        <v>4301051310</v>
      </c>
      <c r="D509" s="360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58"/>
      <c r="P509" s="358"/>
      <c r="Q509" s="358"/>
      <c r="R509" s="359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60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477" t="s">
        <v>694</v>
      </c>
      <c r="O510" s="358"/>
      <c r="P510" s="358"/>
      <c r="Q510" s="358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60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497" t="s">
        <v>697</v>
      </c>
      <c r="O511" s="358"/>
      <c r="P511" s="358"/>
      <c r="Q511" s="358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60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451" t="s">
        <v>700</v>
      </c>
      <c r="O512" s="358"/>
      <c r="P512" s="358"/>
      <c r="Q512" s="358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60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84" t="s">
        <v>703</v>
      </c>
      <c r="O513" s="358"/>
      <c r="P513" s="358"/>
      <c r="Q513" s="358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hidden="1" x14ac:dyDescent="0.2">
      <c r="A514" s="354"/>
      <c r="B514" s="355"/>
      <c r="C514" s="355"/>
      <c r="D514" s="355"/>
      <c r="E514" s="355"/>
      <c r="F514" s="355"/>
      <c r="G514" s="355"/>
      <c r="H514" s="355"/>
      <c r="I514" s="355"/>
      <c r="J514" s="355"/>
      <c r="K514" s="355"/>
      <c r="L514" s="355"/>
      <c r="M514" s="356"/>
      <c r="N514" s="365" t="s">
        <v>65</v>
      </c>
      <c r="O514" s="366"/>
      <c r="P514" s="366"/>
      <c r="Q514" s="366"/>
      <c r="R514" s="366"/>
      <c r="S514" s="366"/>
      <c r="T514" s="367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hidden="1" x14ac:dyDescent="0.2">
      <c r="A515" s="355"/>
      <c r="B515" s="355"/>
      <c r="C515" s="355"/>
      <c r="D515" s="355"/>
      <c r="E515" s="355"/>
      <c r="F515" s="355"/>
      <c r="G515" s="355"/>
      <c r="H515" s="355"/>
      <c r="I515" s="355"/>
      <c r="J515" s="355"/>
      <c r="K515" s="355"/>
      <c r="L515" s="355"/>
      <c r="M515" s="356"/>
      <c r="N515" s="365" t="s">
        <v>65</v>
      </c>
      <c r="O515" s="366"/>
      <c r="P515" s="366"/>
      <c r="Q515" s="366"/>
      <c r="R515" s="366"/>
      <c r="S515" s="366"/>
      <c r="T515" s="367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707"/>
      <c r="B516" s="355"/>
      <c r="C516" s="355"/>
      <c r="D516" s="355"/>
      <c r="E516" s="355"/>
      <c r="F516" s="355"/>
      <c r="G516" s="355"/>
      <c r="H516" s="355"/>
      <c r="I516" s="355"/>
      <c r="J516" s="355"/>
      <c r="K516" s="355"/>
      <c r="L516" s="355"/>
      <c r="M516" s="372"/>
      <c r="N516" s="384" t="s">
        <v>704</v>
      </c>
      <c r="O516" s="374"/>
      <c r="P516" s="374"/>
      <c r="Q516" s="374"/>
      <c r="R516" s="374"/>
      <c r="S516" s="374"/>
      <c r="T516" s="375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3533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3618</v>
      </c>
      <c r="X516" s="37"/>
      <c r="Y516" s="351"/>
      <c r="Z516" s="351"/>
    </row>
    <row r="517" spans="1:53" x14ac:dyDescent="0.2">
      <c r="A517" s="355"/>
      <c r="B517" s="355"/>
      <c r="C517" s="355"/>
      <c r="D517" s="355"/>
      <c r="E517" s="355"/>
      <c r="F517" s="355"/>
      <c r="G517" s="355"/>
      <c r="H517" s="355"/>
      <c r="I517" s="355"/>
      <c r="J517" s="355"/>
      <c r="K517" s="355"/>
      <c r="L517" s="355"/>
      <c r="M517" s="372"/>
      <c r="N517" s="384" t="s">
        <v>705</v>
      </c>
      <c r="O517" s="374"/>
      <c r="P517" s="374"/>
      <c r="Q517" s="374"/>
      <c r="R517" s="374"/>
      <c r="S517" s="374"/>
      <c r="T517" s="375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3737.7307127717427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3827.634</v>
      </c>
      <c r="X517" s="37"/>
      <c r="Y517" s="351"/>
      <c r="Z517" s="351"/>
    </row>
    <row r="518" spans="1:53" x14ac:dyDescent="0.2">
      <c r="A518" s="355"/>
      <c r="B518" s="355"/>
      <c r="C518" s="355"/>
      <c r="D518" s="355"/>
      <c r="E518" s="355"/>
      <c r="F518" s="355"/>
      <c r="G518" s="355"/>
      <c r="H518" s="355"/>
      <c r="I518" s="355"/>
      <c r="J518" s="355"/>
      <c r="K518" s="355"/>
      <c r="L518" s="355"/>
      <c r="M518" s="372"/>
      <c r="N518" s="384" t="s">
        <v>706</v>
      </c>
      <c r="O518" s="374"/>
      <c r="P518" s="374"/>
      <c r="Q518" s="374"/>
      <c r="R518" s="374"/>
      <c r="S518" s="374"/>
      <c r="T518" s="375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7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7</v>
      </c>
      <c r="X518" s="37"/>
      <c r="Y518" s="351"/>
      <c r="Z518" s="351"/>
    </row>
    <row r="519" spans="1:53" x14ac:dyDescent="0.2">
      <c r="A519" s="355"/>
      <c r="B519" s="355"/>
      <c r="C519" s="355"/>
      <c r="D519" s="355"/>
      <c r="E519" s="355"/>
      <c r="F519" s="355"/>
      <c r="G519" s="355"/>
      <c r="H519" s="355"/>
      <c r="I519" s="355"/>
      <c r="J519" s="355"/>
      <c r="K519" s="355"/>
      <c r="L519" s="355"/>
      <c r="M519" s="372"/>
      <c r="N519" s="384" t="s">
        <v>708</v>
      </c>
      <c r="O519" s="374"/>
      <c r="P519" s="374"/>
      <c r="Q519" s="374"/>
      <c r="R519" s="374"/>
      <c r="S519" s="374"/>
      <c r="T519" s="375"/>
      <c r="U519" s="37" t="s">
        <v>64</v>
      </c>
      <c r="V519" s="350">
        <f>GrossWeightTotal+PalletQtyTotal*25</f>
        <v>3912.7307127717427</v>
      </c>
      <c r="W519" s="350">
        <f>GrossWeightTotalR+PalletQtyTotalR*25</f>
        <v>4002.634</v>
      </c>
      <c r="X519" s="37"/>
      <c r="Y519" s="351"/>
      <c r="Z519" s="351"/>
    </row>
    <row r="520" spans="1:53" x14ac:dyDescent="0.2">
      <c r="A520" s="355"/>
      <c r="B520" s="355"/>
      <c r="C520" s="355"/>
      <c r="D520" s="355"/>
      <c r="E520" s="355"/>
      <c r="F520" s="355"/>
      <c r="G520" s="355"/>
      <c r="H520" s="355"/>
      <c r="I520" s="355"/>
      <c r="J520" s="355"/>
      <c r="K520" s="355"/>
      <c r="L520" s="355"/>
      <c r="M520" s="372"/>
      <c r="N520" s="384" t="s">
        <v>709</v>
      </c>
      <c r="O520" s="374"/>
      <c r="P520" s="374"/>
      <c r="Q520" s="374"/>
      <c r="R520" s="374"/>
      <c r="S520" s="374"/>
      <c r="T520" s="375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752.98925828853999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770</v>
      </c>
      <c r="X520" s="37"/>
      <c r="Y520" s="351"/>
      <c r="Z520" s="351"/>
    </row>
    <row r="521" spans="1:53" ht="14.25" hidden="1" customHeight="1" x14ac:dyDescent="0.2">
      <c r="A521" s="355"/>
      <c r="B521" s="355"/>
      <c r="C521" s="355"/>
      <c r="D521" s="355"/>
      <c r="E521" s="355"/>
      <c r="F521" s="355"/>
      <c r="G521" s="355"/>
      <c r="H521" s="355"/>
      <c r="I521" s="355"/>
      <c r="J521" s="355"/>
      <c r="K521" s="355"/>
      <c r="L521" s="355"/>
      <c r="M521" s="372"/>
      <c r="N521" s="384" t="s">
        <v>710</v>
      </c>
      <c r="O521" s="374"/>
      <c r="P521" s="374"/>
      <c r="Q521" s="374"/>
      <c r="R521" s="374"/>
      <c r="S521" s="374"/>
      <c r="T521" s="375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7.8767199999999988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7" t="s">
        <v>94</v>
      </c>
      <c r="D523" s="538"/>
      <c r="E523" s="538"/>
      <c r="F523" s="424"/>
      <c r="G523" s="377" t="s">
        <v>222</v>
      </c>
      <c r="H523" s="538"/>
      <c r="I523" s="538"/>
      <c r="J523" s="538"/>
      <c r="K523" s="538"/>
      <c r="L523" s="538"/>
      <c r="M523" s="538"/>
      <c r="N523" s="538"/>
      <c r="O523" s="424"/>
      <c r="P523" s="377" t="s">
        <v>463</v>
      </c>
      <c r="Q523" s="424"/>
      <c r="R523" s="377" t="s">
        <v>516</v>
      </c>
      <c r="S523" s="424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629" t="s">
        <v>713</v>
      </c>
      <c r="B524" s="377" t="s">
        <v>58</v>
      </c>
      <c r="C524" s="377" t="s">
        <v>95</v>
      </c>
      <c r="D524" s="377" t="s">
        <v>103</v>
      </c>
      <c r="E524" s="377" t="s">
        <v>94</v>
      </c>
      <c r="F524" s="377" t="s">
        <v>214</v>
      </c>
      <c r="G524" s="377" t="s">
        <v>223</v>
      </c>
      <c r="H524" s="377" t="s">
        <v>230</v>
      </c>
      <c r="I524" s="377" t="s">
        <v>249</v>
      </c>
      <c r="J524" s="377" t="s">
        <v>308</v>
      </c>
      <c r="K524" s="346"/>
      <c r="L524" s="377" t="s">
        <v>329</v>
      </c>
      <c r="M524" s="377" t="s">
        <v>348</v>
      </c>
      <c r="N524" s="377" t="s">
        <v>432</v>
      </c>
      <c r="O524" s="377" t="s">
        <v>450</v>
      </c>
      <c r="P524" s="377" t="s">
        <v>464</v>
      </c>
      <c r="Q524" s="377" t="s">
        <v>491</v>
      </c>
      <c r="R524" s="377" t="s">
        <v>517</v>
      </c>
      <c r="S524" s="377" t="s">
        <v>566</v>
      </c>
      <c r="T524" s="377" t="s">
        <v>594</v>
      </c>
      <c r="U524" s="377" t="s">
        <v>653</v>
      </c>
      <c r="Z524" s="52"/>
      <c r="AC524" s="346"/>
    </row>
    <row r="525" spans="1:53" ht="13.5" customHeight="1" thickBot="1" x14ac:dyDescent="0.25">
      <c r="A525" s="630"/>
      <c r="B525" s="378"/>
      <c r="C525" s="378"/>
      <c r="D525" s="378"/>
      <c r="E525" s="378"/>
      <c r="F525" s="378"/>
      <c r="G525" s="378"/>
      <c r="H525" s="378"/>
      <c r="I525" s="378"/>
      <c r="J525" s="378"/>
      <c r="K525" s="346"/>
      <c r="L525" s="378"/>
      <c r="M525" s="378"/>
      <c r="N525" s="378"/>
      <c r="O525" s="378"/>
      <c r="P525" s="378"/>
      <c r="Q525" s="378"/>
      <c r="R525" s="378"/>
      <c r="S525" s="378"/>
      <c r="T525" s="378"/>
      <c r="U525" s="378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291.60000000000002</v>
      </c>
      <c r="D526" s="46">
        <f>IFERROR(W55*1,"0")+IFERROR(W56*1,"0")+IFERROR(W57*1,"0")+IFERROR(W58*1,"0")</f>
        <v>176.4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506.90000000000003</v>
      </c>
      <c r="F526" s="46">
        <f>IFERROR(W130*1,"0")+IFERROR(W131*1,"0")+IFERROR(W132*1,"0")+IFERROR(W133*1,"0")</f>
        <v>91.800000000000011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84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417.19999999999993</v>
      </c>
      <c r="J526" s="46">
        <f>IFERROR(W204*1,"0")+IFERROR(W205*1,"0")+IFERROR(W206*1,"0")+IFERROR(W207*1,"0")+IFERROR(W208*1,"0")+IFERROR(W209*1,"0")+IFERROR(W213*1,"0")</f>
        <v>79.900000000000006</v>
      </c>
      <c r="K526" s="346"/>
      <c r="L526" s="46">
        <f>IFERROR(W218*1,"0")+IFERROR(W219*1,"0")+IFERROR(W220*1,"0")+IFERROR(W221*1,"0")+IFERROR(W222*1,"0")+IFERROR(W223*1,"0")</f>
        <v>47.6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374.8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89.7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1243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15.6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73.5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75.599999999999994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50.400000000000006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3"/>
        <filter val="1,03"/>
        <filter val="10,00"/>
        <filter val="10,28"/>
        <filter val="11,90"/>
        <filter val="115,00"/>
        <filter val="120,00"/>
        <filter val="129,00"/>
        <filter val="14,00"/>
        <filter val="140,00"/>
        <filter val="146,00"/>
        <filter val="16,00"/>
        <filter val="162,00"/>
        <filter val="163,00"/>
        <filter val="18,10"/>
        <filter val="19,00"/>
        <filter val="20,00"/>
        <filter val="23,00"/>
        <filter val="24,00"/>
        <filter val="25,73"/>
        <filter val="276,00"/>
        <filter val="282,00"/>
        <filter val="3 533,00"/>
        <filter val="3 737,73"/>
        <filter val="3 912,73"/>
        <filter val="310,00"/>
        <filter val="32,00"/>
        <filter val="32,73"/>
        <filter val="32,89"/>
        <filter val="33,24"/>
        <filter val="33,33"/>
        <filter val="35,00"/>
        <filter val="358,00"/>
        <filter val="37,00"/>
        <filter val="38,00"/>
        <filter val="39,05"/>
        <filter val="39,74"/>
        <filter val="4,50"/>
        <filter val="40,00"/>
        <filter val="42,00"/>
        <filter val="43,33"/>
        <filter val="45,00"/>
        <filter val="46,00"/>
        <filter val="461,00"/>
        <filter val="469,00"/>
        <filter val="5,00"/>
        <filter val="50,00"/>
        <filter val="51,47"/>
        <filter val="52,00"/>
        <filter val="54,00"/>
        <filter val="551,00"/>
        <filter val="56,00"/>
        <filter val="6,00"/>
        <filter val="6,67"/>
        <filter val="60,00"/>
        <filter val="63,00"/>
        <filter val="67,00"/>
        <filter val="69,00"/>
        <filter val="7"/>
        <filter val="7,78"/>
        <filter val="70,00"/>
        <filter val="71,11"/>
        <filter val="75,00"/>
        <filter val="752,99"/>
        <filter val="762,00"/>
        <filter val="79,00"/>
        <filter val="8,00"/>
        <filter val="80,00"/>
        <filter val="81,64"/>
        <filter val="82,00"/>
        <filter val="84,00"/>
        <filter val="9,00"/>
        <filter val="9,63"/>
        <filter val="9,72"/>
        <filter val="9,86"/>
        <filter val="90,00"/>
      </filters>
    </filterColumn>
  </autoFilter>
  <mergeCells count="938">
    <mergeCell ref="N109:R109"/>
    <mergeCell ref="N364:T364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D472:E472"/>
    <mergeCell ref="N407:R407"/>
    <mergeCell ref="D451:E451"/>
    <mergeCell ref="N126:T126"/>
    <mergeCell ref="D470:E470"/>
    <mergeCell ref="N280:T280"/>
    <mergeCell ref="N176:R176"/>
    <mergeCell ref="N345:T345"/>
    <mergeCell ref="N412:R412"/>
    <mergeCell ref="N193:T193"/>
    <mergeCell ref="D284:E284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263:R263"/>
    <mergeCell ref="N156:T156"/>
    <mergeCell ref="N85:T85"/>
    <mergeCell ref="N229:R229"/>
    <mergeCell ref="D43:E43"/>
    <mergeCell ref="N32:T32"/>
    <mergeCell ref="N211:T211"/>
    <mergeCell ref="N162:T162"/>
    <mergeCell ref="A323:X323"/>
    <mergeCell ref="N214:T214"/>
    <mergeCell ref="D235:E235"/>
    <mergeCell ref="A244:M245"/>
    <mergeCell ref="N160:R160"/>
    <mergeCell ref="A51:M52"/>
    <mergeCell ref="D35:E35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D306:E306"/>
    <mergeCell ref="D354:E354"/>
    <mergeCell ref="N279:T279"/>
    <mergeCell ref="D139:E139"/>
    <mergeCell ref="N125:R125"/>
    <mergeCell ref="A321:M322"/>
    <mergeCell ref="N362:R362"/>
    <mergeCell ref="N191:R191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N493:T493"/>
    <mergeCell ref="N435:T435"/>
    <mergeCell ref="N429:R429"/>
    <mergeCell ref="A430:M431"/>
    <mergeCell ref="N500:T500"/>
    <mergeCell ref="D498:E498"/>
    <mergeCell ref="D259:E259"/>
    <mergeCell ref="N476:R476"/>
    <mergeCell ref="D326:E326"/>
    <mergeCell ref="N181:R181"/>
    <mergeCell ref="D197:E197"/>
    <mergeCell ref="D253:E253"/>
    <mergeCell ref="A377:X377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219:R219"/>
    <mergeCell ref="A342:X342"/>
    <mergeCell ref="D327:E327"/>
    <mergeCell ref="D311:E311"/>
    <mergeCell ref="D115:E115"/>
    <mergeCell ref="N218:R218"/>
    <mergeCell ref="D261:E261"/>
    <mergeCell ref="D90:E90"/>
    <mergeCell ref="D388:E388"/>
    <mergeCell ref="D390:E390"/>
    <mergeCell ref="N225:T225"/>
    <mergeCell ref="A370:M371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165:R165"/>
    <mergeCell ref="N152:R152"/>
    <mergeCell ref="N450:R450"/>
    <mergeCell ref="N375:T375"/>
    <mergeCell ref="D396:E396"/>
    <mergeCell ref="D456:E456"/>
    <mergeCell ref="D339:E339"/>
    <mergeCell ref="D230:E230"/>
    <mergeCell ref="A475:X475"/>
    <mergeCell ref="D180:E180"/>
    <mergeCell ref="N464:T464"/>
    <mergeCell ref="N439:T439"/>
    <mergeCell ref="N452:R452"/>
    <mergeCell ref="D454:E454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N513:R513"/>
    <mergeCell ref="R523:S523"/>
    <mergeCell ref="S524:S525"/>
    <mergeCell ref="N424:R424"/>
    <mergeCell ref="N411:R411"/>
    <mergeCell ref="D448:E448"/>
    <mergeCell ref="I524:I525"/>
    <mergeCell ref="A524:A525"/>
    <mergeCell ref="Q524:Q525"/>
    <mergeCell ref="N521:T521"/>
    <mergeCell ref="A508:X508"/>
    <mergeCell ref="R524:R525"/>
    <mergeCell ref="N516:T516"/>
    <mergeCell ref="G524:G525"/>
    <mergeCell ref="A217:X217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N502:R502"/>
    <mergeCell ref="D132:E132"/>
    <mergeCell ref="A383:X383"/>
    <mergeCell ref="N480:T480"/>
    <mergeCell ref="N451:R451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A352:X352"/>
    <mergeCell ref="N329:R329"/>
    <mergeCell ref="D130:E130"/>
    <mergeCell ref="D74:E74"/>
    <mergeCell ref="D68:E68"/>
    <mergeCell ref="N167:T167"/>
    <mergeCell ref="D188:E188"/>
    <mergeCell ref="D424:E424"/>
    <mergeCell ref="N260:R260"/>
    <mergeCell ref="N89:R89"/>
    <mergeCell ref="N448:R448"/>
    <mergeCell ref="A473:M474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509:E509"/>
    <mergeCell ref="A447:X447"/>
    <mergeCell ref="D425:E425"/>
    <mergeCell ref="A193:M194"/>
    <mergeCell ref="N409:T409"/>
    <mergeCell ref="N503:R503"/>
    <mergeCell ref="N332:R332"/>
    <mergeCell ref="D204:E204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D489:E489"/>
    <mergeCell ref="N346:T346"/>
    <mergeCell ref="D427:E427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A501:X501"/>
    <mergeCell ref="D497:E497"/>
    <mergeCell ref="A305:X305"/>
    <mergeCell ref="N517:T517"/>
    <mergeCell ref="N98:R98"/>
    <mergeCell ref="N396:R396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D159:E159"/>
    <mergeCell ref="A46:X46"/>
    <mergeCell ref="D80:E80"/>
    <mergeCell ref="N188:R188"/>
    <mergeCell ref="N66:R66"/>
    <mergeCell ref="D75:E75"/>
    <mergeCell ref="D89:E89"/>
    <mergeCell ref="N96:R96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H10:L10"/>
    <mergeCell ref="H17:H18"/>
    <mergeCell ref="A86:X86"/>
    <mergeCell ref="A42:X42"/>
    <mergeCell ref="D198:E198"/>
    <mergeCell ref="D296:E296"/>
    <mergeCell ref="N41:T41"/>
    <mergeCell ref="D39:E39"/>
    <mergeCell ref="N254:R254"/>
    <mergeCell ref="A34:X34"/>
    <mergeCell ref="N395:R395"/>
    <mergeCell ref="D140:E140"/>
    <mergeCell ref="N426:R426"/>
    <mergeCell ref="N220:R220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276:R276"/>
    <mergeCell ref="N512:R512"/>
    <mergeCell ref="N363:T363"/>
    <mergeCell ref="D384:E384"/>
    <mergeCell ref="D213:E213"/>
    <mergeCell ref="D449:E449"/>
    <mergeCell ref="N415:T415"/>
    <mergeCell ref="N278:R278"/>
    <mergeCell ref="D386:E386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N433:R433"/>
    <mergeCell ref="N133:R133"/>
    <mergeCell ref="N369:R369"/>
    <mergeCell ref="N198:R198"/>
    <mergeCell ref="D241:E241"/>
    <mergeCell ref="N418:R418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D10:E10"/>
    <mergeCell ref="N296:R296"/>
    <mergeCell ref="N356:R356"/>
    <mergeCell ref="N318:T318"/>
    <mergeCell ref="A250:X250"/>
    <mergeCell ref="D228:E228"/>
    <mergeCell ref="D333:E333"/>
    <mergeCell ref="N306:R306"/>
    <mergeCell ref="N122:R122"/>
    <mergeCell ref="N105:R105"/>
    <mergeCell ref="N43:R43"/>
    <mergeCell ref="D151:E151"/>
    <mergeCell ref="N107:R107"/>
    <mergeCell ref="D150:E150"/>
    <mergeCell ref="N69:R69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367:R36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2024-04-09T10:33:37Z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