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99505ED-FBD0-4D18-A056-0DFFB37D59F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W479" i="1"/>
  <c r="V479" i="1"/>
  <c r="X478" i="1"/>
  <c r="W478" i="1"/>
  <c r="N478" i="1"/>
  <c r="W477" i="1"/>
  <c r="X477" i="1" s="1"/>
  <c r="N477" i="1"/>
  <c r="W476" i="1"/>
  <c r="N476" i="1"/>
  <c r="V474" i="1"/>
  <c r="V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X468" i="1"/>
  <c r="W468" i="1"/>
  <c r="N468" i="1"/>
  <c r="W467" i="1"/>
  <c r="N467" i="1"/>
  <c r="V465" i="1"/>
  <c r="V464" i="1"/>
  <c r="W463" i="1"/>
  <c r="X463" i="1" s="1"/>
  <c r="N463" i="1"/>
  <c r="W462" i="1"/>
  <c r="X462" i="1" s="1"/>
  <c r="X464" i="1" s="1"/>
  <c r="N462" i="1"/>
  <c r="V460" i="1"/>
  <c r="V459" i="1"/>
  <c r="W458" i="1"/>
  <c r="X458" i="1" s="1"/>
  <c r="W457" i="1"/>
  <c r="X457" i="1" s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V443" i="1"/>
  <c r="W442" i="1"/>
  <c r="N442" i="1"/>
  <c r="V440" i="1"/>
  <c r="V439" i="1"/>
  <c r="W438" i="1"/>
  <c r="N438" i="1"/>
  <c r="V436" i="1"/>
  <c r="V435" i="1"/>
  <c r="W434" i="1"/>
  <c r="X434" i="1" s="1"/>
  <c r="N434" i="1"/>
  <c r="W433" i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X426" i="1"/>
  <c r="W426" i="1"/>
  <c r="N426" i="1"/>
  <c r="W425" i="1"/>
  <c r="X425" i="1" s="1"/>
  <c r="N425" i="1"/>
  <c r="W424" i="1"/>
  <c r="X424" i="1" s="1"/>
  <c r="N424" i="1"/>
  <c r="W423" i="1"/>
  <c r="N423" i="1"/>
  <c r="V421" i="1"/>
  <c r="V420" i="1"/>
  <c r="W419" i="1"/>
  <c r="X419" i="1" s="1"/>
  <c r="N419" i="1"/>
  <c r="W418" i="1"/>
  <c r="X418" i="1" s="1"/>
  <c r="X420" i="1" s="1"/>
  <c r="N418" i="1"/>
  <c r="V415" i="1"/>
  <c r="V414" i="1"/>
  <c r="W413" i="1"/>
  <c r="X413" i="1" s="1"/>
  <c r="N413" i="1"/>
  <c r="W412" i="1"/>
  <c r="N412" i="1"/>
  <c r="X411" i="1"/>
  <c r="W411" i="1"/>
  <c r="N411" i="1"/>
  <c r="V409" i="1"/>
  <c r="W408" i="1"/>
  <c r="V408" i="1"/>
  <c r="X407" i="1"/>
  <c r="X408" i="1" s="1"/>
  <c r="W407" i="1"/>
  <c r="W409" i="1" s="1"/>
  <c r="N407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N400" i="1"/>
  <c r="V398" i="1"/>
  <c r="V397" i="1"/>
  <c r="W396" i="1"/>
  <c r="X396" i="1" s="1"/>
  <c r="N396" i="1"/>
  <c r="W395" i="1"/>
  <c r="X395" i="1" s="1"/>
  <c r="N395" i="1"/>
  <c r="W394" i="1"/>
  <c r="X394" i="1" s="1"/>
  <c r="N394" i="1"/>
  <c r="X393" i="1"/>
  <c r="W393" i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X385" i="1"/>
  <c r="W385" i="1"/>
  <c r="N385" i="1"/>
  <c r="W384" i="1"/>
  <c r="N384" i="1"/>
  <c r="V382" i="1"/>
  <c r="V381" i="1"/>
  <c r="W380" i="1"/>
  <c r="N380" i="1"/>
  <c r="W379" i="1"/>
  <c r="X379" i="1" s="1"/>
  <c r="N379" i="1"/>
  <c r="V375" i="1"/>
  <c r="V374" i="1"/>
  <c r="W373" i="1"/>
  <c r="N373" i="1"/>
  <c r="V371" i="1"/>
  <c r="V370" i="1"/>
  <c r="W369" i="1"/>
  <c r="X369" i="1" s="1"/>
  <c r="N369" i="1"/>
  <c r="W368" i="1"/>
  <c r="X368" i="1" s="1"/>
  <c r="N368" i="1"/>
  <c r="W367" i="1"/>
  <c r="X367" i="1" s="1"/>
  <c r="N367" i="1"/>
  <c r="W366" i="1"/>
  <c r="N366" i="1"/>
  <c r="V364" i="1"/>
  <c r="V363" i="1"/>
  <c r="W362" i="1"/>
  <c r="X362" i="1" s="1"/>
  <c r="N362" i="1"/>
  <c r="X361" i="1"/>
  <c r="X363" i="1" s="1"/>
  <c r="W361" i="1"/>
  <c r="N361" i="1"/>
  <c r="V359" i="1"/>
  <c r="V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V350" i="1"/>
  <c r="V349" i="1"/>
  <c r="W348" i="1"/>
  <c r="N348" i="1"/>
  <c r="V346" i="1"/>
  <c r="V345" i="1"/>
  <c r="X344" i="1"/>
  <c r="W344" i="1"/>
  <c r="N344" i="1"/>
  <c r="W343" i="1"/>
  <c r="W345" i="1" s="1"/>
  <c r="V341" i="1"/>
  <c r="V340" i="1"/>
  <c r="W339" i="1"/>
  <c r="X339" i="1" s="1"/>
  <c r="N339" i="1"/>
  <c r="W338" i="1"/>
  <c r="X338" i="1" s="1"/>
  <c r="N338" i="1"/>
  <c r="X337" i="1"/>
  <c r="W337" i="1"/>
  <c r="N337" i="1"/>
  <c r="V335" i="1"/>
  <c r="V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N329" i="1"/>
  <c r="W328" i="1"/>
  <c r="X328" i="1" s="1"/>
  <c r="N328" i="1"/>
  <c r="X327" i="1"/>
  <c r="W327" i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W311" i="1"/>
  <c r="X311" i="1" s="1"/>
  <c r="N311" i="1"/>
  <c r="W310" i="1"/>
  <c r="W314" i="1" s="1"/>
  <c r="N310" i="1"/>
  <c r="V308" i="1"/>
  <c r="V307" i="1"/>
  <c r="W306" i="1"/>
  <c r="N306" i="1"/>
  <c r="V303" i="1"/>
  <c r="V302" i="1"/>
  <c r="W301" i="1"/>
  <c r="X301" i="1" s="1"/>
  <c r="N301" i="1"/>
  <c r="W300" i="1"/>
  <c r="X300" i="1" s="1"/>
  <c r="X302" i="1" s="1"/>
  <c r="N300" i="1"/>
  <c r="V298" i="1"/>
  <c r="V297" i="1"/>
  <c r="W296" i="1"/>
  <c r="X296" i="1" s="1"/>
  <c r="N296" i="1"/>
  <c r="W295" i="1"/>
  <c r="X295" i="1" s="1"/>
  <c r="N295" i="1"/>
  <c r="X294" i="1"/>
  <c r="W294" i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N289" i="1"/>
  <c r="V286" i="1"/>
  <c r="V285" i="1"/>
  <c r="W284" i="1"/>
  <c r="X284" i="1" s="1"/>
  <c r="N284" i="1"/>
  <c r="W283" i="1"/>
  <c r="X283" i="1" s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V274" i="1"/>
  <c r="V273" i="1"/>
  <c r="W272" i="1"/>
  <c r="X272" i="1" s="1"/>
  <c r="N272" i="1"/>
  <c r="X271" i="1"/>
  <c r="W271" i="1"/>
  <c r="N271" i="1"/>
  <c r="W270" i="1"/>
  <c r="N270" i="1"/>
  <c r="V268" i="1"/>
  <c r="V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X259" i="1"/>
  <c r="W259" i="1"/>
  <c r="N259" i="1"/>
  <c r="W258" i="1"/>
  <c r="V256" i="1"/>
  <c r="V255" i="1"/>
  <c r="X254" i="1"/>
  <c r="W254" i="1"/>
  <c r="N254" i="1"/>
  <c r="W253" i="1"/>
  <c r="X253" i="1" s="1"/>
  <c r="N253" i="1"/>
  <c r="W252" i="1"/>
  <c r="X252" i="1" s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X238" i="1"/>
  <c r="W238" i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X230" i="1"/>
  <c r="W230" i="1"/>
  <c r="N230" i="1"/>
  <c r="W229" i="1"/>
  <c r="N229" i="1"/>
  <c r="W228" i="1"/>
  <c r="X228" i="1" s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V215" i="1"/>
  <c r="V214" i="1"/>
  <c r="W213" i="1"/>
  <c r="W215" i="1" s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J526" i="1" s="1"/>
  <c r="V201" i="1"/>
  <c r="V200" i="1"/>
  <c r="W199" i="1"/>
  <c r="X199" i="1" s="1"/>
  <c r="N199" i="1"/>
  <c r="W198" i="1"/>
  <c r="X198" i="1" s="1"/>
  <c r="N198" i="1"/>
  <c r="W197" i="1"/>
  <c r="X197" i="1" s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X189" i="1"/>
  <c r="W189" i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N176" i="1"/>
  <c r="V174" i="1"/>
  <c r="V173" i="1"/>
  <c r="W172" i="1"/>
  <c r="X172" i="1" s="1"/>
  <c r="N172" i="1"/>
  <c r="W171" i="1"/>
  <c r="X171" i="1" s="1"/>
  <c r="N171" i="1"/>
  <c r="W170" i="1"/>
  <c r="W174" i="1" s="1"/>
  <c r="N170" i="1"/>
  <c r="X169" i="1"/>
  <c r="W169" i="1"/>
  <c r="N169" i="1"/>
  <c r="V167" i="1"/>
  <c r="V166" i="1"/>
  <c r="W165" i="1"/>
  <c r="X165" i="1" s="1"/>
  <c r="N165" i="1"/>
  <c r="W164" i="1"/>
  <c r="W166" i="1" s="1"/>
  <c r="N164" i="1"/>
  <c r="V162" i="1"/>
  <c r="V161" i="1"/>
  <c r="W160" i="1"/>
  <c r="N160" i="1"/>
  <c r="W159" i="1"/>
  <c r="X159" i="1" s="1"/>
  <c r="N159" i="1"/>
  <c r="V156" i="1"/>
  <c r="V155" i="1"/>
  <c r="W154" i="1"/>
  <c r="X154" i="1" s="1"/>
  <c r="N154" i="1"/>
  <c r="W153" i="1"/>
  <c r="X153" i="1" s="1"/>
  <c r="N153" i="1"/>
  <c r="X152" i="1"/>
  <c r="W152" i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N147" i="1"/>
  <c r="W146" i="1"/>
  <c r="X146" i="1" s="1"/>
  <c r="N146" i="1"/>
  <c r="V143" i="1"/>
  <c r="V142" i="1"/>
  <c r="X141" i="1"/>
  <c r="W141" i="1"/>
  <c r="N141" i="1"/>
  <c r="W140" i="1"/>
  <c r="X140" i="1" s="1"/>
  <c r="N140" i="1"/>
  <c r="W139" i="1"/>
  <c r="N139" i="1"/>
  <c r="V135" i="1"/>
  <c r="V134" i="1"/>
  <c r="W133" i="1"/>
  <c r="X133" i="1" s="1"/>
  <c r="N133" i="1"/>
  <c r="W132" i="1"/>
  <c r="X132" i="1" s="1"/>
  <c r="N132" i="1"/>
  <c r="W131" i="1"/>
  <c r="X131" i="1" s="1"/>
  <c r="N131" i="1"/>
  <c r="W130" i="1"/>
  <c r="F526" i="1" s="1"/>
  <c r="N130" i="1"/>
  <c r="V127" i="1"/>
  <c r="V126" i="1"/>
  <c r="W125" i="1"/>
  <c r="X125" i="1" s="1"/>
  <c r="N125" i="1"/>
  <c r="X124" i="1"/>
  <c r="W124" i="1"/>
  <c r="N124" i="1"/>
  <c r="W123" i="1"/>
  <c r="X123" i="1" s="1"/>
  <c r="N123" i="1"/>
  <c r="W122" i="1"/>
  <c r="X122" i="1" s="1"/>
  <c r="W121" i="1"/>
  <c r="X121" i="1" s="1"/>
  <c r="N121" i="1"/>
  <c r="W120" i="1"/>
  <c r="W127" i="1" s="1"/>
  <c r="N120" i="1"/>
  <c r="X119" i="1"/>
  <c r="W119" i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X109" i="1"/>
  <c r="W109" i="1"/>
  <c r="N109" i="1"/>
  <c r="W108" i="1"/>
  <c r="X108" i="1" s="1"/>
  <c r="W107" i="1"/>
  <c r="X107" i="1" s="1"/>
  <c r="N107" i="1"/>
  <c r="X106" i="1"/>
  <c r="W106" i="1"/>
  <c r="N106" i="1"/>
  <c r="W105" i="1"/>
  <c r="N105" i="1"/>
  <c r="V103" i="1"/>
  <c r="V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W103" i="1" s="1"/>
  <c r="N95" i="1"/>
  <c r="X94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N88" i="1"/>
  <c r="W87" i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X80" i="1"/>
  <c r="W80" i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X64" i="1"/>
  <c r="W64" i="1"/>
  <c r="N64" i="1"/>
  <c r="W63" i="1"/>
  <c r="N63" i="1"/>
  <c r="V60" i="1"/>
  <c r="V59" i="1"/>
  <c r="W58" i="1"/>
  <c r="X58" i="1" s="1"/>
  <c r="W57" i="1"/>
  <c r="X57" i="1" s="1"/>
  <c r="N57" i="1"/>
  <c r="X56" i="1"/>
  <c r="W56" i="1"/>
  <c r="N56" i="1"/>
  <c r="W55" i="1"/>
  <c r="N55" i="1"/>
  <c r="V52" i="1"/>
  <c r="V51" i="1"/>
  <c r="W50" i="1"/>
  <c r="X50" i="1" s="1"/>
  <c r="N50" i="1"/>
  <c r="W49" i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W32" i="1" s="1"/>
  <c r="N27" i="1"/>
  <c r="X26" i="1"/>
  <c r="W26" i="1"/>
  <c r="V24" i="1"/>
  <c r="V23" i="1"/>
  <c r="W22" i="1"/>
  <c r="N22" i="1"/>
  <c r="H10" i="1"/>
  <c r="A9" i="1"/>
  <c r="F10" i="1" s="1"/>
  <c r="D7" i="1"/>
  <c r="O6" i="1"/>
  <c r="N2" i="1"/>
  <c r="W162" i="1" l="1"/>
  <c r="L526" i="1"/>
  <c r="W224" i="1"/>
  <c r="X218" i="1"/>
  <c r="X224" i="1" s="1"/>
  <c r="W350" i="1"/>
  <c r="W349" i="1"/>
  <c r="X348" i="1"/>
  <c r="X349" i="1" s="1"/>
  <c r="V520" i="1"/>
  <c r="W33" i="1"/>
  <c r="V516" i="1"/>
  <c r="C526" i="1"/>
  <c r="X49" i="1"/>
  <c r="X51" i="1" s="1"/>
  <c r="G526" i="1"/>
  <c r="X139" i="1"/>
  <c r="X142" i="1" s="1"/>
  <c r="W375" i="1"/>
  <c r="W374" i="1"/>
  <c r="X373" i="1"/>
  <c r="X374" i="1" s="1"/>
  <c r="W440" i="1"/>
  <c r="W439" i="1"/>
  <c r="X438" i="1"/>
  <c r="X439" i="1" s="1"/>
  <c r="W444" i="1"/>
  <c r="W443" i="1"/>
  <c r="X442" i="1"/>
  <c r="X443" i="1" s="1"/>
  <c r="W480" i="1"/>
  <c r="X476" i="1"/>
  <c r="D526" i="1"/>
  <c r="E526" i="1"/>
  <c r="W92" i="1"/>
  <c r="W102" i="1"/>
  <c r="W116" i="1"/>
  <c r="W126" i="1"/>
  <c r="W155" i="1"/>
  <c r="W173" i="1"/>
  <c r="W194" i="1"/>
  <c r="W200" i="1"/>
  <c r="W245" i="1"/>
  <c r="W274" i="1"/>
  <c r="W279" i="1"/>
  <c r="W341" i="1"/>
  <c r="W340" i="1"/>
  <c r="W363" i="1"/>
  <c r="S526" i="1"/>
  <c r="H9" i="1"/>
  <c r="A10" i="1"/>
  <c r="B526" i="1"/>
  <c r="W518" i="1"/>
  <c r="W517" i="1"/>
  <c r="W52" i="1"/>
  <c r="W91" i="1"/>
  <c r="W134" i="1"/>
  <c r="W142" i="1"/>
  <c r="F9" i="1"/>
  <c r="J9" i="1"/>
  <c r="X22" i="1"/>
  <c r="X23" i="1" s="1"/>
  <c r="W23" i="1"/>
  <c r="X27" i="1"/>
  <c r="X32" i="1" s="1"/>
  <c r="W51" i="1"/>
  <c r="X55" i="1"/>
  <c r="X59" i="1" s="1"/>
  <c r="W59" i="1"/>
  <c r="X63" i="1"/>
  <c r="X84" i="1" s="1"/>
  <c r="W84" i="1"/>
  <c r="X87" i="1"/>
  <c r="X91" i="1" s="1"/>
  <c r="X95" i="1"/>
  <c r="X102" i="1" s="1"/>
  <c r="X105" i="1"/>
  <c r="X116" i="1" s="1"/>
  <c r="W117" i="1"/>
  <c r="X120" i="1"/>
  <c r="X126" i="1" s="1"/>
  <c r="X130" i="1"/>
  <c r="X134" i="1" s="1"/>
  <c r="W135" i="1"/>
  <c r="W143" i="1"/>
  <c r="H526" i="1"/>
  <c r="X147" i="1"/>
  <c r="X155" i="1" s="1"/>
  <c r="W156" i="1"/>
  <c r="I526" i="1"/>
  <c r="X160" i="1"/>
  <c r="X161" i="1" s="1"/>
  <c r="W161" i="1"/>
  <c r="X164" i="1"/>
  <c r="X166" i="1" s="1"/>
  <c r="W167" i="1"/>
  <c r="X170" i="1"/>
  <c r="X173" i="1" s="1"/>
  <c r="X176" i="1"/>
  <c r="X193" i="1" s="1"/>
  <c r="W193" i="1"/>
  <c r="X196" i="1"/>
  <c r="X200" i="1" s="1"/>
  <c r="W201" i="1"/>
  <c r="X204" i="1"/>
  <c r="X210" i="1" s="1"/>
  <c r="W210" i="1"/>
  <c r="X213" i="1"/>
  <c r="X214" i="1" s="1"/>
  <c r="W214" i="1"/>
  <c r="W225" i="1"/>
  <c r="M526" i="1"/>
  <c r="W244" i="1"/>
  <c r="X229" i="1"/>
  <c r="X244" i="1" s="1"/>
  <c r="W280" i="1"/>
  <c r="W285" i="1"/>
  <c r="X282" i="1"/>
  <c r="X285" i="1" s="1"/>
  <c r="W302" i="1"/>
  <c r="W317" i="1"/>
  <c r="X316" i="1"/>
  <c r="X317" i="1" s="1"/>
  <c r="W318" i="1"/>
  <c r="W321" i="1"/>
  <c r="X320" i="1"/>
  <c r="X321" i="1" s="1"/>
  <c r="W322" i="1"/>
  <c r="W335" i="1"/>
  <c r="X326" i="1"/>
  <c r="X334" i="1" s="1"/>
  <c r="W334" i="1"/>
  <c r="X340" i="1"/>
  <c r="X358" i="1"/>
  <c r="W358" i="1"/>
  <c r="W364" i="1"/>
  <c r="W371" i="1"/>
  <c r="X366" i="1"/>
  <c r="X370" i="1" s="1"/>
  <c r="W370" i="1"/>
  <c r="X380" i="1"/>
  <c r="X381" i="1" s="1"/>
  <c r="R526" i="1"/>
  <c r="W382" i="1"/>
  <c r="W397" i="1"/>
  <c r="X384" i="1"/>
  <c r="X397" i="1" s="1"/>
  <c r="W398" i="1"/>
  <c r="W405" i="1"/>
  <c r="X400" i="1"/>
  <c r="X404" i="1" s="1"/>
  <c r="W404" i="1"/>
  <c r="X414" i="1"/>
  <c r="X412" i="1"/>
  <c r="W414" i="1"/>
  <c r="W459" i="1"/>
  <c r="W465" i="1"/>
  <c r="W474" i="1"/>
  <c r="X467" i="1"/>
  <c r="X473" i="1" s="1"/>
  <c r="W473" i="1"/>
  <c r="V519" i="1"/>
  <c r="P526" i="1"/>
  <c r="W24" i="1"/>
  <c r="W60" i="1"/>
  <c r="W85" i="1"/>
  <c r="W211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6" i="1"/>
  <c r="X343" i="1"/>
  <c r="X345" i="1" s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T526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X479" i="1"/>
  <c r="U526" i="1"/>
  <c r="W420" i="1"/>
  <c r="W494" i="1"/>
  <c r="W516" i="1" l="1"/>
  <c r="X521" i="1"/>
  <c r="W520" i="1"/>
  <c r="W519" i="1"/>
</calcChain>
</file>

<file path=xl/sharedStrings.xml><?xml version="1.0" encoding="utf-8"?>
<sst xmlns="http://schemas.openxmlformats.org/spreadsheetml/2006/main" count="2229" uniqueCount="752">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</sst>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0" fontId="0" fillId="0" borderId="19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zoomScaleNormal="100" zoomScaleSheetLayoutView="100" workbookViewId="0">
      <selection activeCell="Z55" sqref="Z55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73" t="s">
        <v>0</v>
      </c>
      <c r="E1" s="474"/>
      <c r="F1" s="474"/>
      <c r="G1" s="12" t="s">
        <v>1</v>
      </c>
      <c r="H1" s="473" t="s">
        <v>2</v>
      </c>
      <c r="I1" s="474"/>
      <c r="J1" s="474"/>
      <c r="K1" s="474"/>
      <c r="L1" s="474"/>
      <c r="M1" s="474"/>
      <c r="N1" s="474"/>
      <c r="O1" s="474"/>
      <c r="P1" s="717" t="s">
        <v>3</v>
      </c>
      <c r="Q1" s="474"/>
      <c r="R1" s="47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6"/>
      <c r="P2" s="356"/>
      <c r="Q2" s="356"/>
      <c r="R2" s="356"/>
      <c r="S2" s="356"/>
      <c r="T2" s="356"/>
      <c r="U2" s="356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6"/>
      <c r="O3" s="356"/>
      <c r="P3" s="356"/>
      <c r="Q3" s="356"/>
      <c r="R3" s="356"/>
      <c r="S3" s="356"/>
      <c r="T3" s="356"/>
      <c r="U3" s="356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54" t="s">
        <v>7</v>
      </c>
      <c r="B5" s="432"/>
      <c r="C5" s="433"/>
      <c r="D5" s="403"/>
      <c r="E5" s="405"/>
      <c r="F5" s="677" t="s">
        <v>8</v>
      </c>
      <c r="G5" s="433"/>
      <c r="H5" s="403" t="s">
        <v>751</v>
      </c>
      <c r="I5" s="404"/>
      <c r="J5" s="404"/>
      <c r="K5" s="404"/>
      <c r="L5" s="405"/>
      <c r="N5" s="24" t="s">
        <v>9</v>
      </c>
      <c r="O5" s="604">
        <v>45395</v>
      </c>
      <c r="P5" s="453"/>
      <c r="R5" s="720" t="s">
        <v>10</v>
      </c>
      <c r="S5" s="380"/>
      <c r="T5" s="540" t="s">
        <v>11</v>
      </c>
      <c r="U5" s="453"/>
      <c r="Z5" s="51"/>
      <c r="AA5" s="51"/>
      <c r="AB5" s="51"/>
    </row>
    <row r="6" spans="1:29" s="341" customFormat="1" ht="24" customHeight="1" x14ac:dyDescent="0.2">
      <c r="A6" s="454" t="s">
        <v>12</v>
      </c>
      <c r="B6" s="432"/>
      <c r="C6" s="433"/>
      <c r="D6" s="639" t="s">
        <v>723</v>
      </c>
      <c r="E6" s="640"/>
      <c r="F6" s="640"/>
      <c r="G6" s="640"/>
      <c r="H6" s="640"/>
      <c r="I6" s="640"/>
      <c r="J6" s="640"/>
      <c r="K6" s="640"/>
      <c r="L6" s="453"/>
      <c r="N6" s="24" t="s">
        <v>14</v>
      </c>
      <c r="O6" s="488" t="str">
        <f>IF(O5=0," ",CHOOSE(WEEKDAY(O5,2),"Понедельник","Вторник","Среда","Четверг","Пятница","Суббота","Воскресенье"))</f>
        <v>Суббота</v>
      </c>
      <c r="P6" s="359"/>
      <c r="R6" s="391" t="s">
        <v>15</v>
      </c>
      <c r="S6" s="380"/>
      <c r="T6" s="546" t="s">
        <v>16</v>
      </c>
      <c r="U6" s="415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70" t="str">
        <f>IFERROR(VLOOKUP(DeliveryAddress,Table,3,0),1)</f>
        <v>3</v>
      </c>
      <c r="E7" s="571"/>
      <c r="F7" s="571"/>
      <c r="G7" s="571"/>
      <c r="H7" s="571"/>
      <c r="I7" s="571"/>
      <c r="J7" s="571"/>
      <c r="K7" s="571"/>
      <c r="L7" s="572"/>
      <c r="N7" s="24"/>
      <c r="O7" s="42"/>
      <c r="P7" s="42"/>
      <c r="R7" s="356"/>
      <c r="S7" s="380"/>
      <c r="T7" s="547"/>
      <c r="U7" s="548"/>
      <c r="Z7" s="51"/>
      <c r="AA7" s="51"/>
      <c r="AB7" s="51"/>
    </row>
    <row r="8" spans="1:29" s="341" customFormat="1" ht="25.5" customHeight="1" x14ac:dyDescent="0.2">
      <c r="A8" s="703" t="s">
        <v>17</v>
      </c>
      <c r="B8" s="353"/>
      <c r="C8" s="354"/>
      <c r="D8" s="463"/>
      <c r="E8" s="464"/>
      <c r="F8" s="464"/>
      <c r="G8" s="464"/>
      <c r="H8" s="464"/>
      <c r="I8" s="464"/>
      <c r="J8" s="464"/>
      <c r="K8" s="464"/>
      <c r="L8" s="465"/>
      <c r="N8" s="24" t="s">
        <v>18</v>
      </c>
      <c r="O8" s="452">
        <v>0.41666666666666669</v>
      </c>
      <c r="P8" s="453"/>
      <c r="R8" s="356"/>
      <c r="S8" s="380"/>
      <c r="T8" s="547"/>
      <c r="U8" s="548"/>
      <c r="Z8" s="51"/>
      <c r="AA8" s="51"/>
      <c r="AB8" s="51"/>
    </row>
    <row r="9" spans="1:29" s="341" customFormat="1" ht="39.950000000000003" customHeight="1" x14ac:dyDescent="0.2">
      <c r="A9" s="5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514"/>
      <c r="E9" s="372"/>
      <c r="F9" s="5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71" t="str">
        <f>IF(AND($A$9="Тип доверенности/получателя при получении в адресе перегруза:",$D$9="Разовая доверенность"),"Введите ФИО","")</f>
        <v/>
      </c>
      <c r="I9" s="372"/>
      <c r="J9" s="3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2"/>
      <c r="L9" s="372"/>
      <c r="N9" s="26" t="s">
        <v>19</v>
      </c>
      <c r="O9" s="604"/>
      <c r="P9" s="453"/>
      <c r="R9" s="356"/>
      <c r="S9" s="380"/>
      <c r="T9" s="549"/>
      <c r="U9" s="550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514"/>
      <c r="E10" s="372"/>
      <c r="F10" s="5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618" t="str">
        <f>IFERROR(VLOOKUP($D$10,Proxy,2,FALSE),"")</f>
        <v/>
      </c>
      <c r="I10" s="356"/>
      <c r="J10" s="356"/>
      <c r="K10" s="356"/>
      <c r="L10" s="356"/>
      <c r="N10" s="26" t="s">
        <v>20</v>
      </c>
      <c r="O10" s="452"/>
      <c r="P10" s="453"/>
      <c r="S10" s="24" t="s">
        <v>21</v>
      </c>
      <c r="T10" s="414" t="s">
        <v>22</v>
      </c>
      <c r="U10" s="415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52"/>
      <c r="P11" s="453"/>
      <c r="S11" s="24" t="s">
        <v>25</v>
      </c>
      <c r="T11" s="641" t="s">
        <v>26</v>
      </c>
      <c r="U11" s="642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4" t="s">
        <v>27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28</v>
      </c>
      <c r="O12" s="631"/>
      <c r="P12" s="572"/>
      <c r="Q12" s="23"/>
      <c r="S12" s="24"/>
      <c r="T12" s="474"/>
      <c r="U12" s="356"/>
      <c r="Z12" s="51"/>
      <c r="AA12" s="51"/>
      <c r="AB12" s="51"/>
    </row>
    <row r="13" spans="1:29" s="341" customFormat="1" ht="23.25" customHeight="1" x14ac:dyDescent="0.2">
      <c r="A13" s="674" t="s">
        <v>29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30</v>
      </c>
      <c r="O13" s="641"/>
      <c r="P13" s="642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4" t="s">
        <v>31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721" t="s">
        <v>32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17" t="s">
        <v>33</v>
      </c>
      <c r="O15" s="474"/>
      <c r="P15" s="474"/>
      <c r="Q15" s="474"/>
      <c r="R15" s="47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07" t="s">
        <v>34</v>
      </c>
      <c r="B17" s="407" t="s">
        <v>35</v>
      </c>
      <c r="C17" s="507" t="s">
        <v>36</v>
      </c>
      <c r="D17" s="407" t="s">
        <v>37</v>
      </c>
      <c r="E17" s="483"/>
      <c r="F17" s="407" t="s">
        <v>38</v>
      </c>
      <c r="G17" s="407" t="s">
        <v>39</v>
      </c>
      <c r="H17" s="407" t="s">
        <v>40</v>
      </c>
      <c r="I17" s="407" t="s">
        <v>41</v>
      </c>
      <c r="J17" s="407" t="s">
        <v>42</v>
      </c>
      <c r="K17" s="407" t="s">
        <v>43</v>
      </c>
      <c r="L17" s="407" t="s">
        <v>44</v>
      </c>
      <c r="M17" s="407" t="s">
        <v>45</v>
      </c>
      <c r="N17" s="407" t="s">
        <v>46</v>
      </c>
      <c r="O17" s="482"/>
      <c r="P17" s="482"/>
      <c r="Q17" s="482"/>
      <c r="R17" s="483"/>
      <c r="S17" s="699" t="s">
        <v>47</v>
      </c>
      <c r="T17" s="433"/>
      <c r="U17" s="407" t="s">
        <v>48</v>
      </c>
      <c r="V17" s="407" t="s">
        <v>49</v>
      </c>
      <c r="W17" s="388" t="s">
        <v>50</v>
      </c>
      <c r="X17" s="407" t="s">
        <v>51</v>
      </c>
      <c r="Y17" s="424" t="s">
        <v>52</v>
      </c>
      <c r="Z17" s="424" t="s">
        <v>53</v>
      </c>
      <c r="AA17" s="424" t="s">
        <v>54</v>
      </c>
      <c r="AB17" s="425"/>
      <c r="AC17" s="426"/>
      <c r="AD17" s="499"/>
      <c r="BA17" s="419" t="s">
        <v>55</v>
      </c>
    </row>
    <row r="18" spans="1:53" ht="14.25" customHeight="1" x14ac:dyDescent="0.2">
      <c r="A18" s="408"/>
      <c r="B18" s="408"/>
      <c r="C18" s="408"/>
      <c r="D18" s="484"/>
      <c r="E18" s="486"/>
      <c r="F18" s="408"/>
      <c r="G18" s="408"/>
      <c r="H18" s="408"/>
      <c r="I18" s="408"/>
      <c r="J18" s="408"/>
      <c r="K18" s="408"/>
      <c r="L18" s="408"/>
      <c r="M18" s="408"/>
      <c r="N18" s="484"/>
      <c r="O18" s="485"/>
      <c r="P18" s="485"/>
      <c r="Q18" s="485"/>
      <c r="R18" s="486"/>
      <c r="S18" s="342" t="s">
        <v>56</v>
      </c>
      <c r="T18" s="342" t="s">
        <v>57</v>
      </c>
      <c r="U18" s="408"/>
      <c r="V18" s="408"/>
      <c r="W18" s="389"/>
      <c r="X18" s="408"/>
      <c r="Y18" s="609"/>
      <c r="Z18" s="609"/>
      <c r="AA18" s="427"/>
      <c r="AB18" s="428"/>
      <c r="AC18" s="429"/>
      <c r="AD18" s="500"/>
      <c r="BA18" s="356"/>
    </row>
    <row r="19" spans="1:53" ht="27.75" hidden="1" customHeight="1" x14ac:dyDescent="0.2">
      <c r="A19" s="363" t="s">
        <v>58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364"/>
      <c r="Y19" s="48"/>
      <c r="Z19" s="48"/>
    </row>
    <row r="20" spans="1:53" ht="16.5" hidden="1" customHeight="1" x14ac:dyDescent="0.25">
      <c r="A20" s="406" t="s">
        <v>58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43"/>
      <c r="Z20" s="343"/>
    </row>
    <row r="21" spans="1:53" ht="14.25" hidden="1" customHeight="1" x14ac:dyDescent="0.25">
      <c r="A21" s="360" t="s">
        <v>59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44"/>
      <c r="Z21" s="344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58">
        <v>4607091389258</v>
      </c>
      <c r="E22" s="359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2"/>
      <c r="P22" s="362"/>
      <c r="Q22" s="362"/>
      <c r="R22" s="359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5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57"/>
      <c r="N23" s="352" t="s">
        <v>65</v>
      </c>
      <c r="O23" s="353"/>
      <c r="P23" s="353"/>
      <c r="Q23" s="353"/>
      <c r="R23" s="353"/>
      <c r="S23" s="353"/>
      <c r="T23" s="354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57"/>
      <c r="N24" s="352" t="s">
        <v>65</v>
      </c>
      <c r="O24" s="353"/>
      <c r="P24" s="353"/>
      <c r="Q24" s="353"/>
      <c r="R24" s="353"/>
      <c r="S24" s="353"/>
      <c r="T24" s="354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67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44"/>
      <c r="Z25" s="344"/>
    </row>
    <row r="26" spans="1:53" ht="27" hidden="1" customHeight="1" x14ac:dyDescent="0.25">
      <c r="A26" s="54" t="s">
        <v>68</v>
      </c>
      <c r="B26" s="54" t="s">
        <v>69</v>
      </c>
      <c r="C26" s="31">
        <v>4301051551</v>
      </c>
      <c r="D26" s="358">
        <v>4607091383881</v>
      </c>
      <c r="E26" s="359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4" t="s">
        <v>70</v>
      </c>
      <c r="O26" s="362"/>
      <c r="P26" s="362"/>
      <c r="Q26" s="362"/>
      <c r="R26" s="359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2"/>
      <c r="P27" s="362"/>
      <c r="Q27" s="362"/>
      <c r="R27" s="359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2"/>
      <c r="P28" s="362"/>
      <c r="Q28" s="362"/>
      <c r="R28" s="359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70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2"/>
      <c r="P29" s="362"/>
      <c r="Q29" s="362"/>
      <c r="R29" s="359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58">
        <v>4607091383911</v>
      </c>
      <c r="E30" s="359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94" t="s">
        <v>79</v>
      </c>
      <c r="O30" s="362"/>
      <c r="P30" s="362"/>
      <c r="Q30" s="362"/>
      <c r="R30" s="359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4301051592</v>
      </c>
      <c r="D31" s="358">
        <v>4607091388244</v>
      </c>
      <c r="E31" s="359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2"/>
      <c r="P31" s="362"/>
      <c r="Q31" s="362"/>
      <c r="R31" s="359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55"/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  <c r="M32" s="357"/>
      <c r="N32" s="352" t="s">
        <v>65</v>
      </c>
      <c r="O32" s="353"/>
      <c r="P32" s="353"/>
      <c r="Q32" s="353"/>
      <c r="R32" s="353"/>
      <c r="S32" s="353"/>
      <c r="T32" s="354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hidden="1" x14ac:dyDescent="0.2">
      <c r="A33" s="356"/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7"/>
      <c r="N33" s="352" t="s">
        <v>65</v>
      </c>
      <c r="O33" s="353"/>
      <c r="P33" s="353"/>
      <c r="Q33" s="353"/>
      <c r="R33" s="353"/>
      <c r="S33" s="353"/>
      <c r="T33" s="354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hidden="1" customHeight="1" x14ac:dyDescent="0.25">
      <c r="A34" s="360" t="s">
        <v>82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356"/>
      <c r="X34" s="356"/>
      <c r="Y34" s="344"/>
      <c r="Z34" s="344"/>
    </row>
    <row r="35" spans="1:53" ht="27" hidden="1" customHeight="1" x14ac:dyDescent="0.25">
      <c r="A35" s="54" t="s">
        <v>83</v>
      </c>
      <c r="B35" s="54" t="s">
        <v>84</v>
      </c>
      <c r="C35" s="31">
        <v>4301032013</v>
      </c>
      <c r="D35" s="358">
        <v>4607091388503</v>
      </c>
      <c r="E35" s="359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2"/>
      <c r="P35" s="362"/>
      <c r="Q35" s="362"/>
      <c r="R35" s="359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hidden="1" x14ac:dyDescent="0.2">
      <c r="A36" s="355"/>
      <c r="B36" s="356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7"/>
      <c r="N36" s="352" t="s">
        <v>65</v>
      </c>
      <c r="O36" s="353"/>
      <c r="P36" s="353"/>
      <c r="Q36" s="353"/>
      <c r="R36" s="353"/>
      <c r="S36" s="353"/>
      <c r="T36" s="354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hidden="1" x14ac:dyDescent="0.2">
      <c r="A37" s="356"/>
      <c r="B37" s="356"/>
      <c r="C37" s="356"/>
      <c r="D37" s="356"/>
      <c r="E37" s="356"/>
      <c r="F37" s="356"/>
      <c r="G37" s="356"/>
      <c r="H37" s="356"/>
      <c r="I37" s="356"/>
      <c r="J37" s="356"/>
      <c r="K37" s="356"/>
      <c r="L37" s="356"/>
      <c r="M37" s="357"/>
      <c r="N37" s="352" t="s">
        <v>65</v>
      </c>
      <c r="O37" s="353"/>
      <c r="P37" s="353"/>
      <c r="Q37" s="353"/>
      <c r="R37" s="353"/>
      <c r="S37" s="353"/>
      <c r="T37" s="354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hidden="1" customHeight="1" x14ac:dyDescent="0.25">
      <c r="A38" s="360" t="s">
        <v>87</v>
      </c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56"/>
      <c r="N38" s="356"/>
      <c r="O38" s="356"/>
      <c r="P38" s="356"/>
      <c r="Q38" s="356"/>
      <c r="R38" s="356"/>
      <c r="S38" s="356"/>
      <c r="T38" s="356"/>
      <c r="U38" s="356"/>
      <c r="V38" s="356"/>
      <c r="W38" s="356"/>
      <c r="X38" s="356"/>
      <c r="Y38" s="344"/>
      <c r="Z38" s="344"/>
    </row>
    <row r="39" spans="1:53" ht="80.25" hidden="1" customHeight="1" x14ac:dyDescent="0.25">
      <c r="A39" s="54" t="s">
        <v>88</v>
      </c>
      <c r="B39" s="54" t="s">
        <v>89</v>
      </c>
      <c r="C39" s="31">
        <v>4301160001</v>
      </c>
      <c r="D39" s="358">
        <v>4607091388282</v>
      </c>
      <c r="E39" s="359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2"/>
      <c r="P39" s="362"/>
      <c r="Q39" s="362"/>
      <c r="R39" s="359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hidden="1" x14ac:dyDescent="0.2">
      <c r="A40" s="355"/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7"/>
      <c r="N40" s="352" t="s">
        <v>65</v>
      </c>
      <c r="O40" s="353"/>
      <c r="P40" s="353"/>
      <c r="Q40" s="353"/>
      <c r="R40" s="353"/>
      <c r="S40" s="353"/>
      <c r="T40" s="354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hidden="1" x14ac:dyDescent="0.2">
      <c r="A41" s="356"/>
      <c r="B41" s="356"/>
      <c r="C41" s="356"/>
      <c r="D41" s="356"/>
      <c r="E41" s="356"/>
      <c r="F41" s="356"/>
      <c r="G41" s="356"/>
      <c r="H41" s="356"/>
      <c r="I41" s="356"/>
      <c r="J41" s="356"/>
      <c r="K41" s="356"/>
      <c r="L41" s="356"/>
      <c r="M41" s="357"/>
      <c r="N41" s="352" t="s">
        <v>65</v>
      </c>
      <c r="O41" s="353"/>
      <c r="P41" s="353"/>
      <c r="Q41" s="353"/>
      <c r="R41" s="353"/>
      <c r="S41" s="353"/>
      <c r="T41" s="354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hidden="1" customHeight="1" x14ac:dyDescent="0.25">
      <c r="A42" s="360" t="s">
        <v>91</v>
      </c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56"/>
      <c r="N42" s="356"/>
      <c r="O42" s="356"/>
      <c r="P42" s="356"/>
      <c r="Q42" s="356"/>
      <c r="R42" s="356"/>
      <c r="S42" s="356"/>
      <c r="T42" s="356"/>
      <c r="U42" s="356"/>
      <c r="V42" s="356"/>
      <c r="W42" s="356"/>
      <c r="X42" s="356"/>
      <c r="Y42" s="344"/>
      <c r="Z42" s="344"/>
    </row>
    <row r="43" spans="1:53" ht="27" hidden="1" customHeight="1" x14ac:dyDescent="0.25">
      <c r="A43" s="54" t="s">
        <v>92</v>
      </c>
      <c r="B43" s="54" t="s">
        <v>93</v>
      </c>
      <c r="C43" s="31">
        <v>4301170002</v>
      </c>
      <c r="D43" s="358">
        <v>4607091389111</v>
      </c>
      <c r="E43" s="359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2"/>
      <c r="P43" s="362"/>
      <c r="Q43" s="362"/>
      <c r="R43" s="359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hidden="1" x14ac:dyDescent="0.2">
      <c r="A44" s="355"/>
      <c r="B44" s="356"/>
      <c r="C44" s="356"/>
      <c r="D44" s="356"/>
      <c r="E44" s="356"/>
      <c r="F44" s="356"/>
      <c r="G44" s="356"/>
      <c r="H44" s="356"/>
      <c r="I44" s="356"/>
      <c r="J44" s="356"/>
      <c r="K44" s="356"/>
      <c r="L44" s="356"/>
      <c r="M44" s="357"/>
      <c r="N44" s="352" t="s">
        <v>65</v>
      </c>
      <c r="O44" s="353"/>
      <c r="P44" s="353"/>
      <c r="Q44" s="353"/>
      <c r="R44" s="353"/>
      <c r="S44" s="353"/>
      <c r="T44" s="354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hidden="1" x14ac:dyDescent="0.2">
      <c r="A45" s="356"/>
      <c r="B45" s="356"/>
      <c r="C45" s="356"/>
      <c r="D45" s="356"/>
      <c r="E45" s="356"/>
      <c r="F45" s="356"/>
      <c r="G45" s="356"/>
      <c r="H45" s="356"/>
      <c r="I45" s="356"/>
      <c r="J45" s="356"/>
      <c r="K45" s="356"/>
      <c r="L45" s="356"/>
      <c r="M45" s="357"/>
      <c r="N45" s="352" t="s">
        <v>65</v>
      </c>
      <c r="O45" s="353"/>
      <c r="P45" s="353"/>
      <c r="Q45" s="353"/>
      <c r="R45" s="353"/>
      <c r="S45" s="353"/>
      <c r="T45" s="354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hidden="1" customHeight="1" x14ac:dyDescent="0.2">
      <c r="A46" s="363" t="s">
        <v>94</v>
      </c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48"/>
      <c r="Z46" s="48"/>
    </row>
    <row r="47" spans="1:53" ht="16.5" hidden="1" customHeight="1" x14ac:dyDescent="0.25">
      <c r="A47" s="406" t="s">
        <v>95</v>
      </c>
      <c r="B47" s="356"/>
      <c r="C47" s="356"/>
      <c r="D47" s="356"/>
      <c r="E47" s="356"/>
      <c r="F47" s="356"/>
      <c r="G47" s="356"/>
      <c r="H47" s="356"/>
      <c r="I47" s="356"/>
      <c r="J47" s="356"/>
      <c r="K47" s="356"/>
      <c r="L47" s="356"/>
      <c r="M47" s="356"/>
      <c r="N47" s="356"/>
      <c r="O47" s="356"/>
      <c r="P47" s="356"/>
      <c r="Q47" s="356"/>
      <c r="R47" s="356"/>
      <c r="S47" s="356"/>
      <c r="T47" s="356"/>
      <c r="U47" s="356"/>
      <c r="V47" s="356"/>
      <c r="W47" s="356"/>
      <c r="X47" s="356"/>
      <c r="Y47" s="343"/>
      <c r="Z47" s="343"/>
    </row>
    <row r="48" spans="1:53" ht="14.25" hidden="1" customHeight="1" x14ac:dyDescent="0.25">
      <c r="A48" s="360" t="s">
        <v>96</v>
      </c>
      <c r="B48" s="356"/>
      <c r="C48" s="356"/>
      <c r="D48" s="356"/>
      <c r="E48" s="356"/>
      <c r="F48" s="356"/>
      <c r="G48" s="356"/>
      <c r="H48" s="356"/>
      <c r="I48" s="356"/>
      <c r="J48" s="356"/>
      <c r="K48" s="356"/>
      <c r="L48" s="356"/>
      <c r="M48" s="356"/>
      <c r="N48" s="356"/>
      <c r="O48" s="356"/>
      <c r="P48" s="356"/>
      <c r="Q48" s="356"/>
      <c r="R48" s="356"/>
      <c r="S48" s="356"/>
      <c r="T48" s="356"/>
      <c r="U48" s="356"/>
      <c r="V48" s="356"/>
      <c r="W48" s="356"/>
      <c r="X48" s="356"/>
      <c r="Y48" s="344"/>
      <c r="Z48" s="344"/>
    </row>
    <row r="49" spans="1:53" ht="27" hidden="1" customHeight="1" x14ac:dyDescent="0.25">
      <c r="A49" s="54" t="s">
        <v>97</v>
      </c>
      <c r="B49" s="54" t="s">
        <v>98</v>
      </c>
      <c r="C49" s="31">
        <v>4301020234</v>
      </c>
      <c r="D49" s="358">
        <v>4680115881440</v>
      </c>
      <c r="E49" s="359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2"/>
      <c r="P49" s="362"/>
      <c r="Q49" s="362"/>
      <c r="R49" s="359"/>
      <c r="S49" s="34"/>
      <c r="T49" s="34"/>
      <c r="U49" s="35" t="s">
        <v>64</v>
      </c>
      <c r="V49" s="348">
        <v>0</v>
      </c>
      <c r="W49" s="349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101</v>
      </c>
      <c r="B50" s="54" t="s">
        <v>102</v>
      </c>
      <c r="C50" s="31">
        <v>4301020232</v>
      </c>
      <c r="D50" s="358">
        <v>4680115881433</v>
      </c>
      <c r="E50" s="359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2"/>
      <c r="P50" s="362"/>
      <c r="Q50" s="362"/>
      <c r="R50" s="359"/>
      <c r="S50" s="34"/>
      <c r="T50" s="34"/>
      <c r="U50" s="35" t="s">
        <v>64</v>
      </c>
      <c r="V50" s="348">
        <v>0</v>
      </c>
      <c r="W50" s="349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55"/>
      <c r="B51" s="356"/>
      <c r="C51" s="356"/>
      <c r="D51" s="356"/>
      <c r="E51" s="356"/>
      <c r="F51" s="356"/>
      <c r="G51" s="356"/>
      <c r="H51" s="356"/>
      <c r="I51" s="356"/>
      <c r="J51" s="356"/>
      <c r="K51" s="356"/>
      <c r="L51" s="356"/>
      <c r="M51" s="357"/>
      <c r="N51" s="352" t="s">
        <v>65</v>
      </c>
      <c r="O51" s="353"/>
      <c r="P51" s="353"/>
      <c r="Q51" s="353"/>
      <c r="R51" s="353"/>
      <c r="S51" s="353"/>
      <c r="T51" s="354"/>
      <c r="U51" s="37" t="s">
        <v>66</v>
      </c>
      <c r="V51" s="350">
        <f>IFERROR(V49/H49,"0")+IFERROR(V50/H50,"0")</f>
        <v>0</v>
      </c>
      <c r="W51" s="350">
        <f>IFERROR(W49/H49,"0")+IFERROR(W50/H50,"0")</f>
        <v>0</v>
      </c>
      <c r="X51" s="350">
        <f>IFERROR(IF(X49="",0,X49),"0")+IFERROR(IF(X50="",0,X50),"0")</f>
        <v>0</v>
      </c>
      <c r="Y51" s="351"/>
      <c r="Z51" s="351"/>
    </row>
    <row r="52" spans="1:53" hidden="1" x14ac:dyDescent="0.2">
      <c r="A52" s="356"/>
      <c r="B52" s="356"/>
      <c r="C52" s="356"/>
      <c r="D52" s="356"/>
      <c r="E52" s="356"/>
      <c r="F52" s="356"/>
      <c r="G52" s="356"/>
      <c r="H52" s="356"/>
      <c r="I52" s="356"/>
      <c r="J52" s="356"/>
      <c r="K52" s="356"/>
      <c r="L52" s="356"/>
      <c r="M52" s="357"/>
      <c r="N52" s="352" t="s">
        <v>65</v>
      </c>
      <c r="O52" s="353"/>
      <c r="P52" s="353"/>
      <c r="Q52" s="353"/>
      <c r="R52" s="353"/>
      <c r="S52" s="353"/>
      <c r="T52" s="354"/>
      <c r="U52" s="37" t="s">
        <v>64</v>
      </c>
      <c r="V52" s="350">
        <f>IFERROR(SUM(V49:V50),"0")</f>
        <v>0</v>
      </c>
      <c r="W52" s="350">
        <f>IFERROR(SUM(W49:W50),"0")</f>
        <v>0</v>
      </c>
      <c r="X52" s="37"/>
      <c r="Y52" s="351"/>
      <c r="Z52" s="351"/>
    </row>
    <row r="53" spans="1:53" ht="16.5" hidden="1" customHeight="1" x14ac:dyDescent="0.25">
      <c r="A53" s="406" t="s">
        <v>103</v>
      </c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56"/>
      <c r="N53" s="356"/>
      <c r="O53" s="356"/>
      <c r="P53" s="356"/>
      <c r="Q53" s="356"/>
      <c r="R53" s="356"/>
      <c r="S53" s="356"/>
      <c r="T53" s="356"/>
      <c r="U53" s="356"/>
      <c r="V53" s="356"/>
      <c r="W53" s="356"/>
      <c r="X53" s="356"/>
      <c r="Y53" s="343"/>
      <c r="Z53" s="343"/>
    </row>
    <row r="54" spans="1:53" ht="14.25" hidden="1" customHeight="1" x14ac:dyDescent="0.25">
      <c r="A54" s="360" t="s">
        <v>104</v>
      </c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56"/>
      <c r="P54" s="356"/>
      <c r="Q54" s="356"/>
      <c r="R54" s="356"/>
      <c r="S54" s="356"/>
      <c r="T54" s="356"/>
      <c r="U54" s="356"/>
      <c r="V54" s="356"/>
      <c r="W54" s="356"/>
      <c r="X54" s="356"/>
      <c r="Y54" s="344"/>
      <c r="Z54" s="344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58">
        <v>4680115881426</v>
      </c>
      <c r="E55" s="359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5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2"/>
      <c r="P55" s="362"/>
      <c r="Q55" s="362"/>
      <c r="R55" s="359"/>
      <c r="S55" s="34"/>
      <c r="T55" s="34"/>
      <c r="U55" s="35" t="s">
        <v>64</v>
      </c>
      <c r="V55" s="348">
        <v>136</v>
      </c>
      <c r="W55" s="349">
        <f>IFERROR(IF(V55="",0,CEILING((V55/$H55),1)*$H55),"")</f>
        <v>140.4</v>
      </c>
      <c r="X55" s="36">
        <f>IFERROR(IF(W55=0,"",ROUNDUP(W55/H55,0)*0.02175),"")</f>
        <v>0.28275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105</v>
      </c>
      <c r="B56" s="54" t="s">
        <v>107</v>
      </c>
      <c r="C56" s="31">
        <v>4301011481</v>
      </c>
      <c r="D56" s="358">
        <v>4680115881426</v>
      </c>
      <c r="E56" s="359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4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2"/>
      <c r="P56" s="362"/>
      <c r="Q56" s="362"/>
      <c r="R56" s="359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58">
        <v>4680115881419</v>
      </c>
      <c r="E57" s="359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2"/>
      <c r="P57" s="362"/>
      <c r="Q57" s="362"/>
      <c r="R57" s="359"/>
      <c r="S57" s="34"/>
      <c r="T57" s="34"/>
      <c r="U57" s="35" t="s">
        <v>64</v>
      </c>
      <c r="V57" s="348">
        <v>0</v>
      </c>
      <c r="W57" s="349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58">
        <v>4680115881525</v>
      </c>
      <c r="E58" s="359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2"/>
      <c r="P58" s="362"/>
      <c r="Q58" s="362"/>
      <c r="R58" s="359"/>
      <c r="S58" s="34"/>
      <c r="T58" s="34"/>
      <c r="U58" s="35" t="s">
        <v>64</v>
      </c>
      <c r="V58" s="348">
        <v>24</v>
      </c>
      <c r="W58" s="349">
        <f>IFERROR(IF(V58="",0,CEILING((V58/$H58),1)*$H58),"")</f>
        <v>24</v>
      </c>
      <c r="X58" s="36">
        <f>IFERROR(IF(W58=0,"",ROUNDUP(W58/H58,0)*0.00937),"")</f>
        <v>5.6219999999999999E-2</v>
      </c>
      <c r="Y58" s="56"/>
      <c r="Z58" s="57"/>
      <c r="AD58" s="58"/>
      <c r="BA58" s="74" t="s">
        <v>1</v>
      </c>
    </row>
    <row r="59" spans="1:53" x14ac:dyDescent="0.2">
      <c r="A59" s="355"/>
      <c r="B59" s="356"/>
      <c r="C59" s="356"/>
      <c r="D59" s="356"/>
      <c r="E59" s="356"/>
      <c r="F59" s="356"/>
      <c r="G59" s="356"/>
      <c r="H59" s="356"/>
      <c r="I59" s="356"/>
      <c r="J59" s="356"/>
      <c r="K59" s="356"/>
      <c r="L59" s="356"/>
      <c r="M59" s="357"/>
      <c r="N59" s="352" t="s">
        <v>65</v>
      </c>
      <c r="O59" s="353"/>
      <c r="P59" s="353"/>
      <c r="Q59" s="353"/>
      <c r="R59" s="353"/>
      <c r="S59" s="353"/>
      <c r="T59" s="354"/>
      <c r="U59" s="37" t="s">
        <v>66</v>
      </c>
      <c r="V59" s="350">
        <f>IFERROR(V55/H55,"0")+IFERROR(V56/H56,"0")+IFERROR(V57/H57,"0")+IFERROR(V58/H58,"0")</f>
        <v>18.592592592592592</v>
      </c>
      <c r="W59" s="350">
        <f>IFERROR(W55/H55,"0")+IFERROR(W56/H56,"0")+IFERROR(W57/H57,"0")+IFERROR(W58/H58,"0")</f>
        <v>19</v>
      </c>
      <c r="X59" s="350">
        <f>IFERROR(IF(X55="",0,X55),"0")+IFERROR(IF(X56="",0,X56),"0")+IFERROR(IF(X57="",0,X57),"0")+IFERROR(IF(X58="",0,X58),"0")</f>
        <v>0.33896999999999999</v>
      </c>
      <c r="Y59" s="351"/>
      <c r="Z59" s="351"/>
    </row>
    <row r="60" spans="1:53" x14ac:dyDescent="0.2">
      <c r="A60" s="356"/>
      <c r="B60" s="356"/>
      <c r="C60" s="356"/>
      <c r="D60" s="356"/>
      <c r="E60" s="356"/>
      <c r="F60" s="356"/>
      <c r="G60" s="356"/>
      <c r="H60" s="356"/>
      <c r="I60" s="356"/>
      <c r="J60" s="356"/>
      <c r="K60" s="356"/>
      <c r="L60" s="356"/>
      <c r="M60" s="357"/>
      <c r="N60" s="352" t="s">
        <v>65</v>
      </c>
      <c r="O60" s="353"/>
      <c r="P60" s="353"/>
      <c r="Q60" s="353"/>
      <c r="R60" s="353"/>
      <c r="S60" s="353"/>
      <c r="T60" s="354"/>
      <c r="U60" s="37" t="s">
        <v>64</v>
      </c>
      <c r="V60" s="350">
        <f>IFERROR(SUM(V55:V58),"0")</f>
        <v>160</v>
      </c>
      <c r="W60" s="350">
        <f>IFERROR(SUM(W55:W58),"0")</f>
        <v>164.4</v>
      </c>
      <c r="X60" s="37"/>
      <c r="Y60" s="351"/>
      <c r="Z60" s="351"/>
    </row>
    <row r="61" spans="1:53" ht="16.5" hidden="1" customHeight="1" x14ac:dyDescent="0.25">
      <c r="A61" s="406" t="s">
        <v>94</v>
      </c>
      <c r="B61" s="356"/>
      <c r="C61" s="356"/>
      <c r="D61" s="356"/>
      <c r="E61" s="356"/>
      <c r="F61" s="356"/>
      <c r="G61" s="356"/>
      <c r="H61" s="356"/>
      <c r="I61" s="356"/>
      <c r="J61" s="356"/>
      <c r="K61" s="356"/>
      <c r="L61" s="356"/>
      <c r="M61" s="356"/>
      <c r="N61" s="356"/>
      <c r="O61" s="356"/>
      <c r="P61" s="356"/>
      <c r="Q61" s="356"/>
      <c r="R61" s="356"/>
      <c r="S61" s="356"/>
      <c r="T61" s="356"/>
      <c r="U61" s="356"/>
      <c r="V61" s="356"/>
      <c r="W61" s="356"/>
      <c r="X61" s="356"/>
      <c r="Y61" s="343"/>
      <c r="Z61" s="343"/>
    </row>
    <row r="62" spans="1:53" ht="14.25" hidden="1" customHeight="1" x14ac:dyDescent="0.25">
      <c r="A62" s="360" t="s">
        <v>104</v>
      </c>
      <c r="B62" s="356"/>
      <c r="C62" s="356"/>
      <c r="D62" s="356"/>
      <c r="E62" s="356"/>
      <c r="F62" s="356"/>
      <c r="G62" s="356"/>
      <c r="H62" s="356"/>
      <c r="I62" s="356"/>
      <c r="J62" s="356"/>
      <c r="K62" s="356"/>
      <c r="L62" s="356"/>
      <c r="M62" s="356"/>
      <c r="N62" s="356"/>
      <c r="O62" s="356"/>
      <c r="P62" s="356"/>
      <c r="Q62" s="356"/>
      <c r="R62" s="356"/>
      <c r="S62" s="356"/>
      <c r="T62" s="356"/>
      <c r="U62" s="356"/>
      <c r="V62" s="356"/>
      <c r="W62" s="356"/>
      <c r="X62" s="356"/>
      <c r="Y62" s="344"/>
      <c r="Z62" s="344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58">
        <v>4607091382945</v>
      </c>
      <c r="E63" s="359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8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2"/>
      <c r="P63" s="362"/>
      <c r="Q63" s="362"/>
      <c r="R63" s="359"/>
      <c r="S63" s="34"/>
      <c r="T63" s="34"/>
      <c r="U63" s="35" t="s">
        <v>64</v>
      </c>
      <c r="V63" s="348">
        <v>0</v>
      </c>
      <c r="W63" s="349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116</v>
      </c>
      <c r="B64" s="54" t="s">
        <v>117</v>
      </c>
      <c r="C64" s="31">
        <v>4301011380</v>
      </c>
      <c r="D64" s="358">
        <v>4607091385670</v>
      </c>
      <c r="E64" s="359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4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2"/>
      <c r="P64" s="362"/>
      <c r="Q64" s="362"/>
      <c r="R64" s="359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58">
        <v>4607091385670</v>
      </c>
      <c r="E65" s="359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7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2"/>
      <c r="P65" s="362"/>
      <c r="Q65" s="362"/>
      <c r="R65" s="359"/>
      <c r="S65" s="34"/>
      <c r="T65" s="34"/>
      <c r="U65" s="35" t="s">
        <v>64</v>
      </c>
      <c r="V65" s="348">
        <v>172</v>
      </c>
      <c r="W65" s="349">
        <f t="shared" si="2"/>
        <v>179.2</v>
      </c>
      <c r="X65" s="36">
        <f t="shared" si="3"/>
        <v>0.34799999999999998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4301011625</v>
      </c>
      <c r="D66" s="358">
        <v>4680115883956</v>
      </c>
      <c r="E66" s="359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2"/>
      <c r="P66" s="362"/>
      <c r="Q66" s="362"/>
      <c r="R66" s="359"/>
      <c r="S66" s="34"/>
      <c r="T66" s="34"/>
      <c r="U66" s="35" t="s">
        <v>64</v>
      </c>
      <c r="V66" s="348">
        <v>73</v>
      </c>
      <c r="W66" s="349">
        <f t="shared" si="2"/>
        <v>78.399999999999991</v>
      </c>
      <c r="X66" s="36">
        <f t="shared" si="3"/>
        <v>0.15225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58">
        <v>4680115881327</v>
      </c>
      <c r="E67" s="359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2"/>
      <c r="P67" s="362"/>
      <c r="Q67" s="362"/>
      <c r="R67" s="359"/>
      <c r="S67" s="34"/>
      <c r="T67" s="34"/>
      <c r="U67" s="35" t="s">
        <v>64</v>
      </c>
      <c r="V67" s="348">
        <v>268</v>
      </c>
      <c r="W67" s="349">
        <f t="shared" si="2"/>
        <v>270</v>
      </c>
      <c r="X67" s="36">
        <f t="shared" si="3"/>
        <v>0.54374999999999996</v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4301011703</v>
      </c>
      <c r="D68" s="358">
        <v>4680115882133</v>
      </c>
      <c r="E68" s="359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2"/>
      <c r="P68" s="362"/>
      <c r="Q68" s="362"/>
      <c r="R68" s="359"/>
      <c r="S68" s="34"/>
      <c r="T68" s="34"/>
      <c r="U68" s="35" t="s">
        <v>64</v>
      </c>
      <c r="V68" s="348">
        <v>149</v>
      </c>
      <c r="W68" s="349">
        <f t="shared" si="2"/>
        <v>156.79999999999998</v>
      </c>
      <c r="X68" s="36">
        <f t="shared" si="3"/>
        <v>0.30449999999999999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125</v>
      </c>
      <c r="B69" s="54" t="s">
        <v>127</v>
      </c>
      <c r="C69" s="31">
        <v>4301011514</v>
      </c>
      <c r="D69" s="358">
        <v>4680115882133</v>
      </c>
      <c r="E69" s="359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2"/>
      <c r="P69" s="362"/>
      <c r="Q69" s="362"/>
      <c r="R69" s="359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128</v>
      </c>
      <c r="B70" s="54" t="s">
        <v>129</v>
      </c>
      <c r="C70" s="31">
        <v>4301011192</v>
      </c>
      <c r="D70" s="358">
        <v>4607091382952</v>
      </c>
      <c r="E70" s="359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2"/>
      <c r="P70" s="362"/>
      <c r="Q70" s="362"/>
      <c r="R70" s="359"/>
      <c r="S70" s="34"/>
      <c r="T70" s="34"/>
      <c r="U70" s="35" t="s">
        <v>64</v>
      </c>
      <c r="V70" s="348">
        <v>0</v>
      </c>
      <c r="W70" s="349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130</v>
      </c>
      <c r="B71" s="54" t="s">
        <v>131</v>
      </c>
      <c r="C71" s="31">
        <v>4301011382</v>
      </c>
      <c r="D71" s="358">
        <v>4607091385687</v>
      </c>
      <c r="E71" s="359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2"/>
      <c r="P71" s="362"/>
      <c r="Q71" s="362"/>
      <c r="R71" s="359"/>
      <c r="S71" s="34"/>
      <c r="T71" s="34"/>
      <c r="U71" s="35" t="s">
        <v>64</v>
      </c>
      <c r="V71" s="348">
        <v>0</v>
      </c>
      <c r="W71" s="349">
        <f t="shared" si="2"/>
        <v>0</v>
      </c>
      <c r="X71" s="36" t="str">
        <f t="shared" ref="X71:X77" si="4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4301011565</v>
      </c>
      <c r="D72" s="358">
        <v>4680115882539</v>
      </c>
      <c r="E72" s="359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3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2"/>
      <c r="P72" s="362"/>
      <c r="Q72" s="362"/>
      <c r="R72" s="359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4301011344</v>
      </c>
      <c r="D73" s="358">
        <v>4607091384604</v>
      </c>
      <c r="E73" s="359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2"/>
      <c r="P73" s="362"/>
      <c r="Q73" s="362"/>
      <c r="R73" s="359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4301011386</v>
      </c>
      <c r="D74" s="358">
        <v>4680115880283</v>
      </c>
      <c r="E74" s="359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2"/>
      <c r="P74" s="362"/>
      <c r="Q74" s="362"/>
      <c r="R74" s="359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4301011624</v>
      </c>
      <c r="D75" s="358">
        <v>4680115883949</v>
      </c>
      <c r="E75" s="359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2"/>
      <c r="P75" s="362"/>
      <c r="Q75" s="362"/>
      <c r="R75" s="359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140</v>
      </c>
      <c r="B76" s="54" t="s">
        <v>141</v>
      </c>
      <c r="C76" s="31">
        <v>4301011476</v>
      </c>
      <c r="D76" s="358">
        <v>4680115881518</v>
      </c>
      <c r="E76" s="359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2"/>
      <c r="P76" s="362"/>
      <c r="Q76" s="362"/>
      <c r="R76" s="359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4301011443</v>
      </c>
      <c r="D77" s="358">
        <v>4680115881303</v>
      </c>
      <c r="E77" s="359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2"/>
      <c r="P77" s="362"/>
      <c r="Q77" s="362"/>
      <c r="R77" s="359"/>
      <c r="S77" s="34"/>
      <c r="T77" s="34"/>
      <c r="U77" s="35" t="s">
        <v>64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144</v>
      </c>
      <c r="B78" s="54" t="s">
        <v>145</v>
      </c>
      <c r="C78" s="31">
        <v>4301011562</v>
      </c>
      <c r="D78" s="358">
        <v>4680115882577</v>
      </c>
      <c r="E78" s="359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9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2"/>
      <c r="P78" s="362"/>
      <c r="Q78" s="362"/>
      <c r="R78" s="359"/>
      <c r="S78" s="34"/>
      <c r="T78" s="34"/>
      <c r="U78" s="35" t="s">
        <v>64</v>
      </c>
      <c r="V78" s="348">
        <v>0</v>
      </c>
      <c r="W78" s="349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144</v>
      </c>
      <c r="B79" s="54" t="s">
        <v>146</v>
      </c>
      <c r="C79" s="31">
        <v>4301011564</v>
      </c>
      <c r="D79" s="358">
        <v>4680115882577</v>
      </c>
      <c r="E79" s="359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1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2"/>
      <c r="P79" s="362"/>
      <c r="Q79" s="362"/>
      <c r="R79" s="359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4301011432</v>
      </c>
      <c r="D80" s="358">
        <v>4680115882720</v>
      </c>
      <c r="E80" s="359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5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2"/>
      <c r="P80" s="362"/>
      <c r="Q80" s="362"/>
      <c r="R80" s="359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4301011417</v>
      </c>
      <c r="D81" s="358">
        <v>4680115880269</v>
      </c>
      <c r="E81" s="359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4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2"/>
      <c r="P81" s="362"/>
      <c r="Q81" s="362"/>
      <c r="R81" s="359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151</v>
      </c>
      <c r="B82" s="54" t="s">
        <v>152</v>
      </c>
      <c r="C82" s="31">
        <v>4301011415</v>
      </c>
      <c r="D82" s="358">
        <v>4680115880429</v>
      </c>
      <c r="E82" s="359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2"/>
      <c r="P82" s="362"/>
      <c r="Q82" s="362"/>
      <c r="R82" s="359"/>
      <c r="S82" s="34"/>
      <c r="T82" s="34"/>
      <c r="U82" s="35" t="s">
        <v>64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153</v>
      </c>
      <c r="B83" s="54" t="s">
        <v>154</v>
      </c>
      <c r="C83" s="31">
        <v>4301011462</v>
      </c>
      <c r="D83" s="358">
        <v>4680115881457</v>
      </c>
      <c r="E83" s="359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2"/>
      <c r="P83" s="362"/>
      <c r="Q83" s="362"/>
      <c r="R83" s="359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5"/>
      <c r="B84" s="356"/>
      <c r="C84" s="356"/>
      <c r="D84" s="356"/>
      <c r="E84" s="356"/>
      <c r="F84" s="356"/>
      <c r="G84" s="356"/>
      <c r="H84" s="356"/>
      <c r="I84" s="356"/>
      <c r="J84" s="356"/>
      <c r="K84" s="356"/>
      <c r="L84" s="356"/>
      <c r="M84" s="357"/>
      <c r="N84" s="352" t="s">
        <v>65</v>
      </c>
      <c r="O84" s="353"/>
      <c r="P84" s="353"/>
      <c r="Q84" s="353"/>
      <c r="R84" s="353"/>
      <c r="S84" s="353"/>
      <c r="T84" s="354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59.99338624338624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62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1.3485</v>
      </c>
      <c r="Y84" s="351"/>
      <c r="Z84" s="351"/>
    </row>
    <row r="85" spans="1:53" x14ac:dyDescent="0.2">
      <c r="A85" s="356"/>
      <c r="B85" s="356"/>
      <c r="C85" s="356"/>
      <c r="D85" s="356"/>
      <c r="E85" s="356"/>
      <c r="F85" s="356"/>
      <c r="G85" s="356"/>
      <c r="H85" s="356"/>
      <c r="I85" s="356"/>
      <c r="J85" s="356"/>
      <c r="K85" s="356"/>
      <c r="L85" s="356"/>
      <c r="M85" s="357"/>
      <c r="N85" s="352" t="s">
        <v>65</v>
      </c>
      <c r="O85" s="353"/>
      <c r="P85" s="353"/>
      <c r="Q85" s="353"/>
      <c r="R85" s="353"/>
      <c r="S85" s="353"/>
      <c r="T85" s="354"/>
      <c r="U85" s="37" t="s">
        <v>64</v>
      </c>
      <c r="V85" s="350">
        <f>IFERROR(SUM(V63:V83),"0")</f>
        <v>662</v>
      </c>
      <c r="W85" s="350">
        <f>IFERROR(SUM(W63:W83),"0")</f>
        <v>684.39999999999986</v>
      </c>
      <c r="X85" s="37"/>
      <c r="Y85" s="351"/>
      <c r="Z85" s="351"/>
    </row>
    <row r="86" spans="1:53" ht="14.25" hidden="1" customHeight="1" x14ac:dyDescent="0.25">
      <c r="A86" s="360" t="s">
        <v>96</v>
      </c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56"/>
      <c r="N86" s="356"/>
      <c r="O86" s="356"/>
      <c r="P86" s="356"/>
      <c r="Q86" s="356"/>
      <c r="R86" s="356"/>
      <c r="S86" s="356"/>
      <c r="T86" s="356"/>
      <c r="U86" s="356"/>
      <c r="V86" s="356"/>
      <c r="W86" s="356"/>
      <c r="X86" s="356"/>
      <c r="Y86" s="344"/>
      <c r="Z86" s="344"/>
    </row>
    <row r="87" spans="1:53" ht="16.5" hidden="1" customHeight="1" x14ac:dyDescent="0.25">
      <c r="A87" s="54" t="s">
        <v>155</v>
      </c>
      <c r="B87" s="54" t="s">
        <v>156</v>
      </c>
      <c r="C87" s="31">
        <v>4301020235</v>
      </c>
      <c r="D87" s="358">
        <v>4680115881488</v>
      </c>
      <c r="E87" s="359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2"/>
      <c r="P87" s="362"/>
      <c r="Q87" s="362"/>
      <c r="R87" s="359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157</v>
      </c>
      <c r="B88" s="54" t="s">
        <v>158</v>
      </c>
      <c r="C88" s="31">
        <v>4301020228</v>
      </c>
      <c r="D88" s="358">
        <v>4680115882751</v>
      </c>
      <c r="E88" s="359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39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2"/>
      <c r="P88" s="362"/>
      <c r="Q88" s="362"/>
      <c r="R88" s="359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4301020258</v>
      </c>
      <c r="D89" s="358">
        <v>4680115882775</v>
      </c>
      <c r="E89" s="359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5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2"/>
      <c r="P89" s="362"/>
      <c r="Q89" s="362"/>
      <c r="R89" s="359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162</v>
      </c>
      <c r="B90" s="54" t="s">
        <v>163</v>
      </c>
      <c r="C90" s="31">
        <v>4301020217</v>
      </c>
      <c r="D90" s="358">
        <v>4680115880658</v>
      </c>
      <c r="E90" s="359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2"/>
      <c r="P90" s="362"/>
      <c r="Q90" s="362"/>
      <c r="R90" s="359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55"/>
      <c r="B91" s="356"/>
      <c r="C91" s="356"/>
      <c r="D91" s="356"/>
      <c r="E91" s="356"/>
      <c r="F91" s="356"/>
      <c r="G91" s="356"/>
      <c r="H91" s="356"/>
      <c r="I91" s="356"/>
      <c r="J91" s="356"/>
      <c r="K91" s="356"/>
      <c r="L91" s="356"/>
      <c r="M91" s="357"/>
      <c r="N91" s="352" t="s">
        <v>65</v>
      </c>
      <c r="O91" s="353"/>
      <c r="P91" s="353"/>
      <c r="Q91" s="353"/>
      <c r="R91" s="353"/>
      <c r="S91" s="353"/>
      <c r="T91" s="354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hidden="1" x14ac:dyDescent="0.2">
      <c r="A92" s="356"/>
      <c r="B92" s="356"/>
      <c r="C92" s="356"/>
      <c r="D92" s="356"/>
      <c r="E92" s="356"/>
      <c r="F92" s="356"/>
      <c r="G92" s="356"/>
      <c r="H92" s="356"/>
      <c r="I92" s="356"/>
      <c r="J92" s="356"/>
      <c r="K92" s="356"/>
      <c r="L92" s="356"/>
      <c r="M92" s="357"/>
      <c r="N92" s="352" t="s">
        <v>65</v>
      </c>
      <c r="O92" s="353"/>
      <c r="P92" s="353"/>
      <c r="Q92" s="353"/>
      <c r="R92" s="353"/>
      <c r="S92" s="353"/>
      <c r="T92" s="354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hidden="1" customHeight="1" x14ac:dyDescent="0.25">
      <c r="A93" s="360" t="s">
        <v>59</v>
      </c>
      <c r="B93" s="356"/>
      <c r="C93" s="356"/>
      <c r="D93" s="356"/>
      <c r="E93" s="356"/>
      <c r="F93" s="356"/>
      <c r="G93" s="356"/>
      <c r="H93" s="356"/>
      <c r="I93" s="356"/>
      <c r="J93" s="356"/>
      <c r="K93" s="356"/>
      <c r="L93" s="356"/>
      <c r="M93" s="356"/>
      <c r="N93" s="356"/>
      <c r="O93" s="356"/>
      <c r="P93" s="356"/>
      <c r="Q93" s="356"/>
      <c r="R93" s="356"/>
      <c r="S93" s="356"/>
      <c r="T93" s="356"/>
      <c r="U93" s="356"/>
      <c r="V93" s="356"/>
      <c r="W93" s="356"/>
      <c r="X93" s="356"/>
      <c r="Y93" s="344"/>
      <c r="Z93" s="344"/>
    </row>
    <row r="94" spans="1:53" ht="16.5" hidden="1" customHeight="1" x14ac:dyDescent="0.25">
      <c r="A94" s="54" t="s">
        <v>164</v>
      </c>
      <c r="B94" s="54" t="s">
        <v>165</v>
      </c>
      <c r="C94" s="31">
        <v>4301030895</v>
      </c>
      <c r="D94" s="358">
        <v>4607091387667</v>
      </c>
      <c r="E94" s="359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2"/>
      <c r="P94" s="362"/>
      <c r="Q94" s="362"/>
      <c r="R94" s="359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166</v>
      </c>
      <c r="B95" s="54" t="s">
        <v>167</v>
      </c>
      <c r="C95" s="31">
        <v>4301030961</v>
      </c>
      <c r="D95" s="358">
        <v>4607091387636</v>
      </c>
      <c r="E95" s="359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2"/>
      <c r="P95" s="362"/>
      <c r="Q95" s="362"/>
      <c r="R95" s="359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168</v>
      </c>
      <c r="B96" s="54" t="s">
        <v>169</v>
      </c>
      <c r="C96" s="31">
        <v>4301030963</v>
      </c>
      <c r="D96" s="358">
        <v>4607091382426</v>
      </c>
      <c r="E96" s="359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2"/>
      <c r="P96" s="362"/>
      <c r="Q96" s="362"/>
      <c r="R96" s="359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4301030962</v>
      </c>
      <c r="D97" s="358">
        <v>4607091386547</v>
      </c>
      <c r="E97" s="359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2"/>
      <c r="P97" s="362"/>
      <c r="Q97" s="362"/>
      <c r="R97" s="359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4301031079</v>
      </c>
      <c r="D98" s="358">
        <v>4607091384734</v>
      </c>
      <c r="E98" s="359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2"/>
      <c r="P98" s="362"/>
      <c r="Q98" s="362"/>
      <c r="R98" s="359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4301030964</v>
      </c>
      <c r="D99" s="358">
        <v>4607091382464</v>
      </c>
      <c r="E99" s="359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2"/>
      <c r="P99" s="362"/>
      <c r="Q99" s="362"/>
      <c r="R99" s="359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4301031235</v>
      </c>
      <c r="D100" s="358">
        <v>4680115883444</v>
      </c>
      <c r="E100" s="359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2"/>
      <c r="P100" s="362"/>
      <c r="Q100" s="362"/>
      <c r="R100" s="359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176</v>
      </c>
      <c r="B101" s="54" t="s">
        <v>178</v>
      </c>
      <c r="C101" s="31">
        <v>4301031234</v>
      </c>
      <c r="D101" s="358">
        <v>4680115883444</v>
      </c>
      <c r="E101" s="359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2"/>
      <c r="P101" s="362"/>
      <c r="Q101" s="362"/>
      <c r="R101" s="359"/>
      <c r="S101" s="34"/>
      <c r="T101" s="34"/>
      <c r="U101" s="35" t="s">
        <v>64</v>
      </c>
      <c r="V101" s="348">
        <v>0</v>
      </c>
      <c r="W101" s="349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idden="1" x14ac:dyDescent="0.2">
      <c r="A102" s="355"/>
      <c r="B102" s="356"/>
      <c r="C102" s="356"/>
      <c r="D102" s="356"/>
      <c r="E102" s="356"/>
      <c r="F102" s="356"/>
      <c r="G102" s="356"/>
      <c r="H102" s="356"/>
      <c r="I102" s="356"/>
      <c r="J102" s="356"/>
      <c r="K102" s="356"/>
      <c r="L102" s="356"/>
      <c r="M102" s="357"/>
      <c r="N102" s="352" t="s">
        <v>65</v>
      </c>
      <c r="O102" s="353"/>
      <c r="P102" s="353"/>
      <c r="Q102" s="353"/>
      <c r="R102" s="353"/>
      <c r="S102" s="353"/>
      <c r="T102" s="354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0</v>
      </c>
      <c r="W102" s="350">
        <f>IFERROR(W94/H94,"0")+IFERROR(W95/H95,"0")+IFERROR(W96/H96,"0")+IFERROR(W97/H97,"0")+IFERROR(W98/H98,"0")+IFERROR(W99/H99,"0")+IFERROR(W100/H100,"0")+IFERROR(W101/H101,"0")</f>
        <v>0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1"/>
      <c r="Z102" s="351"/>
    </row>
    <row r="103" spans="1:53" hidden="1" x14ac:dyDescent="0.2">
      <c r="A103" s="356"/>
      <c r="B103" s="356"/>
      <c r="C103" s="356"/>
      <c r="D103" s="356"/>
      <c r="E103" s="356"/>
      <c r="F103" s="356"/>
      <c r="G103" s="356"/>
      <c r="H103" s="356"/>
      <c r="I103" s="356"/>
      <c r="J103" s="356"/>
      <c r="K103" s="356"/>
      <c r="L103" s="356"/>
      <c r="M103" s="357"/>
      <c r="N103" s="352" t="s">
        <v>65</v>
      </c>
      <c r="O103" s="353"/>
      <c r="P103" s="353"/>
      <c r="Q103" s="353"/>
      <c r="R103" s="353"/>
      <c r="S103" s="353"/>
      <c r="T103" s="354"/>
      <c r="U103" s="37" t="s">
        <v>64</v>
      </c>
      <c r="V103" s="350">
        <f>IFERROR(SUM(V94:V101),"0")</f>
        <v>0</v>
      </c>
      <c r="W103" s="350">
        <f>IFERROR(SUM(W94:W101),"0")</f>
        <v>0</v>
      </c>
      <c r="X103" s="37"/>
      <c r="Y103" s="351"/>
      <c r="Z103" s="351"/>
    </row>
    <row r="104" spans="1:53" ht="14.25" hidden="1" customHeight="1" x14ac:dyDescent="0.25">
      <c r="A104" s="360" t="s">
        <v>67</v>
      </c>
      <c r="B104" s="356"/>
      <c r="C104" s="356"/>
      <c r="D104" s="356"/>
      <c r="E104" s="356"/>
      <c r="F104" s="356"/>
      <c r="G104" s="356"/>
      <c r="H104" s="356"/>
      <c r="I104" s="356"/>
      <c r="J104" s="356"/>
      <c r="K104" s="356"/>
      <c r="L104" s="356"/>
      <c r="M104" s="356"/>
      <c r="N104" s="356"/>
      <c r="O104" s="356"/>
      <c r="P104" s="356"/>
      <c r="Q104" s="356"/>
      <c r="R104" s="356"/>
      <c r="S104" s="356"/>
      <c r="T104" s="356"/>
      <c r="U104" s="356"/>
      <c r="V104" s="356"/>
      <c r="W104" s="356"/>
      <c r="X104" s="356"/>
      <c r="Y104" s="344"/>
      <c r="Z104" s="344"/>
    </row>
    <row r="105" spans="1:53" ht="27" customHeight="1" x14ac:dyDescent="0.25">
      <c r="A105" s="54" t="s">
        <v>179</v>
      </c>
      <c r="B105" s="54" t="s">
        <v>180</v>
      </c>
      <c r="C105" s="31">
        <v>4301051543</v>
      </c>
      <c r="D105" s="358">
        <v>4607091386967</v>
      </c>
      <c r="E105" s="359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2"/>
      <c r="P105" s="362"/>
      <c r="Q105" s="362"/>
      <c r="R105" s="359"/>
      <c r="S105" s="34"/>
      <c r="T105" s="34"/>
      <c r="U105" s="35" t="s">
        <v>64</v>
      </c>
      <c r="V105" s="348">
        <v>120</v>
      </c>
      <c r="W105" s="349">
        <f t="shared" ref="W105:W115" si="6">IFERROR(IF(V105="",0,CEILING((V105/$H105),1)*$H105),"")</f>
        <v>126</v>
      </c>
      <c r="X105" s="36">
        <f>IFERROR(IF(W105=0,"",ROUNDUP(W105/H105,0)*0.02175),"")</f>
        <v>0.32624999999999998</v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179</v>
      </c>
      <c r="B106" s="54" t="s">
        <v>181</v>
      </c>
      <c r="C106" s="31">
        <v>4301051437</v>
      </c>
      <c r="D106" s="358">
        <v>4607091386967</v>
      </c>
      <c r="E106" s="359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4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2"/>
      <c r="P106" s="362"/>
      <c r="Q106" s="362"/>
      <c r="R106" s="359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4301051611</v>
      </c>
      <c r="D107" s="358">
        <v>4607091385304</v>
      </c>
      <c r="E107" s="359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6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2"/>
      <c r="P107" s="362"/>
      <c r="Q107" s="362"/>
      <c r="R107" s="359"/>
      <c r="S107" s="34"/>
      <c r="T107" s="34"/>
      <c r="U107" s="35" t="s">
        <v>64</v>
      </c>
      <c r="V107" s="348">
        <v>34</v>
      </c>
      <c r="W107" s="349">
        <f t="shared" si="6"/>
        <v>42</v>
      </c>
      <c r="X107" s="36">
        <f>IFERROR(IF(W107=0,"",ROUNDUP(W107/H107,0)*0.02175),"")</f>
        <v>0.10874999999999999</v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4301051648</v>
      </c>
      <c r="D108" s="358">
        <v>4607091386264</v>
      </c>
      <c r="E108" s="359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2"/>
      <c r="P108" s="362"/>
      <c r="Q108" s="362"/>
      <c r="R108" s="359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187</v>
      </c>
      <c r="B109" s="54" t="s">
        <v>188</v>
      </c>
      <c r="C109" s="31">
        <v>4301051477</v>
      </c>
      <c r="D109" s="358">
        <v>4680115882584</v>
      </c>
      <c r="E109" s="359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43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2"/>
      <c r="P109" s="362"/>
      <c r="Q109" s="362"/>
      <c r="R109" s="359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187</v>
      </c>
      <c r="B110" s="54" t="s">
        <v>189</v>
      </c>
      <c r="C110" s="31">
        <v>4301051476</v>
      </c>
      <c r="D110" s="358">
        <v>4680115882584</v>
      </c>
      <c r="E110" s="359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2"/>
      <c r="P110" s="362"/>
      <c r="Q110" s="362"/>
      <c r="R110" s="359"/>
      <c r="S110" s="34"/>
      <c r="T110" s="34"/>
      <c r="U110" s="35" t="s">
        <v>64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8">
        <v>4607091385731</v>
      </c>
      <c r="E111" s="359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2"/>
      <c r="P111" s="362"/>
      <c r="Q111" s="362"/>
      <c r="R111" s="359"/>
      <c r="S111" s="34"/>
      <c r="T111" s="34"/>
      <c r="U111" s="35" t="s">
        <v>64</v>
      </c>
      <c r="V111" s="348">
        <v>203</v>
      </c>
      <c r="W111" s="349">
        <f t="shared" si="6"/>
        <v>205.20000000000002</v>
      </c>
      <c r="X111" s="36">
        <f>IFERROR(IF(W111=0,"",ROUNDUP(W111/H111,0)*0.00753),"")</f>
        <v>0.57228000000000001</v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4301051439</v>
      </c>
      <c r="D112" s="358">
        <v>4680115880214</v>
      </c>
      <c r="E112" s="359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4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2"/>
      <c r="P112" s="362"/>
      <c r="Q112" s="362"/>
      <c r="R112" s="359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58">
        <v>4680115880894</v>
      </c>
      <c r="E113" s="359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2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2"/>
      <c r="P113" s="362"/>
      <c r="Q113" s="362"/>
      <c r="R113" s="359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4301051313</v>
      </c>
      <c r="D114" s="358">
        <v>4607091385427</v>
      </c>
      <c r="E114" s="359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2"/>
      <c r="P114" s="362"/>
      <c r="Q114" s="362"/>
      <c r="R114" s="359"/>
      <c r="S114" s="34"/>
      <c r="T114" s="34"/>
      <c r="U114" s="35" t="s">
        <v>64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58">
        <v>4680115882645</v>
      </c>
      <c r="E115" s="359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2"/>
      <c r="P115" s="362"/>
      <c r="Q115" s="362"/>
      <c r="R115" s="359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5"/>
      <c r="B116" s="356"/>
      <c r="C116" s="356"/>
      <c r="D116" s="356"/>
      <c r="E116" s="356"/>
      <c r="F116" s="356"/>
      <c r="G116" s="356"/>
      <c r="H116" s="356"/>
      <c r="I116" s="356"/>
      <c r="J116" s="356"/>
      <c r="K116" s="356"/>
      <c r="L116" s="356"/>
      <c r="M116" s="357"/>
      <c r="N116" s="352" t="s">
        <v>65</v>
      </c>
      <c r="O116" s="353"/>
      <c r="P116" s="353"/>
      <c r="Q116" s="353"/>
      <c r="R116" s="353"/>
      <c r="S116" s="353"/>
      <c r="T116" s="354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93.518518518518505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96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1.00728</v>
      </c>
      <c r="Y116" s="351"/>
      <c r="Z116" s="351"/>
    </row>
    <row r="117" spans="1:53" x14ac:dyDescent="0.2">
      <c r="A117" s="356"/>
      <c r="B117" s="356"/>
      <c r="C117" s="356"/>
      <c r="D117" s="356"/>
      <c r="E117" s="356"/>
      <c r="F117" s="356"/>
      <c r="G117" s="356"/>
      <c r="H117" s="356"/>
      <c r="I117" s="356"/>
      <c r="J117" s="356"/>
      <c r="K117" s="356"/>
      <c r="L117" s="356"/>
      <c r="M117" s="357"/>
      <c r="N117" s="352" t="s">
        <v>65</v>
      </c>
      <c r="O117" s="353"/>
      <c r="P117" s="353"/>
      <c r="Q117" s="353"/>
      <c r="R117" s="353"/>
      <c r="S117" s="353"/>
      <c r="T117" s="354"/>
      <c r="U117" s="37" t="s">
        <v>64</v>
      </c>
      <c r="V117" s="350">
        <f>IFERROR(SUM(V105:V115),"0")</f>
        <v>357</v>
      </c>
      <c r="W117" s="350">
        <f>IFERROR(SUM(W105:W115),"0")</f>
        <v>373.20000000000005</v>
      </c>
      <c r="X117" s="37"/>
      <c r="Y117" s="351"/>
      <c r="Z117" s="351"/>
    </row>
    <row r="118" spans="1:53" ht="14.25" hidden="1" customHeight="1" x14ac:dyDescent="0.25">
      <c r="A118" s="360" t="s">
        <v>200</v>
      </c>
      <c r="B118" s="356"/>
      <c r="C118" s="356"/>
      <c r="D118" s="356"/>
      <c r="E118" s="356"/>
      <c r="F118" s="356"/>
      <c r="G118" s="356"/>
      <c r="H118" s="356"/>
      <c r="I118" s="356"/>
      <c r="J118" s="356"/>
      <c r="K118" s="356"/>
      <c r="L118" s="356"/>
      <c r="M118" s="356"/>
      <c r="N118" s="356"/>
      <c r="O118" s="356"/>
      <c r="P118" s="356"/>
      <c r="Q118" s="356"/>
      <c r="R118" s="356"/>
      <c r="S118" s="356"/>
      <c r="T118" s="356"/>
      <c r="U118" s="356"/>
      <c r="V118" s="356"/>
      <c r="W118" s="356"/>
      <c r="X118" s="356"/>
      <c r="Y118" s="344"/>
      <c r="Z118" s="344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58">
        <v>4607091383065</v>
      </c>
      <c r="E119" s="359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2"/>
      <c r="P119" s="362"/>
      <c r="Q119" s="362"/>
      <c r="R119" s="359"/>
      <c r="S119" s="34"/>
      <c r="T119" s="34"/>
      <c r="U119" s="35" t="s">
        <v>64</v>
      </c>
      <c r="V119" s="348">
        <v>90</v>
      </c>
      <c r="W119" s="349">
        <f t="shared" ref="W119:W125" si="7">IFERROR(IF(V119="",0,CEILING((V119/$H119),1)*$H119),"")</f>
        <v>92.96</v>
      </c>
      <c r="X119" s="36">
        <f>IFERROR(IF(W119=0,"",ROUNDUP(W119/H119,0)*0.00937),"")</f>
        <v>0.26235999999999998</v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58">
        <v>4680115881532</v>
      </c>
      <c r="E120" s="359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2"/>
      <c r="P120" s="362"/>
      <c r="Q120" s="362"/>
      <c r="R120" s="359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58">
        <v>4680115881532</v>
      </c>
      <c r="E121" s="359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2"/>
      <c r="P121" s="362"/>
      <c r="Q121" s="362"/>
      <c r="R121" s="359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58">
        <v>4680115881532</v>
      </c>
      <c r="E122" s="359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56" t="s">
        <v>207</v>
      </c>
      <c r="O122" s="362"/>
      <c r="P122" s="362"/>
      <c r="Q122" s="362"/>
      <c r="R122" s="359"/>
      <c r="S122" s="34"/>
      <c r="T122" s="34"/>
      <c r="U122" s="35" t="s">
        <v>64</v>
      </c>
      <c r="V122" s="348">
        <v>99</v>
      </c>
      <c r="W122" s="349">
        <f t="shared" si="7"/>
        <v>100.80000000000001</v>
      </c>
      <c r="X122" s="36">
        <f>IFERROR(IF(W122=0,"",ROUNDUP(W122/H122,0)*0.02175),"")</f>
        <v>0.26100000000000001</v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8">
        <v>4680115882652</v>
      </c>
      <c r="E123" s="359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6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2"/>
      <c r="P123" s="362"/>
      <c r="Q123" s="362"/>
      <c r="R123" s="359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8">
        <v>4680115880238</v>
      </c>
      <c r="E124" s="359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2"/>
      <c r="P124" s="362"/>
      <c r="Q124" s="362"/>
      <c r="R124" s="359"/>
      <c r="S124" s="34"/>
      <c r="T124" s="34"/>
      <c r="U124" s="35" t="s">
        <v>64</v>
      </c>
      <c r="V124" s="348">
        <v>0</v>
      </c>
      <c r="W124" s="349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8">
        <v>4680115881464</v>
      </c>
      <c r="E125" s="359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4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2"/>
      <c r="P125" s="362"/>
      <c r="Q125" s="362"/>
      <c r="R125" s="359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5"/>
      <c r="B126" s="356"/>
      <c r="C126" s="356"/>
      <c r="D126" s="356"/>
      <c r="E126" s="356"/>
      <c r="F126" s="356"/>
      <c r="G126" s="356"/>
      <c r="H126" s="356"/>
      <c r="I126" s="356"/>
      <c r="J126" s="356"/>
      <c r="K126" s="356"/>
      <c r="L126" s="356"/>
      <c r="M126" s="357"/>
      <c r="N126" s="352" t="s">
        <v>65</v>
      </c>
      <c r="O126" s="353"/>
      <c r="P126" s="353"/>
      <c r="Q126" s="353"/>
      <c r="R126" s="353"/>
      <c r="S126" s="353"/>
      <c r="T126" s="354"/>
      <c r="U126" s="37" t="s">
        <v>66</v>
      </c>
      <c r="V126" s="350">
        <f>IFERROR(V119/H119,"0")+IFERROR(V120/H120,"0")+IFERROR(V121/H121,"0")+IFERROR(V122/H122,"0")+IFERROR(V123/H123,"0")+IFERROR(V124/H124,"0")+IFERROR(V125/H125,"0")</f>
        <v>38.894148020654043</v>
      </c>
      <c r="W126" s="350">
        <f>IFERROR(W119/H119,"0")+IFERROR(W120/H120,"0")+IFERROR(W121/H121,"0")+IFERROR(W122/H122,"0")+IFERROR(W123/H123,"0")+IFERROR(W124/H124,"0")+IFERROR(W125/H125,"0")</f>
        <v>40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0.52336000000000005</v>
      </c>
      <c r="Y126" s="351"/>
      <c r="Z126" s="351"/>
    </row>
    <row r="127" spans="1:53" x14ac:dyDescent="0.2">
      <c r="A127" s="356"/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57"/>
      <c r="N127" s="352" t="s">
        <v>65</v>
      </c>
      <c r="O127" s="353"/>
      <c r="P127" s="353"/>
      <c r="Q127" s="353"/>
      <c r="R127" s="353"/>
      <c r="S127" s="353"/>
      <c r="T127" s="354"/>
      <c r="U127" s="37" t="s">
        <v>64</v>
      </c>
      <c r="V127" s="350">
        <f>IFERROR(SUM(V119:V125),"0")</f>
        <v>189</v>
      </c>
      <c r="W127" s="350">
        <f>IFERROR(SUM(W119:W125),"0")</f>
        <v>193.76</v>
      </c>
      <c r="X127" s="37"/>
      <c r="Y127" s="351"/>
      <c r="Z127" s="351"/>
    </row>
    <row r="128" spans="1:53" ht="16.5" hidden="1" customHeight="1" x14ac:dyDescent="0.25">
      <c r="A128" s="406" t="s">
        <v>214</v>
      </c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56"/>
      <c r="P128" s="356"/>
      <c r="Q128" s="356"/>
      <c r="R128" s="356"/>
      <c r="S128" s="356"/>
      <c r="T128" s="356"/>
      <c r="U128" s="356"/>
      <c r="V128" s="356"/>
      <c r="W128" s="356"/>
      <c r="X128" s="356"/>
      <c r="Y128" s="343"/>
      <c r="Z128" s="343"/>
    </row>
    <row r="129" spans="1:53" ht="14.25" hidden="1" customHeight="1" x14ac:dyDescent="0.25">
      <c r="A129" s="360" t="s">
        <v>67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44"/>
      <c r="Z129" s="344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58">
        <v>4607091385168</v>
      </c>
      <c r="E130" s="359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2"/>
      <c r="P130" s="362"/>
      <c r="Q130" s="362"/>
      <c r="R130" s="359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hidden="1" customHeight="1" x14ac:dyDescent="0.25">
      <c r="A131" s="54" t="s">
        <v>215</v>
      </c>
      <c r="B131" s="54" t="s">
        <v>217</v>
      </c>
      <c r="C131" s="31">
        <v>4301051612</v>
      </c>
      <c r="D131" s="358">
        <v>4607091385168</v>
      </c>
      <c r="E131" s="359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5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2"/>
      <c r="P131" s="362"/>
      <c r="Q131" s="362"/>
      <c r="R131" s="359"/>
      <c r="S131" s="34"/>
      <c r="T131" s="34"/>
      <c r="U131" s="35" t="s">
        <v>64</v>
      </c>
      <c r="V131" s="348">
        <v>0</v>
      </c>
      <c r="W131" s="349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58">
        <v>4607091383256</v>
      </c>
      <c r="E132" s="359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2"/>
      <c r="P132" s="362"/>
      <c r="Q132" s="362"/>
      <c r="R132" s="359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8">
        <v>4607091385748</v>
      </c>
      <c r="E133" s="359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2"/>
      <c r="P133" s="362"/>
      <c r="Q133" s="362"/>
      <c r="R133" s="359"/>
      <c r="S133" s="34"/>
      <c r="T133" s="34"/>
      <c r="U133" s="35" t="s">
        <v>64</v>
      </c>
      <c r="V133" s="348">
        <v>203</v>
      </c>
      <c r="W133" s="349">
        <f>IFERROR(IF(V133="",0,CEILING((V133/$H133),1)*$H133),"")</f>
        <v>205.20000000000002</v>
      </c>
      <c r="X133" s="36">
        <f>IFERROR(IF(W133=0,"",ROUNDUP(W133/H133,0)*0.00753),"")</f>
        <v>0.57228000000000001</v>
      </c>
      <c r="Y133" s="56"/>
      <c r="Z133" s="57"/>
      <c r="AD133" s="58"/>
      <c r="BA133" s="129" t="s">
        <v>1</v>
      </c>
    </row>
    <row r="134" spans="1:53" x14ac:dyDescent="0.2">
      <c r="A134" s="355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57"/>
      <c r="N134" s="352" t="s">
        <v>65</v>
      </c>
      <c r="O134" s="353"/>
      <c r="P134" s="353"/>
      <c r="Q134" s="353"/>
      <c r="R134" s="353"/>
      <c r="S134" s="353"/>
      <c r="T134" s="354"/>
      <c r="U134" s="37" t="s">
        <v>66</v>
      </c>
      <c r="V134" s="350">
        <f>IFERROR(V130/H130,"0")+IFERROR(V131/H131,"0")+IFERROR(V132/H132,"0")+IFERROR(V133/H133,"0")</f>
        <v>75.185185185185176</v>
      </c>
      <c r="W134" s="350">
        <f>IFERROR(W130/H130,"0")+IFERROR(W131/H131,"0")+IFERROR(W132/H132,"0")+IFERROR(W133/H133,"0")</f>
        <v>76</v>
      </c>
      <c r="X134" s="350">
        <f>IFERROR(IF(X130="",0,X130),"0")+IFERROR(IF(X131="",0,X131),"0")+IFERROR(IF(X132="",0,X132),"0")+IFERROR(IF(X133="",0,X133),"0")</f>
        <v>0.57228000000000001</v>
      </c>
      <c r="Y134" s="351"/>
      <c r="Z134" s="351"/>
    </row>
    <row r="135" spans="1:53" x14ac:dyDescent="0.2">
      <c r="A135" s="356"/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57"/>
      <c r="N135" s="352" t="s">
        <v>65</v>
      </c>
      <c r="O135" s="353"/>
      <c r="P135" s="353"/>
      <c r="Q135" s="353"/>
      <c r="R135" s="353"/>
      <c r="S135" s="353"/>
      <c r="T135" s="354"/>
      <c r="U135" s="37" t="s">
        <v>64</v>
      </c>
      <c r="V135" s="350">
        <f>IFERROR(SUM(V130:V133),"0")</f>
        <v>203</v>
      </c>
      <c r="W135" s="350">
        <f>IFERROR(SUM(W130:W133),"0")</f>
        <v>205.20000000000002</v>
      </c>
      <c r="X135" s="37"/>
      <c r="Y135" s="351"/>
      <c r="Z135" s="351"/>
    </row>
    <row r="136" spans="1:53" ht="27.75" hidden="1" customHeight="1" x14ac:dyDescent="0.2">
      <c r="A136" s="363" t="s">
        <v>222</v>
      </c>
      <c r="B136" s="364"/>
      <c r="C136" s="364"/>
      <c r="D136" s="364"/>
      <c r="E136" s="364"/>
      <c r="F136" s="364"/>
      <c r="G136" s="364"/>
      <c r="H136" s="364"/>
      <c r="I136" s="364"/>
      <c r="J136" s="364"/>
      <c r="K136" s="364"/>
      <c r="L136" s="364"/>
      <c r="M136" s="364"/>
      <c r="N136" s="364"/>
      <c r="O136" s="364"/>
      <c r="P136" s="364"/>
      <c r="Q136" s="364"/>
      <c r="R136" s="364"/>
      <c r="S136" s="364"/>
      <c r="T136" s="364"/>
      <c r="U136" s="364"/>
      <c r="V136" s="364"/>
      <c r="W136" s="364"/>
      <c r="X136" s="364"/>
      <c r="Y136" s="48"/>
      <c r="Z136" s="48"/>
    </row>
    <row r="137" spans="1:53" ht="16.5" hidden="1" customHeight="1" x14ac:dyDescent="0.25">
      <c r="A137" s="406" t="s">
        <v>223</v>
      </c>
      <c r="B137" s="356"/>
      <c r="C137" s="356"/>
      <c r="D137" s="356"/>
      <c r="E137" s="356"/>
      <c r="F137" s="356"/>
      <c r="G137" s="356"/>
      <c r="H137" s="356"/>
      <c r="I137" s="356"/>
      <c r="J137" s="356"/>
      <c r="K137" s="356"/>
      <c r="L137" s="356"/>
      <c r="M137" s="356"/>
      <c r="N137" s="356"/>
      <c r="O137" s="356"/>
      <c r="P137" s="356"/>
      <c r="Q137" s="356"/>
      <c r="R137" s="356"/>
      <c r="S137" s="356"/>
      <c r="T137" s="356"/>
      <c r="U137" s="356"/>
      <c r="V137" s="356"/>
      <c r="W137" s="356"/>
      <c r="X137" s="356"/>
      <c r="Y137" s="343"/>
      <c r="Z137" s="343"/>
    </row>
    <row r="138" spans="1:53" ht="14.25" hidden="1" customHeight="1" x14ac:dyDescent="0.25">
      <c r="A138" s="360" t="s">
        <v>104</v>
      </c>
      <c r="B138" s="356"/>
      <c r="C138" s="356"/>
      <c r="D138" s="356"/>
      <c r="E138" s="356"/>
      <c r="F138" s="356"/>
      <c r="G138" s="356"/>
      <c r="H138" s="356"/>
      <c r="I138" s="356"/>
      <c r="J138" s="356"/>
      <c r="K138" s="356"/>
      <c r="L138" s="356"/>
      <c r="M138" s="356"/>
      <c r="N138" s="356"/>
      <c r="O138" s="356"/>
      <c r="P138" s="356"/>
      <c r="Q138" s="356"/>
      <c r="R138" s="356"/>
      <c r="S138" s="356"/>
      <c r="T138" s="356"/>
      <c r="U138" s="356"/>
      <c r="V138" s="356"/>
      <c r="W138" s="356"/>
      <c r="X138" s="356"/>
      <c r="Y138" s="344"/>
      <c r="Z138" s="344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58">
        <v>4607091383423</v>
      </c>
      <c r="E139" s="359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2"/>
      <c r="P139" s="362"/>
      <c r="Q139" s="362"/>
      <c r="R139" s="359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58">
        <v>4607091381405</v>
      </c>
      <c r="E140" s="359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2"/>
      <c r="P140" s="362"/>
      <c r="Q140" s="362"/>
      <c r="R140" s="359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58">
        <v>4607091386516</v>
      </c>
      <c r="E141" s="359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2"/>
      <c r="P141" s="362"/>
      <c r="Q141" s="362"/>
      <c r="R141" s="359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5"/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7"/>
      <c r="N142" s="352" t="s">
        <v>65</v>
      </c>
      <c r="O142" s="353"/>
      <c r="P142" s="353"/>
      <c r="Q142" s="353"/>
      <c r="R142" s="353"/>
      <c r="S142" s="353"/>
      <c r="T142" s="354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hidden="1" x14ac:dyDescent="0.2">
      <c r="A143" s="356"/>
      <c r="B143" s="356"/>
      <c r="C143" s="356"/>
      <c r="D143" s="356"/>
      <c r="E143" s="356"/>
      <c r="F143" s="356"/>
      <c r="G143" s="356"/>
      <c r="H143" s="356"/>
      <c r="I143" s="356"/>
      <c r="J143" s="356"/>
      <c r="K143" s="356"/>
      <c r="L143" s="356"/>
      <c r="M143" s="357"/>
      <c r="N143" s="352" t="s">
        <v>65</v>
      </c>
      <c r="O143" s="353"/>
      <c r="P143" s="353"/>
      <c r="Q143" s="353"/>
      <c r="R143" s="353"/>
      <c r="S143" s="353"/>
      <c r="T143" s="354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hidden="1" customHeight="1" x14ac:dyDescent="0.25">
      <c r="A144" s="406" t="s">
        <v>230</v>
      </c>
      <c r="B144" s="356"/>
      <c r="C144" s="356"/>
      <c r="D144" s="356"/>
      <c r="E144" s="356"/>
      <c r="F144" s="356"/>
      <c r="G144" s="356"/>
      <c r="H144" s="356"/>
      <c r="I144" s="356"/>
      <c r="J144" s="356"/>
      <c r="K144" s="356"/>
      <c r="L144" s="356"/>
      <c r="M144" s="356"/>
      <c r="N144" s="356"/>
      <c r="O144" s="356"/>
      <c r="P144" s="356"/>
      <c r="Q144" s="356"/>
      <c r="R144" s="356"/>
      <c r="S144" s="356"/>
      <c r="T144" s="356"/>
      <c r="U144" s="356"/>
      <c r="V144" s="356"/>
      <c r="W144" s="356"/>
      <c r="X144" s="356"/>
      <c r="Y144" s="343"/>
      <c r="Z144" s="343"/>
    </row>
    <row r="145" spans="1:53" ht="14.25" hidden="1" customHeight="1" x14ac:dyDescent="0.25">
      <c r="A145" s="360" t="s">
        <v>59</v>
      </c>
      <c r="B145" s="356"/>
      <c r="C145" s="356"/>
      <c r="D145" s="356"/>
      <c r="E145" s="356"/>
      <c r="F145" s="356"/>
      <c r="G145" s="356"/>
      <c r="H145" s="356"/>
      <c r="I145" s="356"/>
      <c r="J145" s="356"/>
      <c r="K145" s="356"/>
      <c r="L145" s="356"/>
      <c r="M145" s="356"/>
      <c r="N145" s="356"/>
      <c r="O145" s="356"/>
      <c r="P145" s="356"/>
      <c r="Q145" s="356"/>
      <c r="R145" s="356"/>
      <c r="S145" s="356"/>
      <c r="T145" s="356"/>
      <c r="U145" s="356"/>
      <c r="V145" s="356"/>
      <c r="W145" s="356"/>
      <c r="X145" s="356"/>
      <c r="Y145" s="344"/>
      <c r="Z145" s="344"/>
    </row>
    <row r="146" spans="1:53" ht="27" hidden="1" customHeight="1" x14ac:dyDescent="0.25">
      <c r="A146" s="54" t="s">
        <v>231</v>
      </c>
      <c r="B146" s="54" t="s">
        <v>232</v>
      </c>
      <c r="C146" s="31">
        <v>4301031191</v>
      </c>
      <c r="D146" s="358">
        <v>4680115880993</v>
      </c>
      <c r="E146" s="359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2"/>
      <c r="P146" s="362"/>
      <c r="Q146" s="362"/>
      <c r="R146" s="359"/>
      <c r="S146" s="34"/>
      <c r="T146" s="34"/>
      <c r="U146" s="35" t="s">
        <v>64</v>
      </c>
      <c r="V146" s="348">
        <v>0</v>
      </c>
      <c r="W146" s="349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4301031204</v>
      </c>
      <c r="D147" s="358">
        <v>4680115881761</v>
      </c>
      <c r="E147" s="359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2"/>
      <c r="P147" s="362"/>
      <c r="Q147" s="362"/>
      <c r="R147" s="359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4301031201</v>
      </c>
      <c r="D148" s="358">
        <v>4680115881563</v>
      </c>
      <c r="E148" s="359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2"/>
      <c r="P148" s="362"/>
      <c r="Q148" s="362"/>
      <c r="R148" s="359"/>
      <c r="S148" s="34"/>
      <c r="T148" s="34"/>
      <c r="U148" s="35" t="s">
        <v>64</v>
      </c>
      <c r="V148" s="348">
        <v>0</v>
      </c>
      <c r="W148" s="349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8">
        <v>4680115880986</v>
      </c>
      <c r="E149" s="359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2"/>
      <c r="P149" s="362"/>
      <c r="Q149" s="362"/>
      <c r="R149" s="359"/>
      <c r="S149" s="34"/>
      <c r="T149" s="34"/>
      <c r="U149" s="35" t="s">
        <v>64</v>
      </c>
      <c r="V149" s="348">
        <v>90</v>
      </c>
      <c r="W149" s="349">
        <f t="shared" si="8"/>
        <v>90.3</v>
      </c>
      <c r="X149" s="36">
        <f>IFERROR(IF(W149=0,"",ROUNDUP(W149/H149,0)*0.00502),"")</f>
        <v>0.21586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58">
        <v>4680115880207</v>
      </c>
      <c r="E150" s="359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2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2"/>
      <c r="P150" s="362"/>
      <c r="Q150" s="362"/>
      <c r="R150" s="359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4301031205</v>
      </c>
      <c r="D151" s="358">
        <v>4680115881785</v>
      </c>
      <c r="E151" s="359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2"/>
      <c r="P151" s="362"/>
      <c r="Q151" s="362"/>
      <c r="R151" s="359"/>
      <c r="S151" s="34"/>
      <c r="T151" s="34"/>
      <c r="U151" s="35" t="s">
        <v>64</v>
      </c>
      <c r="V151" s="348">
        <v>0</v>
      </c>
      <c r="W151" s="349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8">
        <v>4680115881679</v>
      </c>
      <c r="E152" s="359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2"/>
      <c r="P152" s="362"/>
      <c r="Q152" s="362"/>
      <c r="R152" s="359"/>
      <c r="S152" s="34"/>
      <c r="T152" s="34"/>
      <c r="U152" s="35" t="s">
        <v>64</v>
      </c>
      <c r="V152" s="348">
        <v>49</v>
      </c>
      <c r="W152" s="349">
        <f t="shared" si="8"/>
        <v>50.400000000000006</v>
      </c>
      <c r="X152" s="36">
        <f>IFERROR(IF(W152=0,"",ROUNDUP(W152/H152,0)*0.00502),"")</f>
        <v>0.12048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58">
        <v>4680115880191</v>
      </c>
      <c r="E153" s="359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2"/>
      <c r="P153" s="362"/>
      <c r="Q153" s="362"/>
      <c r="R153" s="359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58">
        <v>4680115883963</v>
      </c>
      <c r="E154" s="359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2"/>
      <c r="P154" s="362"/>
      <c r="Q154" s="362"/>
      <c r="R154" s="359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5"/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57"/>
      <c r="N155" s="352" t="s">
        <v>65</v>
      </c>
      <c r="O155" s="353"/>
      <c r="P155" s="353"/>
      <c r="Q155" s="353"/>
      <c r="R155" s="353"/>
      <c r="S155" s="353"/>
      <c r="T155" s="354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66.19047619047619</v>
      </c>
      <c r="W155" s="350">
        <f>IFERROR(W146/H146,"0")+IFERROR(W147/H147,"0")+IFERROR(W148/H148,"0")+IFERROR(W149/H149,"0")+IFERROR(W150/H150,"0")+IFERROR(W151/H151,"0")+IFERROR(W152/H152,"0")+IFERROR(W153/H153,"0")+IFERROR(W154/H154,"0")</f>
        <v>67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0.33633999999999997</v>
      </c>
      <c r="Y155" s="351"/>
      <c r="Z155" s="351"/>
    </row>
    <row r="156" spans="1:53" x14ac:dyDescent="0.2">
      <c r="A156" s="356"/>
      <c r="B156" s="356"/>
      <c r="C156" s="356"/>
      <c r="D156" s="356"/>
      <c r="E156" s="356"/>
      <c r="F156" s="356"/>
      <c r="G156" s="356"/>
      <c r="H156" s="356"/>
      <c r="I156" s="356"/>
      <c r="J156" s="356"/>
      <c r="K156" s="356"/>
      <c r="L156" s="356"/>
      <c r="M156" s="357"/>
      <c r="N156" s="352" t="s">
        <v>65</v>
      </c>
      <c r="O156" s="353"/>
      <c r="P156" s="353"/>
      <c r="Q156" s="353"/>
      <c r="R156" s="353"/>
      <c r="S156" s="353"/>
      <c r="T156" s="354"/>
      <c r="U156" s="37" t="s">
        <v>64</v>
      </c>
      <c r="V156" s="350">
        <f>IFERROR(SUM(V146:V154),"0")</f>
        <v>139</v>
      </c>
      <c r="W156" s="350">
        <f>IFERROR(SUM(W146:W154),"0")</f>
        <v>140.69999999999999</v>
      </c>
      <c r="X156" s="37"/>
      <c r="Y156" s="351"/>
      <c r="Z156" s="351"/>
    </row>
    <row r="157" spans="1:53" ht="16.5" hidden="1" customHeight="1" x14ac:dyDescent="0.25">
      <c r="A157" s="406" t="s">
        <v>249</v>
      </c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343"/>
      <c r="Z157" s="343"/>
    </row>
    <row r="158" spans="1:53" ht="14.25" hidden="1" customHeight="1" x14ac:dyDescent="0.25">
      <c r="A158" s="360" t="s">
        <v>104</v>
      </c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6"/>
      <c r="P158" s="356"/>
      <c r="Q158" s="356"/>
      <c r="R158" s="356"/>
      <c r="S158" s="356"/>
      <c r="T158" s="356"/>
      <c r="U158" s="356"/>
      <c r="V158" s="356"/>
      <c r="W158" s="356"/>
      <c r="X158" s="356"/>
      <c r="Y158" s="344"/>
      <c r="Z158" s="344"/>
    </row>
    <row r="159" spans="1:53" ht="16.5" hidden="1" customHeight="1" x14ac:dyDescent="0.25">
      <c r="A159" s="54" t="s">
        <v>250</v>
      </c>
      <c r="B159" s="54" t="s">
        <v>251</v>
      </c>
      <c r="C159" s="31">
        <v>4301011450</v>
      </c>
      <c r="D159" s="358">
        <v>4680115881402</v>
      </c>
      <c r="E159" s="359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2"/>
      <c r="P159" s="362"/>
      <c r="Q159" s="362"/>
      <c r="R159" s="359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252</v>
      </c>
      <c r="B160" s="54" t="s">
        <v>253</v>
      </c>
      <c r="C160" s="31">
        <v>4301011454</v>
      </c>
      <c r="D160" s="358">
        <v>4680115881396</v>
      </c>
      <c r="E160" s="359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2"/>
      <c r="P160" s="362"/>
      <c r="Q160" s="362"/>
      <c r="R160" s="359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55"/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7"/>
      <c r="N161" s="352" t="s">
        <v>65</v>
      </c>
      <c r="O161" s="353"/>
      <c r="P161" s="353"/>
      <c r="Q161" s="353"/>
      <c r="R161" s="353"/>
      <c r="S161" s="353"/>
      <c r="T161" s="354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hidden="1" x14ac:dyDescent="0.2">
      <c r="A162" s="356"/>
      <c r="B162" s="356"/>
      <c r="C162" s="356"/>
      <c r="D162" s="356"/>
      <c r="E162" s="356"/>
      <c r="F162" s="356"/>
      <c r="G162" s="356"/>
      <c r="H162" s="356"/>
      <c r="I162" s="356"/>
      <c r="J162" s="356"/>
      <c r="K162" s="356"/>
      <c r="L162" s="356"/>
      <c r="M162" s="357"/>
      <c r="N162" s="352" t="s">
        <v>65</v>
      </c>
      <c r="O162" s="353"/>
      <c r="P162" s="353"/>
      <c r="Q162" s="353"/>
      <c r="R162" s="353"/>
      <c r="S162" s="353"/>
      <c r="T162" s="354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hidden="1" customHeight="1" x14ac:dyDescent="0.25">
      <c r="A163" s="360" t="s">
        <v>96</v>
      </c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6"/>
      <c r="P163" s="356"/>
      <c r="Q163" s="356"/>
      <c r="R163" s="356"/>
      <c r="S163" s="356"/>
      <c r="T163" s="356"/>
      <c r="U163" s="356"/>
      <c r="V163" s="356"/>
      <c r="W163" s="356"/>
      <c r="X163" s="356"/>
      <c r="Y163" s="344"/>
      <c r="Z163" s="344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58">
        <v>4680115882935</v>
      </c>
      <c r="E164" s="359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2"/>
      <c r="P164" s="362"/>
      <c r="Q164" s="362"/>
      <c r="R164" s="359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256</v>
      </c>
      <c r="B165" s="54" t="s">
        <v>257</v>
      </c>
      <c r="C165" s="31">
        <v>4301020220</v>
      </c>
      <c r="D165" s="358">
        <v>4680115880764</v>
      </c>
      <c r="E165" s="359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2"/>
      <c r="P165" s="362"/>
      <c r="Q165" s="362"/>
      <c r="R165" s="359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5"/>
      <c r="B166" s="356"/>
      <c r="C166" s="356"/>
      <c r="D166" s="356"/>
      <c r="E166" s="356"/>
      <c r="F166" s="356"/>
      <c r="G166" s="356"/>
      <c r="H166" s="356"/>
      <c r="I166" s="356"/>
      <c r="J166" s="356"/>
      <c r="K166" s="356"/>
      <c r="L166" s="356"/>
      <c r="M166" s="357"/>
      <c r="N166" s="352" t="s">
        <v>65</v>
      </c>
      <c r="O166" s="353"/>
      <c r="P166" s="353"/>
      <c r="Q166" s="353"/>
      <c r="R166" s="353"/>
      <c r="S166" s="353"/>
      <c r="T166" s="354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hidden="1" x14ac:dyDescent="0.2">
      <c r="A167" s="356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57"/>
      <c r="N167" s="352" t="s">
        <v>65</v>
      </c>
      <c r="O167" s="353"/>
      <c r="P167" s="353"/>
      <c r="Q167" s="353"/>
      <c r="R167" s="353"/>
      <c r="S167" s="353"/>
      <c r="T167" s="354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hidden="1" customHeight="1" x14ac:dyDescent="0.25">
      <c r="A168" s="360" t="s">
        <v>59</v>
      </c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6"/>
      <c r="P168" s="356"/>
      <c r="Q168" s="356"/>
      <c r="R168" s="356"/>
      <c r="S168" s="356"/>
      <c r="T168" s="356"/>
      <c r="U168" s="356"/>
      <c r="V168" s="356"/>
      <c r="W168" s="356"/>
      <c r="X168" s="356"/>
      <c r="Y168" s="344"/>
      <c r="Z168" s="344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8">
        <v>4680115882683</v>
      </c>
      <c r="E169" s="359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2"/>
      <c r="P169" s="362"/>
      <c r="Q169" s="362"/>
      <c r="R169" s="359"/>
      <c r="S169" s="34"/>
      <c r="T169" s="34"/>
      <c r="U169" s="35" t="s">
        <v>64</v>
      </c>
      <c r="V169" s="348">
        <v>160</v>
      </c>
      <c r="W169" s="349">
        <f>IFERROR(IF(V169="",0,CEILING((V169/$H169),1)*$H169),"")</f>
        <v>162</v>
      </c>
      <c r="X169" s="36">
        <f>IFERROR(IF(W169=0,"",ROUNDUP(W169/H169,0)*0.00937),"")</f>
        <v>0.28110000000000002</v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4301031230</v>
      </c>
      <c r="D170" s="358">
        <v>4680115882690</v>
      </c>
      <c r="E170" s="359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2"/>
      <c r="P170" s="362"/>
      <c r="Q170" s="362"/>
      <c r="R170" s="359"/>
      <c r="S170" s="34"/>
      <c r="T170" s="34"/>
      <c r="U170" s="35" t="s">
        <v>64</v>
      </c>
      <c r="V170" s="348">
        <v>0</v>
      </c>
      <c r="W170" s="349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4301031220</v>
      </c>
      <c r="D171" s="358">
        <v>4680115882669</v>
      </c>
      <c r="E171" s="359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2"/>
      <c r="P171" s="362"/>
      <c r="Q171" s="362"/>
      <c r="R171" s="359"/>
      <c r="S171" s="34"/>
      <c r="T171" s="34"/>
      <c r="U171" s="35" t="s">
        <v>64</v>
      </c>
      <c r="V171" s="348">
        <v>0</v>
      </c>
      <c r="W171" s="349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264</v>
      </c>
      <c r="B172" s="54" t="s">
        <v>265</v>
      </c>
      <c r="C172" s="31">
        <v>4301031221</v>
      </c>
      <c r="D172" s="358">
        <v>4680115882676</v>
      </c>
      <c r="E172" s="359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2"/>
      <c r="P172" s="362"/>
      <c r="Q172" s="362"/>
      <c r="R172" s="359"/>
      <c r="S172" s="34"/>
      <c r="T172" s="34"/>
      <c r="U172" s="35" t="s">
        <v>64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5"/>
      <c r="B173" s="356"/>
      <c r="C173" s="356"/>
      <c r="D173" s="356"/>
      <c r="E173" s="356"/>
      <c r="F173" s="356"/>
      <c r="G173" s="356"/>
      <c r="H173" s="356"/>
      <c r="I173" s="356"/>
      <c r="J173" s="356"/>
      <c r="K173" s="356"/>
      <c r="L173" s="356"/>
      <c r="M173" s="357"/>
      <c r="N173" s="352" t="s">
        <v>65</v>
      </c>
      <c r="O173" s="353"/>
      <c r="P173" s="353"/>
      <c r="Q173" s="353"/>
      <c r="R173" s="353"/>
      <c r="S173" s="353"/>
      <c r="T173" s="354"/>
      <c r="U173" s="37" t="s">
        <v>66</v>
      </c>
      <c r="V173" s="350">
        <f>IFERROR(V169/H169,"0")+IFERROR(V170/H170,"0")+IFERROR(V171/H171,"0")+IFERROR(V172/H172,"0")</f>
        <v>29.629629629629626</v>
      </c>
      <c r="W173" s="350">
        <f>IFERROR(W169/H169,"0")+IFERROR(W170/H170,"0")+IFERROR(W171/H171,"0")+IFERROR(W172/H172,"0")</f>
        <v>29.999999999999996</v>
      </c>
      <c r="X173" s="350">
        <f>IFERROR(IF(X169="",0,X169),"0")+IFERROR(IF(X170="",0,X170),"0")+IFERROR(IF(X171="",0,X171),"0")+IFERROR(IF(X172="",0,X172),"0")</f>
        <v>0.28110000000000002</v>
      </c>
      <c r="Y173" s="351"/>
      <c r="Z173" s="351"/>
    </row>
    <row r="174" spans="1:53" x14ac:dyDescent="0.2">
      <c r="A174" s="356"/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57"/>
      <c r="N174" s="352" t="s">
        <v>65</v>
      </c>
      <c r="O174" s="353"/>
      <c r="P174" s="353"/>
      <c r="Q174" s="353"/>
      <c r="R174" s="353"/>
      <c r="S174" s="353"/>
      <c r="T174" s="354"/>
      <c r="U174" s="37" t="s">
        <v>64</v>
      </c>
      <c r="V174" s="350">
        <f>IFERROR(SUM(V169:V172),"0")</f>
        <v>160</v>
      </c>
      <c r="W174" s="350">
        <f>IFERROR(SUM(W169:W172),"0")</f>
        <v>162</v>
      </c>
      <c r="X174" s="37"/>
      <c r="Y174" s="351"/>
      <c r="Z174" s="351"/>
    </row>
    <row r="175" spans="1:53" ht="14.25" hidden="1" customHeight="1" x14ac:dyDescent="0.25">
      <c r="A175" s="360" t="s">
        <v>67</v>
      </c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56"/>
      <c r="P175" s="356"/>
      <c r="Q175" s="356"/>
      <c r="R175" s="356"/>
      <c r="S175" s="356"/>
      <c r="T175" s="356"/>
      <c r="U175" s="356"/>
      <c r="V175" s="356"/>
      <c r="W175" s="356"/>
      <c r="X175" s="356"/>
      <c r="Y175" s="344"/>
      <c r="Z175" s="344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58">
        <v>4680115881556</v>
      </c>
      <c r="E176" s="359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2"/>
      <c r="P176" s="362"/>
      <c r="Q176" s="362"/>
      <c r="R176" s="359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268</v>
      </c>
      <c r="B177" s="54" t="s">
        <v>269</v>
      </c>
      <c r="C177" s="31">
        <v>4301051538</v>
      </c>
      <c r="D177" s="358">
        <v>4680115880573</v>
      </c>
      <c r="E177" s="359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2"/>
      <c r="P177" s="362"/>
      <c r="Q177" s="362"/>
      <c r="R177" s="359"/>
      <c r="S177" s="34"/>
      <c r="T177" s="34"/>
      <c r="U177" s="35" t="s">
        <v>64</v>
      </c>
      <c r="V177" s="348">
        <v>0</v>
      </c>
      <c r="W177" s="349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4301051408</v>
      </c>
      <c r="D178" s="358">
        <v>4680115881594</v>
      </c>
      <c r="E178" s="359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39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2"/>
      <c r="P178" s="362"/>
      <c r="Q178" s="362"/>
      <c r="R178" s="359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58">
        <v>4680115881587</v>
      </c>
      <c r="E179" s="359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2"/>
      <c r="P179" s="362"/>
      <c r="Q179" s="362"/>
      <c r="R179" s="359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274</v>
      </c>
      <c r="B180" s="54" t="s">
        <v>275</v>
      </c>
      <c r="C180" s="31">
        <v>4301051380</v>
      </c>
      <c r="D180" s="358">
        <v>4680115880962</v>
      </c>
      <c r="E180" s="359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0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2"/>
      <c r="P180" s="362"/>
      <c r="Q180" s="362"/>
      <c r="R180" s="359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58">
        <v>4680115881617</v>
      </c>
      <c r="E181" s="359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2"/>
      <c r="P181" s="362"/>
      <c r="Q181" s="362"/>
      <c r="R181" s="359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8">
        <v>4680115881228</v>
      </c>
      <c r="E182" s="359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2"/>
      <c r="P182" s="362"/>
      <c r="Q182" s="362"/>
      <c r="R182" s="359"/>
      <c r="S182" s="34"/>
      <c r="T182" s="34"/>
      <c r="U182" s="35" t="s">
        <v>64</v>
      </c>
      <c r="V182" s="348">
        <v>63</v>
      </c>
      <c r="W182" s="349">
        <f t="shared" si="9"/>
        <v>64.8</v>
      </c>
      <c r="X182" s="36">
        <f>IFERROR(IF(W182=0,"",ROUNDUP(W182/H182,0)*0.00753),"")</f>
        <v>0.20331000000000002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58">
        <v>4680115881037</v>
      </c>
      <c r="E183" s="359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2"/>
      <c r="P183" s="362"/>
      <c r="Q183" s="362"/>
      <c r="R183" s="359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8">
        <v>4680115881211</v>
      </c>
      <c r="E184" s="359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2"/>
      <c r="P184" s="362"/>
      <c r="Q184" s="362"/>
      <c r="R184" s="359"/>
      <c r="S184" s="34"/>
      <c r="T184" s="34"/>
      <c r="U184" s="35" t="s">
        <v>64</v>
      </c>
      <c r="V184" s="348">
        <v>300</v>
      </c>
      <c r="W184" s="349">
        <f t="shared" si="9"/>
        <v>300</v>
      </c>
      <c r="X184" s="36">
        <f>IFERROR(IF(W184=0,"",ROUNDUP(W184/H184,0)*0.00753),"")</f>
        <v>0.94125000000000003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58">
        <v>4680115881020</v>
      </c>
      <c r="E185" s="359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2"/>
      <c r="P185" s="362"/>
      <c r="Q185" s="362"/>
      <c r="R185" s="359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8">
        <v>4680115882195</v>
      </c>
      <c r="E186" s="359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2"/>
      <c r="P186" s="362"/>
      <c r="Q186" s="362"/>
      <c r="R186" s="359"/>
      <c r="S186" s="34"/>
      <c r="T186" s="34"/>
      <c r="U186" s="35" t="s">
        <v>64</v>
      </c>
      <c r="V186" s="348">
        <v>230</v>
      </c>
      <c r="W186" s="349">
        <f t="shared" si="9"/>
        <v>230.39999999999998</v>
      </c>
      <c r="X186" s="36">
        <f t="shared" ref="X186:X192" si="10">IFERROR(IF(W186=0,"",ROUNDUP(W186/H186,0)*0.00753),"")</f>
        <v>0.72287999999999997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58">
        <v>4680115882607</v>
      </c>
      <c r="E187" s="359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60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2"/>
      <c r="P187" s="362"/>
      <c r="Q187" s="362"/>
      <c r="R187" s="359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8">
        <v>4680115880092</v>
      </c>
      <c r="E188" s="359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1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2"/>
      <c r="P188" s="362"/>
      <c r="Q188" s="362"/>
      <c r="R188" s="359"/>
      <c r="S188" s="34"/>
      <c r="T188" s="34"/>
      <c r="U188" s="35" t="s">
        <v>64</v>
      </c>
      <c r="V188" s="348">
        <v>287</v>
      </c>
      <c r="W188" s="349">
        <f t="shared" si="9"/>
        <v>288</v>
      </c>
      <c r="X188" s="36">
        <f t="shared" si="10"/>
        <v>0.90360000000000007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8">
        <v>4680115880221</v>
      </c>
      <c r="E189" s="359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2"/>
      <c r="P189" s="362"/>
      <c r="Q189" s="362"/>
      <c r="R189" s="359"/>
      <c r="S189" s="34"/>
      <c r="T189" s="34"/>
      <c r="U189" s="35" t="s">
        <v>64</v>
      </c>
      <c r="V189" s="348">
        <v>192</v>
      </c>
      <c r="W189" s="349">
        <f t="shared" si="9"/>
        <v>192</v>
      </c>
      <c r="X189" s="36">
        <f t="shared" si="10"/>
        <v>0.60240000000000005</v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58">
        <v>4680115882942</v>
      </c>
      <c r="E190" s="359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8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2"/>
      <c r="P190" s="362"/>
      <c r="Q190" s="362"/>
      <c r="R190" s="359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8">
        <v>4680115880504</v>
      </c>
      <c r="E191" s="359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2"/>
      <c r="P191" s="362"/>
      <c r="Q191" s="362"/>
      <c r="R191" s="359"/>
      <c r="S191" s="34"/>
      <c r="T191" s="34"/>
      <c r="U191" s="35" t="s">
        <v>64</v>
      </c>
      <c r="V191" s="348">
        <v>48</v>
      </c>
      <c r="W191" s="349">
        <f t="shared" si="9"/>
        <v>48</v>
      </c>
      <c r="X191" s="36">
        <f t="shared" si="10"/>
        <v>0.15060000000000001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8">
        <v>4680115882164</v>
      </c>
      <c r="E192" s="359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2"/>
      <c r="P192" s="362"/>
      <c r="Q192" s="362"/>
      <c r="R192" s="359"/>
      <c r="S192" s="34"/>
      <c r="T192" s="34"/>
      <c r="U192" s="35" t="s">
        <v>64</v>
      </c>
      <c r="V192" s="348">
        <v>182</v>
      </c>
      <c r="W192" s="349">
        <f t="shared" si="9"/>
        <v>182.4</v>
      </c>
      <c r="X192" s="36">
        <f t="shared" si="10"/>
        <v>0.57228000000000001</v>
      </c>
      <c r="Y192" s="56"/>
      <c r="Z192" s="57"/>
      <c r="AD192" s="58"/>
      <c r="BA192" s="166" t="s">
        <v>1</v>
      </c>
    </row>
    <row r="193" spans="1:53" x14ac:dyDescent="0.2">
      <c r="A193" s="355"/>
      <c r="B193" s="356"/>
      <c r="C193" s="356"/>
      <c r="D193" s="356"/>
      <c r="E193" s="356"/>
      <c r="F193" s="356"/>
      <c r="G193" s="356"/>
      <c r="H193" s="356"/>
      <c r="I193" s="356"/>
      <c r="J193" s="356"/>
      <c r="K193" s="356"/>
      <c r="L193" s="356"/>
      <c r="M193" s="357"/>
      <c r="N193" s="352" t="s">
        <v>65</v>
      </c>
      <c r="O193" s="353"/>
      <c r="P193" s="353"/>
      <c r="Q193" s="353"/>
      <c r="R193" s="353"/>
      <c r="S193" s="353"/>
      <c r="T193" s="354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542.5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544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4.0963200000000004</v>
      </c>
      <c r="Y193" s="351"/>
      <c r="Z193" s="351"/>
    </row>
    <row r="194" spans="1:53" x14ac:dyDescent="0.2">
      <c r="A194" s="356"/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57"/>
      <c r="N194" s="352" t="s">
        <v>65</v>
      </c>
      <c r="O194" s="353"/>
      <c r="P194" s="353"/>
      <c r="Q194" s="353"/>
      <c r="R194" s="353"/>
      <c r="S194" s="353"/>
      <c r="T194" s="354"/>
      <c r="U194" s="37" t="s">
        <v>64</v>
      </c>
      <c r="V194" s="350">
        <f>IFERROR(SUM(V176:V192),"0")</f>
        <v>1302</v>
      </c>
      <c r="W194" s="350">
        <f>IFERROR(SUM(W176:W192),"0")</f>
        <v>1305.6000000000001</v>
      </c>
      <c r="X194" s="37"/>
      <c r="Y194" s="351"/>
      <c r="Z194" s="351"/>
    </row>
    <row r="195" spans="1:53" ht="14.25" hidden="1" customHeight="1" x14ac:dyDescent="0.25">
      <c r="A195" s="360" t="s">
        <v>200</v>
      </c>
      <c r="B195" s="356"/>
      <c r="C195" s="356"/>
      <c r="D195" s="356"/>
      <c r="E195" s="356"/>
      <c r="F195" s="356"/>
      <c r="G195" s="356"/>
      <c r="H195" s="356"/>
      <c r="I195" s="356"/>
      <c r="J195" s="356"/>
      <c r="K195" s="356"/>
      <c r="L195" s="356"/>
      <c r="M195" s="356"/>
      <c r="N195" s="356"/>
      <c r="O195" s="356"/>
      <c r="P195" s="356"/>
      <c r="Q195" s="356"/>
      <c r="R195" s="356"/>
      <c r="S195" s="356"/>
      <c r="T195" s="356"/>
      <c r="U195" s="356"/>
      <c r="V195" s="356"/>
      <c r="W195" s="356"/>
      <c r="X195" s="356"/>
      <c r="Y195" s="344"/>
      <c r="Z195" s="344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58">
        <v>4680115882874</v>
      </c>
      <c r="E196" s="359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2"/>
      <c r="P196" s="362"/>
      <c r="Q196" s="362"/>
      <c r="R196" s="359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58">
        <v>4680115884434</v>
      </c>
      <c r="E197" s="359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2"/>
      <c r="P197" s="362"/>
      <c r="Q197" s="362"/>
      <c r="R197" s="359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304</v>
      </c>
      <c r="B198" s="54" t="s">
        <v>305</v>
      </c>
      <c r="C198" s="31">
        <v>4301060338</v>
      </c>
      <c r="D198" s="358">
        <v>4680115880801</v>
      </c>
      <c r="E198" s="359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2"/>
      <c r="P198" s="362"/>
      <c r="Q198" s="362"/>
      <c r="R198" s="359"/>
      <c r="S198" s="34"/>
      <c r="T198" s="34"/>
      <c r="U198" s="35" t="s">
        <v>64</v>
      </c>
      <c r="V198" s="348">
        <v>0</v>
      </c>
      <c r="W198" s="349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hidden="1" customHeight="1" x14ac:dyDescent="0.25">
      <c r="A199" s="54" t="s">
        <v>306</v>
      </c>
      <c r="B199" s="54" t="s">
        <v>307</v>
      </c>
      <c r="C199" s="31">
        <v>4301060339</v>
      </c>
      <c r="D199" s="358">
        <v>4680115880818</v>
      </c>
      <c r="E199" s="359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6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2"/>
      <c r="P199" s="362"/>
      <c r="Q199" s="362"/>
      <c r="R199" s="359"/>
      <c r="S199" s="34"/>
      <c r="T199" s="34"/>
      <c r="U199" s="35" t="s">
        <v>64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idden="1" x14ac:dyDescent="0.2">
      <c r="A200" s="355"/>
      <c r="B200" s="356"/>
      <c r="C200" s="356"/>
      <c r="D200" s="356"/>
      <c r="E200" s="356"/>
      <c r="F200" s="356"/>
      <c r="G200" s="356"/>
      <c r="H200" s="356"/>
      <c r="I200" s="356"/>
      <c r="J200" s="356"/>
      <c r="K200" s="356"/>
      <c r="L200" s="356"/>
      <c r="M200" s="357"/>
      <c r="N200" s="352" t="s">
        <v>65</v>
      </c>
      <c r="O200" s="353"/>
      <c r="P200" s="353"/>
      <c r="Q200" s="353"/>
      <c r="R200" s="353"/>
      <c r="S200" s="353"/>
      <c r="T200" s="354"/>
      <c r="U200" s="37" t="s">
        <v>66</v>
      </c>
      <c r="V200" s="350">
        <f>IFERROR(V196/H196,"0")+IFERROR(V197/H197,"0")+IFERROR(V198/H198,"0")+IFERROR(V199/H199,"0")</f>
        <v>0</v>
      </c>
      <c r="W200" s="350">
        <f>IFERROR(W196/H196,"0")+IFERROR(W197/H197,"0")+IFERROR(W198/H198,"0")+IFERROR(W199/H199,"0")</f>
        <v>0</v>
      </c>
      <c r="X200" s="350">
        <f>IFERROR(IF(X196="",0,X196),"0")+IFERROR(IF(X197="",0,X197),"0")+IFERROR(IF(X198="",0,X198),"0")+IFERROR(IF(X199="",0,X199),"0")</f>
        <v>0</v>
      </c>
      <c r="Y200" s="351"/>
      <c r="Z200" s="351"/>
    </row>
    <row r="201" spans="1:53" hidden="1" x14ac:dyDescent="0.2">
      <c r="A201" s="356"/>
      <c r="B201" s="356"/>
      <c r="C201" s="356"/>
      <c r="D201" s="356"/>
      <c r="E201" s="356"/>
      <c r="F201" s="356"/>
      <c r="G201" s="356"/>
      <c r="H201" s="356"/>
      <c r="I201" s="356"/>
      <c r="J201" s="356"/>
      <c r="K201" s="356"/>
      <c r="L201" s="356"/>
      <c r="M201" s="357"/>
      <c r="N201" s="352" t="s">
        <v>65</v>
      </c>
      <c r="O201" s="353"/>
      <c r="P201" s="353"/>
      <c r="Q201" s="353"/>
      <c r="R201" s="353"/>
      <c r="S201" s="353"/>
      <c r="T201" s="354"/>
      <c r="U201" s="37" t="s">
        <v>64</v>
      </c>
      <c r="V201" s="350">
        <f>IFERROR(SUM(V196:V199),"0")</f>
        <v>0</v>
      </c>
      <c r="W201" s="350">
        <f>IFERROR(SUM(W196:W199),"0")</f>
        <v>0</v>
      </c>
      <c r="X201" s="37"/>
      <c r="Y201" s="351"/>
      <c r="Z201" s="351"/>
    </row>
    <row r="202" spans="1:53" ht="16.5" hidden="1" customHeight="1" x14ac:dyDescent="0.25">
      <c r="A202" s="406" t="s">
        <v>308</v>
      </c>
      <c r="B202" s="356"/>
      <c r="C202" s="356"/>
      <c r="D202" s="356"/>
      <c r="E202" s="356"/>
      <c r="F202" s="356"/>
      <c r="G202" s="356"/>
      <c r="H202" s="356"/>
      <c r="I202" s="356"/>
      <c r="J202" s="356"/>
      <c r="K202" s="356"/>
      <c r="L202" s="356"/>
      <c r="M202" s="356"/>
      <c r="N202" s="356"/>
      <c r="O202" s="356"/>
      <c r="P202" s="356"/>
      <c r="Q202" s="356"/>
      <c r="R202" s="356"/>
      <c r="S202" s="356"/>
      <c r="T202" s="356"/>
      <c r="U202" s="356"/>
      <c r="V202" s="356"/>
      <c r="W202" s="356"/>
      <c r="X202" s="356"/>
      <c r="Y202" s="343"/>
      <c r="Z202" s="343"/>
    </row>
    <row r="203" spans="1:53" ht="14.25" hidden="1" customHeight="1" x14ac:dyDescent="0.25">
      <c r="A203" s="360" t="s">
        <v>104</v>
      </c>
      <c r="B203" s="356"/>
      <c r="C203" s="356"/>
      <c r="D203" s="356"/>
      <c r="E203" s="356"/>
      <c r="F203" s="356"/>
      <c r="G203" s="356"/>
      <c r="H203" s="356"/>
      <c r="I203" s="356"/>
      <c r="J203" s="356"/>
      <c r="K203" s="356"/>
      <c r="L203" s="356"/>
      <c r="M203" s="356"/>
      <c r="N203" s="356"/>
      <c r="O203" s="356"/>
      <c r="P203" s="356"/>
      <c r="Q203" s="356"/>
      <c r="R203" s="356"/>
      <c r="S203" s="356"/>
      <c r="T203" s="356"/>
      <c r="U203" s="356"/>
      <c r="V203" s="356"/>
      <c r="W203" s="356"/>
      <c r="X203" s="356"/>
      <c r="Y203" s="344"/>
      <c r="Z203" s="344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58">
        <v>4680115884274</v>
      </c>
      <c r="E204" s="359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5" t="s">
        <v>311</v>
      </c>
      <c r="O204" s="362"/>
      <c r="P204" s="362"/>
      <c r="Q204" s="362"/>
      <c r="R204" s="359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58">
        <v>4680115884298</v>
      </c>
      <c r="E205" s="359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5" t="s">
        <v>314</v>
      </c>
      <c r="O205" s="362"/>
      <c r="P205" s="362"/>
      <c r="Q205" s="362"/>
      <c r="R205" s="359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4301011733</v>
      </c>
      <c r="D206" s="358">
        <v>4680115884250</v>
      </c>
      <c r="E206" s="359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07" t="s">
        <v>317</v>
      </c>
      <c r="O206" s="362"/>
      <c r="P206" s="362"/>
      <c r="Q206" s="362"/>
      <c r="R206" s="359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58">
        <v>4680115884281</v>
      </c>
      <c r="E207" s="359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392" t="s">
        <v>320</v>
      </c>
      <c r="O207" s="362"/>
      <c r="P207" s="362"/>
      <c r="Q207" s="362"/>
      <c r="R207" s="359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58">
        <v>4680115884199</v>
      </c>
      <c r="E208" s="359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2"/>
      <c r="P208" s="362"/>
      <c r="Q208" s="362"/>
      <c r="R208" s="359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58">
        <v>4680115884267</v>
      </c>
      <c r="E209" s="359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6" t="s">
        <v>326</v>
      </c>
      <c r="O209" s="362"/>
      <c r="P209" s="362"/>
      <c r="Q209" s="362"/>
      <c r="R209" s="359"/>
      <c r="S209" s="34"/>
      <c r="T209" s="34"/>
      <c r="U209" s="35" t="s">
        <v>64</v>
      </c>
      <c r="V209" s="348">
        <v>58</v>
      </c>
      <c r="W209" s="349">
        <f t="shared" si="11"/>
        <v>60</v>
      </c>
      <c r="X209" s="36">
        <f>IFERROR(IF(W209=0,"",ROUNDUP(W209/H209,0)*0.00937),"")</f>
        <v>0.14055000000000001</v>
      </c>
      <c r="Y209" s="56"/>
      <c r="Z209" s="57"/>
      <c r="AD209" s="58"/>
      <c r="BA209" s="176" t="s">
        <v>1</v>
      </c>
    </row>
    <row r="210" spans="1:53" x14ac:dyDescent="0.2">
      <c r="A210" s="355"/>
      <c r="B210" s="356"/>
      <c r="C210" s="356"/>
      <c r="D210" s="356"/>
      <c r="E210" s="356"/>
      <c r="F210" s="356"/>
      <c r="G210" s="356"/>
      <c r="H210" s="356"/>
      <c r="I210" s="356"/>
      <c r="J210" s="356"/>
      <c r="K210" s="356"/>
      <c r="L210" s="356"/>
      <c r="M210" s="357"/>
      <c r="N210" s="352" t="s">
        <v>65</v>
      </c>
      <c r="O210" s="353"/>
      <c r="P210" s="353"/>
      <c r="Q210" s="353"/>
      <c r="R210" s="353"/>
      <c r="S210" s="353"/>
      <c r="T210" s="354"/>
      <c r="U210" s="37" t="s">
        <v>66</v>
      </c>
      <c r="V210" s="350">
        <f>IFERROR(V204/H204,"0")+IFERROR(V205/H205,"0")+IFERROR(V206/H206,"0")+IFERROR(V207/H207,"0")+IFERROR(V208/H208,"0")+IFERROR(V209/H209,"0")</f>
        <v>14.5</v>
      </c>
      <c r="W210" s="350">
        <f>IFERROR(W204/H204,"0")+IFERROR(W205/H205,"0")+IFERROR(W206/H206,"0")+IFERROR(W207/H207,"0")+IFERROR(W208/H208,"0")+IFERROR(W209/H209,"0")</f>
        <v>15</v>
      </c>
      <c r="X210" s="350">
        <f>IFERROR(IF(X204="",0,X204),"0")+IFERROR(IF(X205="",0,X205),"0")+IFERROR(IF(X206="",0,X206),"0")+IFERROR(IF(X207="",0,X207),"0")+IFERROR(IF(X208="",0,X208),"0")+IFERROR(IF(X209="",0,X209),"0")</f>
        <v>0.14055000000000001</v>
      </c>
      <c r="Y210" s="351"/>
      <c r="Z210" s="351"/>
    </row>
    <row r="211" spans="1:53" x14ac:dyDescent="0.2">
      <c r="A211" s="356"/>
      <c r="B211" s="356"/>
      <c r="C211" s="356"/>
      <c r="D211" s="356"/>
      <c r="E211" s="356"/>
      <c r="F211" s="356"/>
      <c r="G211" s="356"/>
      <c r="H211" s="356"/>
      <c r="I211" s="356"/>
      <c r="J211" s="356"/>
      <c r="K211" s="356"/>
      <c r="L211" s="356"/>
      <c r="M211" s="357"/>
      <c r="N211" s="352" t="s">
        <v>65</v>
      </c>
      <c r="O211" s="353"/>
      <c r="P211" s="353"/>
      <c r="Q211" s="353"/>
      <c r="R211" s="353"/>
      <c r="S211" s="353"/>
      <c r="T211" s="354"/>
      <c r="U211" s="37" t="s">
        <v>64</v>
      </c>
      <c r="V211" s="350">
        <f>IFERROR(SUM(V204:V209),"0")</f>
        <v>58</v>
      </c>
      <c r="W211" s="350">
        <f>IFERROR(SUM(W204:W209),"0")</f>
        <v>60</v>
      </c>
      <c r="X211" s="37"/>
      <c r="Y211" s="351"/>
      <c r="Z211" s="351"/>
    </row>
    <row r="212" spans="1:53" ht="14.25" hidden="1" customHeight="1" x14ac:dyDescent="0.25">
      <c r="A212" s="360" t="s">
        <v>59</v>
      </c>
      <c r="B212" s="356"/>
      <c r="C212" s="356"/>
      <c r="D212" s="356"/>
      <c r="E212" s="356"/>
      <c r="F212" s="356"/>
      <c r="G212" s="356"/>
      <c r="H212" s="356"/>
      <c r="I212" s="356"/>
      <c r="J212" s="356"/>
      <c r="K212" s="356"/>
      <c r="L212" s="356"/>
      <c r="M212" s="356"/>
      <c r="N212" s="356"/>
      <c r="O212" s="356"/>
      <c r="P212" s="356"/>
      <c r="Q212" s="356"/>
      <c r="R212" s="356"/>
      <c r="S212" s="356"/>
      <c r="T212" s="356"/>
      <c r="U212" s="356"/>
      <c r="V212" s="356"/>
      <c r="W212" s="356"/>
      <c r="X212" s="356"/>
      <c r="Y212" s="344"/>
      <c r="Z212" s="344"/>
    </row>
    <row r="213" spans="1:53" ht="27" hidden="1" customHeight="1" x14ac:dyDescent="0.25">
      <c r="A213" s="54" t="s">
        <v>327</v>
      </c>
      <c r="B213" s="54" t="s">
        <v>328</v>
      </c>
      <c r="C213" s="31">
        <v>4301031151</v>
      </c>
      <c r="D213" s="358">
        <v>4607091389845</v>
      </c>
      <c r="E213" s="359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2"/>
      <c r="P213" s="362"/>
      <c r="Q213" s="362"/>
      <c r="R213" s="359"/>
      <c r="S213" s="34"/>
      <c r="T213" s="34"/>
      <c r="U213" s="35" t="s">
        <v>64</v>
      </c>
      <c r="V213" s="348">
        <v>0</v>
      </c>
      <c r="W213" s="349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hidden="1" x14ac:dyDescent="0.2">
      <c r="A214" s="355"/>
      <c r="B214" s="356"/>
      <c r="C214" s="356"/>
      <c r="D214" s="356"/>
      <c r="E214" s="356"/>
      <c r="F214" s="356"/>
      <c r="G214" s="356"/>
      <c r="H214" s="356"/>
      <c r="I214" s="356"/>
      <c r="J214" s="356"/>
      <c r="K214" s="356"/>
      <c r="L214" s="356"/>
      <c r="M214" s="357"/>
      <c r="N214" s="352" t="s">
        <v>65</v>
      </c>
      <c r="O214" s="353"/>
      <c r="P214" s="353"/>
      <c r="Q214" s="353"/>
      <c r="R214" s="353"/>
      <c r="S214" s="353"/>
      <c r="T214" s="354"/>
      <c r="U214" s="37" t="s">
        <v>66</v>
      </c>
      <c r="V214" s="350">
        <f>IFERROR(V213/H213,"0")</f>
        <v>0</v>
      </c>
      <c r="W214" s="350">
        <f>IFERROR(W213/H213,"0")</f>
        <v>0</v>
      </c>
      <c r="X214" s="350">
        <f>IFERROR(IF(X213="",0,X213),"0")</f>
        <v>0</v>
      </c>
      <c r="Y214" s="351"/>
      <c r="Z214" s="351"/>
    </row>
    <row r="215" spans="1:53" hidden="1" x14ac:dyDescent="0.2">
      <c r="A215" s="356"/>
      <c r="B215" s="356"/>
      <c r="C215" s="356"/>
      <c r="D215" s="356"/>
      <c r="E215" s="356"/>
      <c r="F215" s="356"/>
      <c r="G215" s="356"/>
      <c r="H215" s="356"/>
      <c r="I215" s="356"/>
      <c r="J215" s="356"/>
      <c r="K215" s="356"/>
      <c r="L215" s="356"/>
      <c r="M215" s="357"/>
      <c r="N215" s="352" t="s">
        <v>65</v>
      </c>
      <c r="O215" s="353"/>
      <c r="P215" s="353"/>
      <c r="Q215" s="353"/>
      <c r="R215" s="353"/>
      <c r="S215" s="353"/>
      <c r="T215" s="354"/>
      <c r="U215" s="37" t="s">
        <v>64</v>
      </c>
      <c r="V215" s="350">
        <f>IFERROR(SUM(V213:V213),"0")</f>
        <v>0</v>
      </c>
      <c r="W215" s="350">
        <f>IFERROR(SUM(W213:W213),"0")</f>
        <v>0</v>
      </c>
      <c r="X215" s="37"/>
      <c r="Y215" s="351"/>
      <c r="Z215" s="351"/>
    </row>
    <row r="216" spans="1:53" ht="16.5" hidden="1" customHeight="1" x14ac:dyDescent="0.25">
      <c r="A216" s="406" t="s">
        <v>329</v>
      </c>
      <c r="B216" s="356"/>
      <c r="C216" s="356"/>
      <c r="D216" s="356"/>
      <c r="E216" s="356"/>
      <c r="F216" s="356"/>
      <c r="G216" s="356"/>
      <c r="H216" s="356"/>
      <c r="I216" s="356"/>
      <c r="J216" s="356"/>
      <c r="K216" s="356"/>
      <c r="L216" s="356"/>
      <c r="M216" s="356"/>
      <c r="N216" s="356"/>
      <c r="O216" s="356"/>
      <c r="P216" s="356"/>
      <c r="Q216" s="356"/>
      <c r="R216" s="356"/>
      <c r="S216" s="356"/>
      <c r="T216" s="356"/>
      <c r="U216" s="356"/>
      <c r="V216" s="356"/>
      <c r="W216" s="356"/>
      <c r="X216" s="356"/>
      <c r="Y216" s="343"/>
      <c r="Z216" s="343"/>
    </row>
    <row r="217" spans="1:53" ht="14.25" hidden="1" customHeight="1" x14ac:dyDescent="0.25">
      <c r="A217" s="360" t="s">
        <v>104</v>
      </c>
      <c r="B217" s="356"/>
      <c r="C217" s="356"/>
      <c r="D217" s="356"/>
      <c r="E217" s="356"/>
      <c r="F217" s="356"/>
      <c r="G217" s="356"/>
      <c r="H217" s="356"/>
      <c r="I217" s="356"/>
      <c r="J217" s="356"/>
      <c r="K217" s="356"/>
      <c r="L217" s="356"/>
      <c r="M217" s="356"/>
      <c r="N217" s="356"/>
      <c r="O217" s="356"/>
      <c r="P217" s="356"/>
      <c r="Q217" s="356"/>
      <c r="R217" s="356"/>
      <c r="S217" s="356"/>
      <c r="T217" s="356"/>
      <c r="U217" s="356"/>
      <c r="V217" s="356"/>
      <c r="W217" s="356"/>
      <c r="X217" s="356"/>
      <c r="Y217" s="344"/>
      <c r="Z217" s="344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58">
        <v>4680115884137</v>
      </c>
      <c r="E218" s="359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9" t="s">
        <v>332</v>
      </c>
      <c r="O218" s="362"/>
      <c r="P218" s="362"/>
      <c r="Q218" s="362"/>
      <c r="R218" s="359"/>
      <c r="S218" s="34"/>
      <c r="T218" s="34"/>
      <c r="U218" s="35" t="s">
        <v>64</v>
      </c>
      <c r="V218" s="348">
        <v>109</v>
      </c>
      <c r="W218" s="349">
        <f t="shared" ref="W218:W223" si="12">IFERROR(IF(V218="",0,CEILING((V218/$H218),1)*$H218),"")</f>
        <v>116</v>
      </c>
      <c r="X218" s="36">
        <f>IFERROR(IF(W218=0,"",ROUNDUP(W218/H218,0)*0.02175),"")</f>
        <v>0.21749999999999997</v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58">
        <v>4680115884236</v>
      </c>
      <c r="E219" s="359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19" t="s">
        <v>335</v>
      </c>
      <c r="O219" s="362"/>
      <c r="P219" s="362"/>
      <c r="Q219" s="362"/>
      <c r="R219" s="359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4301011721</v>
      </c>
      <c r="D220" s="358">
        <v>4680115884175</v>
      </c>
      <c r="E220" s="359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562" t="s">
        <v>338</v>
      </c>
      <c r="O220" s="362"/>
      <c r="P220" s="362"/>
      <c r="Q220" s="362"/>
      <c r="R220" s="359"/>
      <c r="S220" s="34"/>
      <c r="T220" s="34"/>
      <c r="U220" s="35" t="s">
        <v>64</v>
      </c>
      <c r="V220" s="348">
        <v>0</v>
      </c>
      <c r="W220" s="349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58">
        <v>4680115884144</v>
      </c>
      <c r="E221" s="359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90" t="s">
        <v>341</v>
      </c>
      <c r="O221" s="362"/>
      <c r="P221" s="362"/>
      <c r="Q221" s="362"/>
      <c r="R221" s="359"/>
      <c r="S221" s="34"/>
      <c r="T221" s="34"/>
      <c r="U221" s="35" t="s">
        <v>64</v>
      </c>
      <c r="V221" s="348">
        <v>17</v>
      </c>
      <c r="W221" s="349">
        <f t="shared" si="12"/>
        <v>20</v>
      </c>
      <c r="X221" s="36">
        <f>IFERROR(IF(W221=0,"",ROUNDUP(W221/H221,0)*0.00937),"")</f>
        <v>4.6850000000000003E-2</v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58">
        <v>4680115884182</v>
      </c>
      <c r="E222" s="359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9" t="s">
        <v>344</v>
      </c>
      <c r="O222" s="362"/>
      <c r="P222" s="362"/>
      <c r="Q222" s="362"/>
      <c r="R222" s="359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345</v>
      </c>
      <c r="B223" s="54" t="s">
        <v>346</v>
      </c>
      <c r="C223" s="31">
        <v>4301011722</v>
      </c>
      <c r="D223" s="358">
        <v>4680115884205</v>
      </c>
      <c r="E223" s="359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60" t="s">
        <v>347</v>
      </c>
      <c r="O223" s="362"/>
      <c r="P223" s="362"/>
      <c r="Q223" s="362"/>
      <c r="R223" s="359"/>
      <c r="S223" s="34"/>
      <c r="T223" s="34"/>
      <c r="U223" s="35" t="s">
        <v>64</v>
      </c>
      <c r="V223" s="348">
        <v>0</v>
      </c>
      <c r="W223" s="349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5"/>
      <c r="B224" s="356"/>
      <c r="C224" s="356"/>
      <c r="D224" s="356"/>
      <c r="E224" s="356"/>
      <c r="F224" s="356"/>
      <c r="G224" s="356"/>
      <c r="H224" s="356"/>
      <c r="I224" s="356"/>
      <c r="J224" s="356"/>
      <c r="K224" s="356"/>
      <c r="L224" s="356"/>
      <c r="M224" s="357"/>
      <c r="N224" s="352" t="s">
        <v>65</v>
      </c>
      <c r="O224" s="353"/>
      <c r="P224" s="353"/>
      <c r="Q224" s="353"/>
      <c r="R224" s="353"/>
      <c r="S224" s="353"/>
      <c r="T224" s="354"/>
      <c r="U224" s="37" t="s">
        <v>66</v>
      </c>
      <c r="V224" s="350">
        <f>IFERROR(V218/H218,"0")+IFERROR(V219/H219,"0")+IFERROR(V220/H220,"0")+IFERROR(V221/H221,"0")+IFERROR(V222/H222,"0")+IFERROR(V223/H223,"0")</f>
        <v>13.646551724137931</v>
      </c>
      <c r="W224" s="350">
        <f>IFERROR(W218/H218,"0")+IFERROR(W219/H219,"0")+IFERROR(W220/H220,"0")+IFERROR(W221/H221,"0")+IFERROR(W222/H222,"0")+IFERROR(W223/H223,"0")</f>
        <v>15</v>
      </c>
      <c r="X224" s="350">
        <f>IFERROR(IF(X218="",0,X218),"0")+IFERROR(IF(X219="",0,X219),"0")+IFERROR(IF(X220="",0,X220),"0")+IFERROR(IF(X221="",0,X221),"0")+IFERROR(IF(X222="",0,X222),"0")+IFERROR(IF(X223="",0,X223),"0")</f>
        <v>0.26434999999999997</v>
      </c>
      <c r="Y224" s="351"/>
      <c r="Z224" s="351"/>
    </row>
    <row r="225" spans="1:53" x14ac:dyDescent="0.2">
      <c r="A225" s="356"/>
      <c r="B225" s="356"/>
      <c r="C225" s="356"/>
      <c r="D225" s="356"/>
      <c r="E225" s="356"/>
      <c r="F225" s="356"/>
      <c r="G225" s="356"/>
      <c r="H225" s="356"/>
      <c r="I225" s="356"/>
      <c r="J225" s="356"/>
      <c r="K225" s="356"/>
      <c r="L225" s="356"/>
      <c r="M225" s="357"/>
      <c r="N225" s="352" t="s">
        <v>65</v>
      </c>
      <c r="O225" s="353"/>
      <c r="P225" s="353"/>
      <c r="Q225" s="353"/>
      <c r="R225" s="353"/>
      <c r="S225" s="353"/>
      <c r="T225" s="354"/>
      <c r="U225" s="37" t="s">
        <v>64</v>
      </c>
      <c r="V225" s="350">
        <f>IFERROR(SUM(V218:V223),"0")</f>
        <v>126</v>
      </c>
      <c r="W225" s="350">
        <f>IFERROR(SUM(W218:W223),"0")</f>
        <v>136</v>
      </c>
      <c r="X225" s="37"/>
      <c r="Y225" s="351"/>
      <c r="Z225" s="351"/>
    </row>
    <row r="226" spans="1:53" ht="16.5" hidden="1" customHeight="1" x14ac:dyDescent="0.25">
      <c r="A226" s="406" t="s">
        <v>348</v>
      </c>
      <c r="B226" s="356"/>
      <c r="C226" s="356"/>
      <c r="D226" s="356"/>
      <c r="E226" s="356"/>
      <c r="F226" s="356"/>
      <c r="G226" s="356"/>
      <c r="H226" s="356"/>
      <c r="I226" s="356"/>
      <c r="J226" s="356"/>
      <c r="K226" s="356"/>
      <c r="L226" s="356"/>
      <c r="M226" s="356"/>
      <c r="N226" s="356"/>
      <c r="O226" s="356"/>
      <c r="P226" s="356"/>
      <c r="Q226" s="356"/>
      <c r="R226" s="356"/>
      <c r="S226" s="356"/>
      <c r="T226" s="356"/>
      <c r="U226" s="356"/>
      <c r="V226" s="356"/>
      <c r="W226" s="356"/>
      <c r="X226" s="356"/>
      <c r="Y226" s="343"/>
      <c r="Z226" s="343"/>
    </row>
    <row r="227" spans="1:53" ht="14.25" hidden="1" customHeight="1" x14ac:dyDescent="0.25">
      <c r="A227" s="360" t="s">
        <v>104</v>
      </c>
      <c r="B227" s="356"/>
      <c r="C227" s="356"/>
      <c r="D227" s="356"/>
      <c r="E227" s="356"/>
      <c r="F227" s="356"/>
      <c r="G227" s="356"/>
      <c r="H227" s="356"/>
      <c r="I227" s="356"/>
      <c r="J227" s="356"/>
      <c r="K227" s="356"/>
      <c r="L227" s="356"/>
      <c r="M227" s="356"/>
      <c r="N227" s="356"/>
      <c r="O227" s="356"/>
      <c r="P227" s="356"/>
      <c r="Q227" s="356"/>
      <c r="R227" s="356"/>
      <c r="S227" s="356"/>
      <c r="T227" s="356"/>
      <c r="U227" s="356"/>
      <c r="V227" s="356"/>
      <c r="W227" s="356"/>
      <c r="X227" s="356"/>
      <c r="Y227" s="344"/>
      <c r="Z227" s="344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58">
        <v>4607091387445</v>
      </c>
      <c r="E228" s="359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8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2"/>
      <c r="P228" s="362"/>
      <c r="Q228" s="362"/>
      <c r="R228" s="359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4301011308</v>
      </c>
      <c r="D229" s="358">
        <v>4607091386004</v>
      </c>
      <c r="E229" s="359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4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2"/>
      <c r="P229" s="362"/>
      <c r="Q229" s="362"/>
      <c r="R229" s="359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4301011362</v>
      </c>
      <c r="D230" s="358">
        <v>4607091386004</v>
      </c>
      <c r="E230" s="359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2"/>
      <c r="P230" s="362"/>
      <c r="Q230" s="362"/>
      <c r="R230" s="359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58">
        <v>4607091386073</v>
      </c>
      <c r="E231" s="359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1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2"/>
      <c r="P231" s="362"/>
      <c r="Q231" s="362"/>
      <c r="R231" s="359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58">
        <v>4607091387322</v>
      </c>
      <c r="E232" s="359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2"/>
      <c r="P232" s="362"/>
      <c r="Q232" s="362"/>
      <c r="R232" s="359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58">
        <v>4607091387322</v>
      </c>
      <c r="E233" s="359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8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2"/>
      <c r="P233" s="362"/>
      <c r="Q233" s="362"/>
      <c r="R233" s="359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58">
        <v>4607091387377</v>
      </c>
      <c r="E234" s="359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2"/>
      <c r="P234" s="362"/>
      <c r="Q234" s="362"/>
      <c r="R234" s="359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58">
        <v>4607091387353</v>
      </c>
      <c r="E235" s="359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2"/>
      <c r="P235" s="362"/>
      <c r="Q235" s="362"/>
      <c r="R235" s="359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58">
        <v>4607091386011</v>
      </c>
      <c r="E236" s="359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2"/>
      <c r="P236" s="362"/>
      <c r="Q236" s="362"/>
      <c r="R236" s="359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58">
        <v>4607091387308</v>
      </c>
      <c r="E237" s="359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2"/>
      <c r="P237" s="362"/>
      <c r="Q237" s="362"/>
      <c r="R237" s="359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58">
        <v>4607091387339</v>
      </c>
      <c r="E238" s="359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2"/>
      <c r="P238" s="362"/>
      <c r="Q238" s="362"/>
      <c r="R238" s="359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58">
        <v>4680115882638</v>
      </c>
      <c r="E239" s="359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5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2"/>
      <c r="P239" s="362"/>
      <c r="Q239" s="362"/>
      <c r="R239" s="359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58">
        <v>4680115881938</v>
      </c>
      <c r="E240" s="359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2"/>
      <c r="P240" s="362"/>
      <c r="Q240" s="362"/>
      <c r="R240" s="359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58">
        <v>4607091387346</v>
      </c>
      <c r="E241" s="359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2"/>
      <c r="P241" s="362"/>
      <c r="Q241" s="362"/>
      <c r="R241" s="359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4301011402</v>
      </c>
      <c r="D242" s="358">
        <v>4680115880375</v>
      </c>
      <c r="E242" s="359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27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2"/>
      <c r="P242" s="362"/>
      <c r="Q242" s="362"/>
      <c r="R242" s="359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4301011353</v>
      </c>
      <c r="D243" s="358">
        <v>4607091389807</v>
      </c>
      <c r="E243" s="359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2"/>
      <c r="P243" s="362"/>
      <c r="Q243" s="362"/>
      <c r="R243" s="359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hidden="1" x14ac:dyDescent="0.2">
      <c r="A244" s="355"/>
      <c r="B244" s="356"/>
      <c r="C244" s="356"/>
      <c r="D244" s="356"/>
      <c r="E244" s="356"/>
      <c r="F244" s="356"/>
      <c r="G244" s="356"/>
      <c r="H244" s="356"/>
      <c r="I244" s="356"/>
      <c r="J244" s="356"/>
      <c r="K244" s="356"/>
      <c r="L244" s="356"/>
      <c r="M244" s="357"/>
      <c r="N244" s="352" t="s">
        <v>65</v>
      </c>
      <c r="O244" s="353"/>
      <c r="P244" s="353"/>
      <c r="Q244" s="353"/>
      <c r="R244" s="353"/>
      <c r="S244" s="353"/>
      <c r="T244" s="354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351"/>
      <c r="Z244" s="351"/>
    </row>
    <row r="245" spans="1:53" hidden="1" x14ac:dyDescent="0.2">
      <c r="A245" s="356"/>
      <c r="B245" s="356"/>
      <c r="C245" s="356"/>
      <c r="D245" s="356"/>
      <c r="E245" s="356"/>
      <c r="F245" s="356"/>
      <c r="G245" s="356"/>
      <c r="H245" s="356"/>
      <c r="I245" s="356"/>
      <c r="J245" s="356"/>
      <c r="K245" s="356"/>
      <c r="L245" s="356"/>
      <c r="M245" s="357"/>
      <c r="N245" s="352" t="s">
        <v>65</v>
      </c>
      <c r="O245" s="353"/>
      <c r="P245" s="353"/>
      <c r="Q245" s="353"/>
      <c r="R245" s="353"/>
      <c r="S245" s="353"/>
      <c r="T245" s="354"/>
      <c r="U245" s="37" t="s">
        <v>64</v>
      </c>
      <c r="V245" s="350">
        <f>IFERROR(SUM(V228:V243),"0")</f>
        <v>0</v>
      </c>
      <c r="W245" s="350">
        <f>IFERROR(SUM(W228:W243),"0")</f>
        <v>0</v>
      </c>
      <c r="X245" s="37"/>
      <c r="Y245" s="351"/>
      <c r="Z245" s="351"/>
    </row>
    <row r="246" spans="1:53" ht="14.25" hidden="1" customHeight="1" x14ac:dyDescent="0.25">
      <c r="A246" s="360" t="s">
        <v>96</v>
      </c>
      <c r="B246" s="356"/>
      <c r="C246" s="356"/>
      <c r="D246" s="356"/>
      <c r="E246" s="356"/>
      <c r="F246" s="356"/>
      <c r="G246" s="356"/>
      <c r="H246" s="356"/>
      <c r="I246" s="356"/>
      <c r="J246" s="356"/>
      <c r="K246" s="356"/>
      <c r="L246" s="356"/>
      <c r="M246" s="356"/>
      <c r="N246" s="356"/>
      <c r="O246" s="356"/>
      <c r="P246" s="356"/>
      <c r="Q246" s="356"/>
      <c r="R246" s="356"/>
      <c r="S246" s="356"/>
      <c r="T246" s="356"/>
      <c r="U246" s="356"/>
      <c r="V246" s="356"/>
      <c r="W246" s="356"/>
      <c r="X246" s="356"/>
      <c r="Y246" s="344"/>
      <c r="Z246" s="344"/>
    </row>
    <row r="247" spans="1:53" ht="27" hidden="1" customHeight="1" x14ac:dyDescent="0.25">
      <c r="A247" s="54" t="s">
        <v>379</v>
      </c>
      <c r="B247" s="54" t="s">
        <v>380</v>
      </c>
      <c r="C247" s="31">
        <v>4301020254</v>
      </c>
      <c r="D247" s="358">
        <v>4680115881914</v>
      </c>
      <c r="E247" s="359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2"/>
      <c r="P247" s="362"/>
      <c r="Q247" s="362"/>
      <c r="R247" s="359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hidden="1" x14ac:dyDescent="0.2">
      <c r="A248" s="355"/>
      <c r="B248" s="356"/>
      <c r="C248" s="356"/>
      <c r="D248" s="356"/>
      <c r="E248" s="356"/>
      <c r="F248" s="356"/>
      <c r="G248" s="356"/>
      <c r="H248" s="356"/>
      <c r="I248" s="356"/>
      <c r="J248" s="356"/>
      <c r="K248" s="356"/>
      <c r="L248" s="356"/>
      <c r="M248" s="357"/>
      <c r="N248" s="352" t="s">
        <v>65</v>
      </c>
      <c r="O248" s="353"/>
      <c r="P248" s="353"/>
      <c r="Q248" s="353"/>
      <c r="R248" s="353"/>
      <c r="S248" s="353"/>
      <c r="T248" s="354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hidden="1" x14ac:dyDescent="0.2">
      <c r="A249" s="356"/>
      <c r="B249" s="356"/>
      <c r="C249" s="356"/>
      <c r="D249" s="356"/>
      <c r="E249" s="356"/>
      <c r="F249" s="356"/>
      <c r="G249" s="356"/>
      <c r="H249" s="356"/>
      <c r="I249" s="356"/>
      <c r="J249" s="356"/>
      <c r="K249" s="356"/>
      <c r="L249" s="356"/>
      <c r="M249" s="357"/>
      <c r="N249" s="352" t="s">
        <v>65</v>
      </c>
      <c r="O249" s="353"/>
      <c r="P249" s="353"/>
      <c r="Q249" s="353"/>
      <c r="R249" s="353"/>
      <c r="S249" s="353"/>
      <c r="T249" s="354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hidden="1" customHeight="1" x14ac:dyDescent="0.25">
      <c r="A250" s="360" t="s">
        <v>59</v>
      </c>
      <c r="B250" s="356"/>
      <c r="C250" s="356"/>
      <c r="D250" s="356"/>
      <c r="E250" s="356"/>
      <c r="F250" s="356"/>
      <c r="G250" s="356"/>
      <c r="H250" s="356"/>
      <c r="I250" s="356"/>
      <c r="J250" s="356"/>
      <c r="K250" s="356"/>
      <c r="L250" s="356"/>
      <c r="M250" s="356"/>
      <c r="N250" s="356"/>
      <c r="O250" s="356"/>
      <c r="P250" s="356"/>
      <c r="Q250" s="356"/>
      <c r="R250" s="356"/>
      <c r="S250" s="356"/>
      <c r="T250" s="356"/>
      <c r="U250" s="356"/>
      <c r="V250" s="356"/>
      <c r="W250" s="356"/>
      <c r="X250" s="356"/>
      <c r="Y250" s="344"/>
      <c r="Z250" s="344"/>
    </row>
    <row r="251" spans="1:53" ht="27" customHeight="1" x14ac:dyDescent="0.25">
      <c r="A251" s="54" t="s">
        <v>381</v>
      </c>
      <c r="B251" s="54" t="s">
        <v>382</v>
      </c>
      <c r="C251" s="31">
        <v>4301030878</v>
      </c>
      <c r="D251" s="358">
        <v>4607091387193</v>
      </c>
      <c r="E251" s="359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2"/>
      <c r="P251" s="362"/>
      <c r="Q251" s="362"/>
      <c r="R251" s="359"/>
      <c r="S251" s="34"/>
      <c r="T251" s="34"/>
      <c r="U251" s="35" t="s">
        <v>64</v>
      </c>
      <c r="V251" s="348">
        <v>40</v>
      </c>
      <c r="W251" s="349">
        <f>IFERROR(IF(V251="",0,CEILING((V251/$H251),1)*$H251),"")</f>
        <v>42</v>
      </c>
      <c r="X251" s="36">
        <f>IFERROR(IF(W251=0,"",ROUNDUP(W251/H251,0)*0.00753),"")</f>
        <v>7.5300000000000006E-2</v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4301031153</v>
      </c>
      <c r="D252" s="358">
        <v>4607091387230</v>
      </c>
      <c r="E252" s="359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4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2"/>
      <c r="P252" s="362"/>
      <c r="Q252" s="362"/>
      <c r="R252" s="359"/>
      <c r="S252" s="34"/>
      <c r="T252" s="34"/>
      <c r="U252" s="35" t="s">
        <v>64</v>
      </c>
      <c r="V252" s="348">
        <v>0</v>
      </c>
      <c r="W252" s="349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4301031152</v>
      </c>
      <c r="D253" s="358">
        <v>4607091387285</v>
      </c>
      <c r="E253" s="359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2"/>
      <c r="P253" s="362"/>
      <c r="Q253" s="362"/>
      <c r="R253" s="359"/>
      <c r="S253" s="34"/>
      <c r="T253" s="34"/>
      <c r="U253" s="35" t="s">
        <v>64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387</v>
      </c>
      <c r="B254" s="54" t="s">
        <v>388</v>
      </c>
      <c r="C254" s="31">
        <v>4301031164</v>
      </c>
      <c r="D254" s="358">
        <v>4680115880481</v>
      </c>
      <c r="E254" s="359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59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2"/>
      <c r="P254" s="362"/>
      <c r="Q254" s="362"/>
      <c r="R254" s="359"/>
      <c r="S254" s="34"/>
      <c r="T254" s="34"/>
      <c r="U254" s="35" t="s">
        <v>64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x14ac:dyDescent="0.2">
      <c r="A255" s="355"/>
      <c r="B255" s="356"/>
      <c r="C255" s="356"/>
      <c r="D255" s="356"/>
      <c r="E255" s="356"/>
      <c r="F255" s="356"/>
      <c r="G255" s="356"/>
      <c r="H255" s="356"/>
      <c r="I255" s="356"/>
      <c r="J255" s="356"/>
      <c r="K255" s="356"/>
      <c r="L255" s="356"/>
      <c r="M255" s="357"/>
      <c r="N255" s="352" t="s">
        <v>65</v>
      </c>
      <c r="O255" s="353"/>
      <c r="P255" s="353"/>
      <c r="Q255" s="353"/>
      <c r="R255" s="353"/>
      <c r="S255" s="353"/>
      <c r="T255" s="354"/>
      <c r="U255" s="37" t="s">
        <v>66</v>
      </c>
      <c r="V255" s="350">
        <f>IFERROR(V251/H251,"0")+IFERROR(V252/H252,"0")+IFERROR(V253/H253,"0")+IFERROR(V254/H254,"0")</f>
        <v>9.5238095238095237</v>
      </c>
      <c r="W255" s="350">
        <f>IFERROR(W251/H251,"0")+IFERROR(W252/H252,"0")+IFERROR(W253/H253,"0")+IFERROR(W254/H254,"0")</f>
        <v>10</v>
      </c>
      <c r="X255" s="350">
        <f>IFERROR(IF(X251="",0,X251),"0")+IFERROR(IF(X252="",0,X252),"0")+IFERROR(IF(X253="",0,X253),"0")+IFERROR(IF(X254="",0,X254),"0")</f>
        <v>7.5300000000000006E-2</v>
      </c>
      <c r="Y255" s="351"/>
      <c r="Z255" s="351"/>
    </row>
    <row r="256" spans="1:53" x14ac:dyDescent="0.2">
      <c r="A256" s="356"/>
      <c r="B256" s="356"/>
      <c r="C256" s="356"/>
      <c r="D256" s="356"/>
      <c r="E256" s="356"/>
      <c r="F256" s="356"/>
      <c r="G256" s="356"/>
      <c r="H256" s="356"/>
      <c r="I256" s="356"/>
      <c r="J256" s="356"/>
      <c r="K256" s="356"/>
      <c r="L256" s="356"/>
      <c r="M256" s="357"/>
      <c r="N256" s="352" t="s">
        <v>65</v>
      </c>
      <c r="O256" s="353"/>
      <c r="P256" s="353"/>
      <c r="Q256" s="353"/>
      <c r="R256" s="353"/>
      <c r="S256" s="353"/>
      <c r="T256" s="354"/>
      <c r="U256" s="37" t="s">
        <v>64</v>
      </c>
      <c r="V256" s="350">
        <f>IFERROR(SUM(V251:V254),"0")</f>
        <v>40</v>
      </c>
      <c r="W256" s="350">
        <f>IFERROR(SUM(W251:W254),"0")</f>
        <v>42</v>
      </c>
      <c r="X256" s="37"/>
      <c r="Y256" s="351"/>
      <c r="Z256" s="351"/>
    </row>
    <row r="257" spans="1:53" ht="14.25" hidden="1" customHeight="1" x14ac:dyDescent="0.25">
      <c r="A257" s="360" t="s">
        <v>67</v>
      </c>
      <c r="B257" s="356"/>
      <c r="C257" s="356"/>
      <c r="D257" s="356"/>
      <c r="E257" s="356"/>
      <c r="F257" s="356"/>
      <c r="G257" s="356"/>
      <c r="H257" s="356"/>
      <c r="I257" s="356"/>
      <c r="J257" s="356"/>
      <c r="K257" s="356"/>
      <c r="L257" s="356"/>
      <c r="M257" s="356"/>
      <c r="N257" s="356"/>
      <c r="O257" s="356"/>
      <c r="P257" s="356"/>
      <c r="Q257" s="356"/>
      <c r="R257" s="356"/>
      <c r="S257" s="356"/>
      <c r="T257" s="356"/>
      <c r="U257" s="356"/>
      <c r="V257" s="356"/>
      <c r="W257" s="356"/>
      <c r="X257" s="356"/>
      <c r="Y257" s="344"/>
      <c r="Z257" s="344"/>
    </row>
    <row r="258" spans="1:53" ht="16.5" hidden="1" customHeight="1" x14ac:dyDescent="0.25">
      <c r="A258" s="54" t="s">
        <v>389</v>
      </c>
      <c r="B258" s="54" t="s">
        <v>390</v>
      </c>
      <c r="C258" s="31">
        <v>4301051731</v>
      </c>
      <c r="D258" s="358">
        <v>4680115884618</v>
      </c>
      <c r="E258" s="359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3" t="s">
        <v>391</v>
      </c>
      <c r="O258" s="362"/>
      <c r="P258" s="362"/>
      <c r="Q258" s="362"/>
      <c r="R258" s="359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hidden="1" customHeight="1" x14ac:dyDescent="0.25">
      <c r="A259" s="54" t="s">
        <v>393</v>
      </c>
      <c r="B259" s="54" t="s">
        <v>394</v>
      </c>
      <c r="C259" s="31">
        <v>4301051100</v>
      </c>
      <c r="D259" s="358">
        <v>4607091387766</v>
      </c>
      <c r="E259" s="359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3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2"/>
      <c r="P259" s="362"/>
      <c r="Q259" s="362"/>
      <c r="R259" s="359"/>
      <c r="S259" s="34"/>
      <c r="T259" s="34"/>
      <c r="U259" s="35" t="s">
        <v>64</v>
      </c>
      <c r="V259" s="348">
        <v>0</v>
      </c>
      <c r="W259" s="349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395</v>
      </c>
      <c r="B260" s="54" t="s">
        <v>396</v>
      </c>
      <c r="C260" s="31">
        <v>4301051116</v>
      </c>
      <c r="D260" s="358">
        <v>4607091387957</v>
      </c>
      <c r="E260" s="359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2"/>
      <c r="P260" s="362"/>
      <c r="Q260" s="362"/>
      <c r="R260" s="359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397</v>
      </c>
      <c r="B261" s="54" t="s">
        <v>398</v>
      </c>
      <c r="C261" s="31">
        <v>4301051115</v>
      </c>
      <c r="D261" s="358">
        <v>4607091387964</v>
      </c>
      <c r="E261" s="359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2"/>
      <c r="P261" s="362"/>
      <c r="Q261" s="362"/>
      <c r="R261" s="359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399</v>
      </c>
      <c r="B262" s="54" t="s">
        <v>400</v>
      </c>
      <c r="C262" s="31">
        <v>4301051134</v>
      </c>
      <c r="D262" s="358">
        <v>4607091381672</v>
      </c>
      <c r="E262" s="359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2"/>
      <c r="P262" s="362"/>
      <c r="Q262" s="362"/>
      <c r="R262" s="359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401</v>
      </c>
      <c r="B263" s="54" t="s">
        <v>402</v>
      </c>
      <c r="C263" s="31">
        <v>4301051130</v>
      </c>
      <c r="D263" s="358">
        <v>4607091387537</v>
      </c>
      <c r="E263" s="359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4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2"/>
      <c r="P263" s="362"/>
      <c r="Q263" s="362"/>
      <c r="R263" s="359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403</v>
      </c>
      <c r="B264" s="54" t="s">
        <v>404</v>
      </c>
      <c r="C264" s="31">
        <v>4301051132</v>
      </c>
      <c r="D264" s="358">
        <v>4607091387513</v>
      </c>
      <c r="E264" s="359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2"/>
      <c r="P264" s="362"/>
      <c r="Q264" s="362"/>
      <c r="R264" s="359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405</v>
      </c>
      <c r="B265" s="54" t="s">
        <v>406</v>
      </c>
      <c r="C265" s="31">
        <v>4301051277</v>
      </c>
      <c r="D265" s="358">
        <v>4680115880511</v>
      </c>
      <c r="E265" s="359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69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2"/>
      <c r="P265" s="362"/>
      <c r="Q265" s="362"/>
      <c r="R265" s="359"/>
      <c r="S265" s="34"/>
      <c r="T265" s="34"/>
      <c r="U265" s="35" t="s">
        <v>64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407</v>
      </c>
      <c r="B266" s="54" t="s">
        <v>408</v>
      </c>
      <c r="C266" s="31">
        <v>4301051344</v>
      </c>
      <c r="D266" s="358">
        <v>4680115880412</v>
      </c>
      <c r="E266" s="359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2"/>
      <c r="P266" s="362"/>
      <c r="Q266" s="362"/>
      <c r="R266" s="359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idden="1" x14ac:dyDescent="0.2">
      <c r="A267" s="355"/>
      <c r="B267" s="356"/>
      <c r="C267" s="356"/>
      <c r="D267" s="356"/>
      <c r="E267" s="356"/>
      <c r="F267" s="356"/>
      <c r="G267" s="356"/>
      <c r="H267" s="356"/>
      <c r="I267" s="356"/>
      <c r="J267" s="356"/>
      <c r="K267" s="356"/>
      <c r="L267" s="356"/>
      <c r="M267" s="357"/>
      <c r="N267" s="352" t="s">
        <v>65</v>
      </c>
      <c r="O267" s="353"/>
      <c r="P267" s="353"/>
      <c r="Q267" s="353"/>
      <c r="R267" s="353"/>
      <c r="S267" s="353"/>
      <c r="T267" s="354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0</v>
      </c>
      <c r="W267" s="350">
        <f>IFERROR(W258/H258,"0")+IFERROR(W259/H259,"0")+IFERROR(W260/H260,"0")+IFERROR(W261/H261,"0")+IFERROR(W262/H262,"0")+IFERROR(W263/H263,"0")+IFERROR(W264/H264,"0")+IFERROR(W265/H265,"0")+IFERROR(W266/H266,"0")</f>
        <v>0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</v>
      </c>
      <c r="Y267" s="351"/>
      <c r="Z267" s="351"/>
    </row>
    <row r="268" spans="1:53" hidden="1" x14ac:dyDescent="0.2">
      <c r="A268" s="356"/>
      <c r="B268" s="356"/>
      <c r="C268" s="356"/>
      <c r="D268" s="356"/>
      <c r="E268" s="356"/>
      <c r="F268" s="356"/>
      <c r="G268" s="356"/>
      <c r="H268" s="356"/>
      <c r="I268" s="356"/>
      <c r="J268" s="356"/>
      <c r="K268" s="356"/>
      <c r="L268" s="356"/>
      <c r="M268" s="357"/>
      <c r="N268" s="352" t="s">
        <v>65</v>
      </c>
      <c r="O268" s="353"/>
      <c r="P268" s="353"/>
      <c r="Q268" s="353"/>
      <c r="R268" s="353"/>
      <c r="S268" s="353"/>
      <c r="T268" s="354"/>
      <c r="U268" s="37" t="s">
        <v>64</v>
      </c>
      <c r="V268" s="350">
        <f>IFERROR(SUM(V258:V266),"0")</f>
        <v>0</v>
      </c>
      <c r="W268" s="350">
        <f>IFERROR(SUM(W258:W266),"0")</f>
        <v>0</v>
      </c>
      <c r="X268" s="37"/>
      <c r="Y268" s="351"/>
      <c r="Z268" s="351"/>
    </row>
    <row r="269" spans="1:53" ht="14.25" hidden="1" customHeight="1" x14ac:dyDescent="0.25">
      <c r="A269" s="360" t="s">
        <v>200</v>
      </c>
      <c r="B269" s="356"/>
      <c r="C269" s="356"/>
      <c r="D269" s="356"/>
      <c r="E269" s="356"/>
      <c r="F269" s="356"/>
      <c r="G269" s="356"/>
      <c r="H269" s="356"/>
      <c r="I269" s="356"/>
      <c r="J269" s="356"/>
      <c r="K269" s="356"/>
      <c r="L269" s="356"/>
      <c r="M269" s="356"/>
      <c r="N269" s="356"/>
      <c r="O269" s="356"/>
      <c r="P269" s="356"/>
      <c r="Q269" s="356"/>
      <c r="R269" s="356"/>
      <c r="S269" s="356"/>
      <c r="T269" s="356"/>
      <c r="U269" s="356"/>
      <c r="V269" s="356"/>
      <c r="W269" s="356"/>
      <c r="X269" s="356"/>
      <c r="Y269" s="344"/>
      <c r="Z269" s="344"/>
    </row>
    <row r="270" spans="1:53" ht="16.5" hidden="1" customHeight="1" x14ac:dyDescent="0.25">
      <c r="A270" s="54" t="s">
        <v>409</v>
      </c>
      <c r="B270" s="54" t="s">
        <v>410</v>
      </c>
      <c r="C270" s="31">
        <v>4301060326</v>
      </c>
      <c r="D270" s="358">
        <v>4607091380880</v>
      </c>
      <c r="E270" s="359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39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2"/>
      <c r="P270" s="362"/>
      <c r="Q270" s="362"/>
      <c r="R270" s="359"/>
      <c r="S270" s="34"/>
      <c r="T270" s="34"/>
      <c r="U270" s="35" t="s">
        <v>64</v>
      </c>
      <c r="V270" s="348">
        <v>0</v>
      </c>
      <c r="W270" s="349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411</v>
      </c>
      <c r="B271" s="54" t="s">
        <v>412</v>
      </c>
      <c r="C271" s="31">
        <v>4301060308</v>
      </c>
      <c r="D271" s="358">
        <v>4607091384482</v>
      </c>
      <c r="E271" s="359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2"/>
      <c r="P271" s="362"/>
      <c r="Q271" s="362"/>
      <c r="R271" s="359"/>
      <c r="S271" s="34"/>
      <c r="T271" s="34"/>
      <c r="U271" s="35" t="s">
        <v>64</v>
      </c>
      <c r="V271" s="348">
        <v>397</v>
      </c>
      <c r="W271" s="349">
        <f>IFERROR(IF(V271="",0,CEILING((V271/$H271),1)*$H271),"")</f>
        <v>397.8</v>
      </c>
      <c r="X271" s="36">
        <f>IFERROR(IF(W271=0,"",ROUNDUP(W271/H271,0)*0.02175),"")</f>
        <v>1.1092499999999998</v>
      </c>
      <c r="Y271" s="56"/>
      <c r="Z271" s="57"/>
      <c r="AD271" s="58"/>
      <c r="BA271" s="215" t="s">
        <v>1</v>
      </c>
    </row>
    <row r="272" spans="1:53" ht="16.5" hidden="1" customHeight="1" x14ac:dyDescent="0.25">
      <c r="A272" s="54" t="s">
        <v>413</v>
      </c>
      <c r="B272" s="54" t="s">
        <v>414</v>
      </c>
      <c r="C272" s="31">
        <v>4301060325</v>
      </c>
      <c r="D272" s="358">
        <v>4607091380897</v>
      </c>
      <c r="E272" s="359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2"/>
      <c r="P272" s="362"/>
      <c r="Q272" s="362"/>
      <c r="R272" s="359"/>
      <c r="S272" s="34"/>
      <c r="T272" s="34"/>
      <c r="U272" s="35" t="s">
        <v>64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x14ac:dyDescent="0.2">
      <c r="A273" s="355"/>
      <c r="B273" s="356"/>
      <c r="C273" s="356"/>
      <c r="D273" s="356"/>
      <c r="E273" s="356"/>
      <c r="F273" s="356"/>
      <c r="G273" s="356"/>
      <c r="H273" s="356"/>
      <c r="I273" s="356"/>
      <c r="J273" s="356"/>
      <c r="K273" s="356"/>
      <c r="L273" s="356"/>
      <c r="M273" s="357"/>
      <c r="N273" s="352" t="s">
        <v>65</v>
      </c>
      <c r="O273" s="353"/>
      <c r="P273" s="353"/>
      <c r="Q273" s="353"/>
      <c r="R273" s="353"/>
      <c r="S273" s="353"/>
      <c r="T273" s="354"/>
      <c r="U273" s="37" t="s">
        <v>66</v>
      </c>
      <c r="V273" s="350">
        <f>IFERROR(V270/H270,"0")+IFERROR(V271/H271,"0")+IFERROR(V272/H272,"0")</f>
        <v>50.897435897435898</v>
      </c>
      <c r="W273" s="350">
        <f>IFERROR(W270/H270,"0")+IFERROR(W271/H271,"0")+IFERROR(W272/H272,"0")</f>
        <v>51</v>
      </c>
      <c r="X273" s="350">
        <f>IFERROR(IF(X270="",0,X270),"0")+IFERROR(IF(X271="",0,X271),"0")+IFERROR(IF(X272="",0,X272),"0")</f>
        <v>1.1092499999999998</v>
      </c>
      <c r="Y273" s="351"/>
      <c r="Z273" s="351"/>
    </row>
    <row r="274" spans="1:53" x14ac:dyDescent="0.2">
      <c r="A274" s="356"/>
      <c r="B274" s="356"/>
      <c r="C274" s="356"/>
      <c r="D274" s="356"/>
      <c r="E274" s="356"/>
      <c r="F274" s="356"/>
      <c r="G274" s="356"/>
      <c r="H274" s="356"/>
      <c r="I274" s="356"/>
      <c r="J274" s="356"/>
      <c r="K274" s="356"/>
      <c r="L274" s="356"/>
      <c r="M274" s="357"/>
      <c r="N274" s="352" t="s">
        <v>65</v>
      </c>
      <c r="O274" s="353"/>
      <c r="P274" s="353"/>
      <c r="Q274" s="353"/>
      <c r="R274" s="353"/>
      <c r="S274" s="353"/>
      <c r="T274" s="354"/>
      <c r="U274" s="37" t="s">
        <v>64</v>
      </c>
      <c r="V274" s="350">
        <f>IFERROR(SUM(V270:V272),"0")</f>
        <v>397</v>
      </c>
      <c r="W274" s="350">
        <f>IFERROR(SUM(W270:W272),"0")</f>
        <v>397.8</v>
      </c>
      <c r="X274" s="37"/>
      <c r="Y274" s="351"/>
      <c r="Z274" s="351"/>
    </row>
    <row r="275" spans="1:53" ht="14.25" hidden="1" customHeight="1" x14ac:dyDescent="0.25">
      <c r="A275" s="360" t="s">
        <v>82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44"/>
      <c r="Z275" s="344"/>
    </row>
    <row r="276" spans="1:53" ht="16.5" hidden="1" customHeight="1" x14ac:dyDescent="0.25">
      <c r="A276" s="54" t="s">
        <v>415</v>
      </c>
      <c r="B276" s="54" t="s">
        <v>416</v>
      </c>
      <c r="C276" s="31">
        <v>4301030232</v>
      </c>
      <c r="D276" s="358">
        <v>4607091388374</v>
      </c>
      <c r="E276" s="359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7" t="s">
        <v>417</v>
      </c>
      <c r="O276" s="362"/>
      <c r="P276" s="362"/>
      <c r="Q276" s="362"/>
      <c r="R276" s="359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418</v>
      </c>
      <c r="B277" s="54" t="s">
        <v>419</v>
      </c>
      <c r="C277" s="31">
        <v>4301030235</v>
      </c>
      <c r="D277" s="358">
        <v>4607091388381</v>
      </c>
      <c r="E277" s="359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7" t="s">
        <v>420</v>
      </c>
      <c r="O277" s="362"/>
      <c r="P277" s="362"/>
      <c r="Q277" s="362"/>
      <c r="R277" s="359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421</v>
      </c>
      <c r="B278" s="54" t="s">
        <v>422</v>
      </c>
      <c r="C278" s="31">
        <v>4301030233</v>
      </c>
      <c r="D278" s="358">
        <v>4607091388404</v>
      </c>
      <c r="E278" s="359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2"/>
      <c r="P278" s="362"/>
      <c r="Q278" s="362"/>
      <c r="R278" s="359"/>
      <c r="S278" s="34"/>
      <c r="T278" s="34"/>
      <c r="U278" s="35" t="s">
        <v>64</v>
      </c>
      <c r="V278" s="348">
        <v>6</v>
      </c>
      <c r="W278" s="349">
        <f>IFERROR(IF(V278="",0,CEILING((V278/$H278),1)*$H278),"")</f>
        <v>7.6499999999999995</v>
      </c>
      <c r="X278" s="36">
        <f>IFERROR(IF(W278=0,"",ROUNDUP(W278/H278,0)*0.00753),"")</f>
        <v>2.2589999999999999E-2</v>
      </c>
      <c r="Y278" s="56"/>
      <c r="Z278" s="57"/>
      <c r="AD278" s="58"/>
      <c r="BA278" s="219" t="s">
        <v>1</v>
      </c>
    </row>
    <row r="279" spans="1:53" x14ac:dyDescent="0.2">
      <c r="A279" s="355"/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7"/>
      <c r="N279" s="352" t="s">
        <v>65</v>
      </c>
      <c r="O279" s="353"/>
      <c r="P279" s="353"/>
      <c r="Q279" s="353"/>
      <c r="R279" s="353"/>
      <c r="S279" s="353"/>
      <c r="T279" s="354"/>
      <c r="U279" s="37" t="s">
        <v>66</v>
      </c>
      <c r="V279" s="350">
        <f>IFERROR(V276/H276,"0")+IFERROR(V277/H277,"0")+IFERROR(V278/H278,"0")</f>
        <v>2.3529411764705883</v>
      </c>
      <c r="W279" s="350">
        <f>IFERROR(W276/H276,"0")+IFERROR(W277/H277,"0")+IFERROR(W278/H278,"0")</f>
        <v>3</v>
      </c>
      <c r="X279" s="350">
        <f>IFERROR(IF(X276="",0,X276),"0")+IFERROR(IF(X277="",0,X277),"0")+IFERROR(IF(X278="",0,X278),"0")</f>
        <v>2.2589999999999999E-2</v>
      </c>
      <c r="Y279" s="351"/>
      <c r="Z279" s="351"/>
    </row>
    <row r="280" spans="1:53" x14ac:dyDescent="0.2">
      <c r="A280" s="356"/>
      <c r="B280" s="356"/>
      <c r="C280" s="356"/>
      <c r="D280" s="356"/>
      <c r="E280" s="356"/>
      <c r="F280" s="356"/>
      <c r="G280" s="356"/>
      <c r="H280" s="356"/>
      <c r="I280" s="356"/>
      <c r="J280" s="356"/>
      <c r="K280" s="356"/>
      <c r="L280" s="356"/>
      <c r="M280" s="357"/>
      <c r="N280" s="352" t="s">
        <v>65</v>
      </c>
      <c r="O280" s="353"/>
      <c r="P280" s="353"/>
      <c r="Q280" s="353"/>
      <c r="R280" s="353"/>
      <c r="S280" s="353"/>
      <c r="T280" s="354"/>
      <c r="U280" s="37" t="s">
        <v>64</v>
      </c>
      <c r="V280" s="350">
        <f>IFERROR(SUM(V276:V278),"0")</f>
        <v>6</v>
      </c>
      <c r="W280" s="350">
        <f>IFERROR(SUM(W276:W278),"0")</f>
        <v>7.6499999999999995</v>
      </c>
      <c r="X280" s="37"/>
      <c r="Y280" s="351"/>
      <c r="Z280" s="351"/>
    </row>
    <row r="281" spans="1:53" ht="14.25" hidden="1" customHeight="1" x14ac:dyDescent="0.25">
      <c r="A281" s="360" t="s">
        <v>423</v>
      </c>
      <c r="B281" s="356"/>
      <c r="C281" s="356"/>
      <c r="D281" s="356"/>
      <c r="E281" s="356"/>
      <c r="F281" s="356"/>
      <c r="G281" s="356"/>
      <c r="H281" s="356"/>
      <c r="I281" s="356"/>
      <c r="J281" s="356"/>
      <c r="K281" s="356"/>
      <c r="L281" s="356"/>
      <c r="M281" s="356"/>
      <c r="N281" s="356"/>
      <c r="O281" s="356"/>
      <c r="P281" s="356"/>
      <c r="Q281" s="356"/>
      <c r="R281" s="356"/>
      <c r="S281" s="356"/>
      <c r="T281" s="356"/>
      <c r="U281" s="356"/>
      <c r="V281" s="356"/>
      <c r="W281" s="356"/>
      <c r="X281" s="356"/>
      <c r="Y281" s="344"/>
      <c r="Z281" s="344"/>
    </row>
    <row r="282" spans="1:53" ht="16.5" hidden="1" customHeight="1" x14ac:dyDescent="0.25">
      <c r="A282" s="54" t="s">
        <v>424</v>
      </c>
      <c r="B282" s="54" t="s">
        <v>425</v>
      </c>
      <c r="C282" s="31">
        <v>4301180007</v>
      </c>
      <c r="D282" s="358">
        <v>4680115881808</v>
      </c>
      <c r="E282" s="359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2"/>
      <c r="P282" s="362"/>
      <c r="Q282" s="362"/>
      <c r="R282" s="359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428</v>
      </c>
      <c r="B283" s="54" t="s">
        <v>429</v>
      </c>
      <c r="C283" s="31">
        <v>4301180006</v>
      </c>
      <c r="D283" s="358">
        <v>4680115881822</v>
      </c>
      <c r="E283" s="359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2"/>
      <c r="P283" s="362"/>
      <c r="Q283" s="362"/>
      <c r="R283" s="359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430</v>
      </c>
      <c r="B284" s="54" t="s">
        <v>431</v>
      </c>
      <c r="C284" s="31">
        <v>4301180001</v>
      </c>
      <c r="D284" s="358">
        <v>4680115880016</v>
      </c>
      <c r="E284" s="359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2"/>
      <c r="P284" s="362"/>
      <c r="Q284" s="362"/>
      <c r="R284" s="359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idden="1" x14ac:dyDescent="0.2">
      <c r="A285" s="355"/>
      <c r="B285" s="356"/>
      <c r="C285" s="356"/>
      <c r="D285" s="356"/>
      <c r="E285" s="356"/>
      <c r="F285" s="356"/>
      <c r="G285" s="356"/>
      <c r="H285" s="356"/>
      <c r="I285" s="356"/>
      <c r="J285" s="356"/>
      <c r="K285" s="356"/>
      <c r="L285" s="356"/>
      <c r="M285" s="357"/>
      <c r="N285" s="352" t="s">
        <v>65</v>
      </c>
      <c r="O285" s="353"/>
      <c r="P285" s="353"/>
      <c r="Q285" s="353"/>
      <c r="R285" s="353"/>
      <c r="S285" s="353"/>
      <c r="T285" s="354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hidden="1" x14ac:dyDescent="0.2">
      <c r="A286" s="356"/>
      <c r="B286" s="356"/>
      <c r="C286" s="356"/>
      <c r="D286" s="356"/>
      <c r="E286" s="356"/>
      <c r="F286" s="356"/>
      <c r="G286" s="356"/>
      <c r="H286" s="356"/>
      <c r="I286" s="356"/>
      <c r="J286" s="356"/>
      <c r="K286" s="356"/>
      <c r="L286" s="356"/>
      <c r="M286" s="357"/>
      <c r="N286" s="352" t="s">
        <v>65</v>
      </c>
      <c r="O286" s="353"/>
      <c r="P286" s="353"/>
      <c r="Q286" s="353"/>
      <c r="R286" s="353"/>
      <c r="S286" s="353"/>
      <c r="T286" s="354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hidden="1" customHeight="1" x14ac:dyDescent="0.25">
      <c r="A287" s="406" t="s">
        <v>432</v>
      </c>
      <c r="B287" s="356"/>
      <c r="C287" s="356"/>
      <c r="D287" s="356"/>
      <c r="E287" s="356"/>
      <c r="F287" s="356"/>
      <c r="G287" s="356"/>
      <c r="H287" s="356"/>
      <c r="I287" s="356"/>
      <c r="J287" s="356"/>
      <c r="K287" s="356"/>
      <c r="L287" s="356"/>
      <c r="M287" s="356"/>
      <c r="N287" s="356"/>
      <c r="O287" s="356"/>
      <c r="P287" s="356"/>
      <c r="Q287" s="356"/>
      <c r="R287" s="356"/>
      <c r="S287" s="356"/>
      <c r="T287" s="356"/>
      <c r="U287" s="356"/>
      <c r="V287" s="356"/>
      <c r="W287" s="356"/>
      <c r="X287" s="356"/>
      <c r="Y287" s="343"/>
      <c r="Z287" s="343"/>
    </row>
    <row r="288" spans="1:53" ht="14.25" hidden="1" customHeight="1" x14ac:dyDescent="0.25">
      <c r="A288" s="360" t="s">
        <v>104</v>
      </c>
      <c r="B288" s="356"/>
      <c r="C288" s="356"/>
      <c r="D288" s="356"/>
      <c r="E288" s="356"/>
      <c r="F288" s="356"/>
      <c r="G288" s="356"/>
      <c r="H288" s="356"/>
      <c r="I288" s="356"/>
      <c r="J288" s="356"/>
      <c r="K288" s="356"/>
      <c r="L288" s="356"/>
      <c r="M288" s="356"/>
      <c r="N288" s="356"/>
      <c r="O288" s="356"/>
      <c r="P288" s="356"/>
      <c r="Q288" s="356"/>
      <c r="R288" s="356"/>
      <c r="S288" s="356"/>
      <c r="T288" s="356"/>
      <c r="U288" s="356"/>
      <c r="V288" s="356"/>
      <c r="W288" s="356"/>
      <c r="X288" s="356"/>
      <c r="Y288" s="344"/>
      <c r="Z288" s="344"/>
    </row>
    <row r="289" spans="1:53" ht="27" hidden="1" customHeight="1" x14ac:dyDescent="0.25">
      <c r="A289" s="54" t="s">
        <v>433</v>
      </c>
      <c r="B289" s="54" t="s">
        <v>434</v>
      </c>
      <c r="C289" s="31">
        <v>4301011315</v>
      </c>
      <c r="D289" s="358">
        <v>4607091387421</v>
      </c>
      <c r="E289" s="359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2"/>
      <c r="P289" s="362"/>
      <c r="Q289" s="362"/>
      <c r="R289" s="359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435</v>
      </c>
      <c r="C290" s="31">
        <v>4301011121</v>
      </c>
      <c r="D290" s="358">
        <v>4607091387421</v>
      </c>
      <c r="E290" s="359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2"/>
      <c r="P290" s="362"/>
      <c r="Q290" s="362"/>
      <c r="R290" s="359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436</v>
      </c>
      <c r="B291" s="54" t="s">
        <v>437</v>
      </c>
      <c r="C291" s="31">
        <v>4301011619</v>
      </c>
      <c r="D291" s="358">
        <v>4607091387452</v>
      </c>
      <c r="E291" s="359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2"/>
      <c r="P291" s="362"/>
      <c r="Q291" s="362"/>
      <c r="R291" s="359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436</v>
      </c>
      <c r="B292" s="54" t="s">
        <v>438</v>
      </c>
      <c r="C292" s="31">
        <v>4301011322</v>
      </c>
      <c r="D292" s="358">
        <v>4607091387452</v>
      </c>
      <c r="E292" s="359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7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2"/>
      <c r="P292" s="362"/>
      <c r="Q292" s="362"/>
      <c r="R292" s="359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439</v>
      </c>
      <c r="C293" s="31">
        <v>4301011396</v>
      </c>
      <c r="D293" s="358">
        <v>4607091387452</v>
      </c>
      <c r="E293" s="359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2"/>
      <c r="P293" s="362"/>
      <c r="Q293" s="362"/>
      <c r="R293" s="359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440</v>
      </c>
      <c r="B294" s="54" t="s">
        <v>441</v>
      </c>
      <c r="C294" s="31">
        <v>4301011313</v>
      </c>
      <c r="D294" s="358">
        <v>4607091385984</v>
      </c>
      <c r="E294" s="359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2"/>
      <c r="P294" s="362"/>
      <c r="Q294" s="362"/>
      <c r="R294" s="359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442</v>
      </c>
      <c r="B295" s="54" t="s">
        <v>443</v>
      </c>
      <c r="C295" s="31">
        <v>4301011316</v>
      </c>
      <c r="D295" s="358">
        <v>4607091387438</v>
      </c>
      <c r="E295" s="359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2"/>
      <c r="P295" s="362"/>
      <c r="Q295" s="362"/>
      <c r="R295" s="359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444</v>
      </c>
      <c r="B296" s="54" t="s">
        <v>445</v>
      </c>
      <c r="C296" s="31">
        <v>4301011318</v>
      </c>
      <c r="D296" s="358">
        <v>4607091387469</v>
      </c>
      <c r="E296" s="359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2"/>
      <c r="P296" s="362"/>
      <c r="Q296" s="362"/>
      <c r="R296" s="359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idden="1" x14ac:dyDescent="0.2">
      <c r="A297" s="355"/>
      <c r="B297" s="356"/>
      <c r="C297" s="356"/>
      <c r="D297" s="356"/>
      <c r="E297" s="356"/>
      <c r="F297" s="356"/>
      <c r="G297" s="356"/>
      <c r="H297" s="356"/>
      <c r="I297" s="356"/>
      <c r="J297" s="356"/>
      <c r="K297" s="356"/>
      <c r="L297" s="356"/>
      <c r="M297" s="357"/>
      <c r="N297" s="352" t="s">
        <v>65</v>
      </c>
      <c r="O297" s="353"/>
      <c r="P297" s="353"/>
      <c r="Q297" s="353"/>
      <c r="R297" s="353"/>
      <c r="S297" s="353"/>
      <c r="T297" s="354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hidden="1" x14ac:dyDescent="0.2">
      <c r="A298" s="356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57"/>
      <c r="N298" s="352" t="s">
        <v>65</v>
      </c>
      <c r="O298" s="353"/>
      <c r="P298" s="353"/>
      <c r="Q298" s="353"/>
      <c r="R298" s="353"/>
      <c r="S298" s="353"/>
      <c r="T298" s="354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hidden="1" customHeight="1" x14ac:dyDescent="0.25">
      <c r="A299" s="360" t="s">
        <v>59</v>
      </c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56"/>
      <c r="N299" s="356"/>
      <c r="O299" s="356"/>
      <c r="P299" s="356"/>
      <c r="Q299" s="356"/>
      <c r="R299" s="356"/>
      <c r="S299" s="356"/>
      <c r="T299" s="356"/>
      <c r="U299" s="356"/>
      <c r="V299" s="356"/>
      <c r="W299" s="356"/>
      <c r="X299" s="356"/>
      <c r="Y299" s="344"/>
      <c r="Z299" s="344"/>
    </row>
    <row r="300" spans="1:53" ht="27" hidden="1" customHeight="1" x14ac:dyDescent="0.25">
      <c r="A300" s="54" t="s">
        <v>446</v>
      </c>
      <c r="B300" s="54" t="s">
        <v>447</v>
      </c>
      <c r="C300" s="31">
        <v>4301031154</v>
      </c>
      <c r="D300" s="358">
        <v>4607091387292</v>
      </c>
      <c r="E300" s="359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2"/>
      <c r="P300" s="362"/>
      <c r="Q300" s="362"/>
      <c r="R300" s="359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hidden="1" customHeight="1" x14ac:dyDescent="0.25">
      <c r="A301" s="54" t="s">
        <v>448</v>
      </c>
      <c r="B301" s="54" t="s">
        <v>449</v>
      </c>
      <c r="C301" s="31">
        <v>4301031155</v>
      </c>
      <c r="D301" s="358">
        <v>4607091387315</v>
      </c>
      <c r="E301" s="359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2"/>
      <c r="P301" s="362"/>
      <c r="Q301" s="362"/>
      <c r="R301" s="359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idden="1" x14ac:dyDescent="0.2">
      <c r="A302" s="355"/>
      <c r="B302" s="356"/>
      <c r="C302" s="356"/>
      <c r="D302" s="356"/>
      <c r="E302" s="356"/>
      <c r="F302" s="356"/>
      <c r="G302" s="356"/>
      <c r="H302" s="356"/>
      <c r="I302" s="356"/>
      <c r="J302" s="356"/>
      <c r="K302" s="356"/>
      <c r="L302" s="356"/>
      <c r="M302" s="357"/>
      <c r="N302" s="352" t="s">
        <v>65</v>
      </c>
      <c r="O302" s="353"/>
      <c r="P302" s="353"/>
      <c r="Q302" s="353"/>
      <c r="R302" s="353"/>
      <c r="S302" s="353"/>
      <c r="T302" s="354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hidden="1" x14ac:dyDescent="0.2">
      <c r="A303" s="356"/>
      <c r="B303" s="356"/>
      <c r="C303" s="356"/>
      <c r="D303" s="356"/>
      <c r="E303" s="356"/>
      <c r="F303" s="356"/>
      <c r="G303" s="356"/>
      <c r="H303" s="356"/>
      <c r="I303" s="356"/>
      <c r="J303" s="356"/>
      <c r="K303" s="356"/>
      <c r="L303" s="356"/>
      <c r="M303" s="357"/>
      <c r="N303" s="352" t="s">
        <v>65</v>
      </c>
      <c r="O303" s="353"/>
      <c r="P303" s="353"/>
      <c r="Q303" s="353"/>
      <c r="R303" s="353"/>
      <c r="S303" s="353"/>
      <c r="T303" s="354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hidden="1" customHeight="1" x14ac:dyDescent="0.25">
      <c r="A304" s="406" t="s">
        <v>450</v>
      </c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56"/>
      <c r="P304" s="356"/>
      <c r="Q304" s="356"/>
      <c r="R304" s="356"/>
      <c r="S304" s="356"/>
      <c r="T304" s="356"/>
      <c r="U304" s="356"/>
      <c r="V304" s="356"/>
      <c r="W304" s="356"/>
      <c r="X304" s="356"/>
      <c r="Y304" s="343"/>
      <c r="Z304" s="343"/>
    </row>
    <row r="305" spans="1:53" ht="14.25" hidden="1" customHeight="1" x14ac:dyDescent="0.25">
      <c r="A305" s="360" t="s">
        <v>59</v>
      </c>
      <c r="B305" s="356"/>
      <c r="C305" s="356"/>
      <c r="D305" s="356"/>
      <c r="E305" s="356"/>
      <c r="F305" s="356"/>
      <c r="G305" s="356"/>
      <c r="H305" s="356"/>
      <c r="I305" s="356"/>
      <c r="J305" s="356"/>
      <c r="K305" s="356"/>
      <c r="L305" s="356"/>
      <c r="M305" s="356"/>
      <c r="N305" s="356"/>
      <c r="O305" s="356"/>
      <c r="P305" s="356"/>
      <c r="Q305" s="356"/>
      <c r="R305" s="356"/>
      <c r="S305" s="356"/>
      <c r="T305" s="356"/>
      <c r="U305" s="356"/>
      <c r="V305" s="356"/>
      <c r="W305" s="356"/>
      <c r="X305" s="356"/>
      <c r="Y305" s="344"/>
      <c r="Z305" s="344"/>
    </row>
    <row r="306" spans="1:53" ht="27" customHeight="1" x14ac:dyDescent="0.25">
      <c r="A306" s="54" t="s">
        <v>451</v>
      </c>
      <c r="B306" s="54" t="s">
        <v>452</v>
      </c>
      <c r="C306" s="31">
        <v>4301031066</v>
      </c>
      <c r="D306" s="358">
        <v>4607091383836</v>
      </c>
      <c r="E306" s="359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2"/>
      <c r="P306" s="362"/>
      <c r="Q306" s="362"/>
      <c r="R306" s="359"/>
      <c r="S306" s="34"/>
      <c r="T306" s="34"/>
      <c r="U306" s="35" t="s">
        <v>64</v>
      </c>
      <c r="V306" s="348">
        <v>11</v>
      </c>
      <c r="W306" s="349">
        <f>IFERROR(IF(V306="",0,CEILING((V306/$H306),1)*$H306),"")</f>
        <v>12.6</v>
      </c>
      <c r="X306" s="36">
        <f>IFERROR(IF(W306=0,"",ROUNDUP(W306/H306,0)*0.00753),"")</f>
        <v>5.271E-2</v>
      </c>
      <c r="Y306" s="56"/>
      <c r="Z306" s="57"/>
      <c r="AD306" s="58"/>
      <c r="BA306" s="233" t="s">
        <v>1</v>
      </c>
    </row>
    <row r="307" spans="1:53" x14ac:dyDescent="0.2">
      <c r="A307" s="355"/>
      <c r="B307" s="356"/>
      <c r="C307" s="356"/>
      <c r="D307" s="356"/>
      <c r="E307" s="356"/>
      <c r="F307" s="356"/>
      <c r="G307" s="356"/>
      <c r="H307" s="356"/>
      <c r="I307" s="356"/>
      <c r="J307" s="356"/>
      <c r="K307" s="356"/>
      <c r="L307" s="356"/>
      <c r="M307" s="357"/>
      <c r="N307" s="352" t="s">
        <v>65</v>
      </c>
      <c r="O307" s="353"/>
      <c r="P307" s="353"/>
      <c r="Q307" s="353"/>
      <c r="R307" s="353"/>
      <c r="S307" s="353"/>
      <c r="T307" s="354"/>
      <c r="U307" s="37" t="s">
        <v>66</v>
      </c>
      <c r="V307" s="350">
        <f>IFERROR(V306/H306,"0")</f>
        <v>6.1111111111111107</v>
      </c>
      <c r="W307" s="350">
        <f>IFERROR(W306/H306,"0")</f>
        <v>7</v>
      </c>
      <c r="X307" s="350">
        <f>IFERROR(IF(X306="",0,X306),"0")</f>
        <v>5.271E-2</v>
      </c>
      <c r="Y307" s="351"/>
      <c r="Z307" s="351"/>
    </row>
    <row r="308" spans="1:53" x14ac:dyDescent="0.2">
      <c r="A308" s="356"/>
      <c r="B308" s="356"/>
      <c r="C308" s="356"/>
      <c r="D308" s="356"/>
      <c r="E308" s="356"/>
      <c r="F308" s="356"/>
      <c r="G308" s="356"/>
      <c r="H308" s="356"/>
      <c r="I308" s="356"/>
      <c r="J308" s="356"/>
      <c r="K308" s="356"/>
      <c r="L308" s="356"/>
      <c r="M308" s="357"/>
      <c r="N308" s="352" t="s">
        <v>65</v>
      </c>
      <c r="O308" s="353"/>
      <c r="P308" s="353"/>
      <c r="Q308" s="353"/>
      <c r="R308" s="353"/>
      <c r="S308" s="353"/>
      <c r="T308" s="354"/>
      <c r="U308" s="37" t="s">
        <v>64</v>
      </c>
      <c r="V308" s="350">
        <f>IFERROR(SUM(V306:V306),"0")</f>
        <v>11</v>
      </c>
      <c r="W308" s="350">
        <f>IFERROR(SUM(W306:W306),"0")</f>
        <v>12.6</v>
      </c>
      <c r="X308" s="37"/>
      <c r="Y308" s="351"/>
      <c r="Z308" s="351"/>
    </row>
    <row r="309" spans="1:53" ht="14.25" hidden="1" customHeight="1" x14ac:dyDescent="0.25">
      <c r="A309" s="360" t="s">
        <v>67</v>
      </c>
      <c r="B309" s="356"/>
      <c r="C309" s="356"/>
      <c r="D309" s="356"/>
      <c r="E309" s="356"/>
      <c r="F309" s="356"/>
      <c r="G309" s="356"/>
      <c r="H309" s="356"/>
      <c r="I309" s="356"/>
      <c r="J309" s="356"/>
      <c r="K309" s="356"/>
      <c r="L309" s="356"/>
      <c r="M309" s="356"/>
      <c r="N309" s="356"/>
      <c r="O309" s="356"/>
      <c r="P309" s="356"/>
      <c r="Q309" s="356"/>
      <c r="R309" s="356"/>
      <c r="S309" s="356"/>
      <c r="T309" s="356"/>
      <c r="U309" s="356"/>
      <c r="V309" s="356"/>
      <c r="W309" s="356"/>
      <c r="X309" s="356"/>
      <c r="Y309" s="344"/>
      <c r="Z309" s="344"/>
    </row>
    <row r="310" spans="1:53" ht="27" hidden="1" customHeight="1" x14ac:dyDescent="0.25">
      <c r="A310" s="54" t="s">
        <v>453</v>
      </c>
      <c r="B310" s="54" t="s">
        <v>454</v>
      </c>
      <c r="C310" s="31">
        <v>4301051142</v>
      </c>
      <c r="D310" s="358">
        <v>4607091387919</v>
      </c>
      <c r="E310" s="359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2"/>
      <c r="P310" s="362"/>
      <c r="Q310" s="362"/>
      <c r="R310" s="359"/>
      <c r="S310" s="34"/>
      <c r="T310" s="34"/>
      <c r="U310" s="35" t="s">
        <v>64</v>
      </c>
      <c r="V310" s="348">
        <v>0</v>
      </c>
      <c r="W310" s="349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hidden="1" customHeight="1" x14ac:dyDescent="0.25">
      <c r="A311" s="54" t="s">
        <v>455</v>
      </c>
      <c r="B311" s="54" t="s">
        <v>456</v>
      </c>
      <c r="C311" s="31">
        <v>4301051461</v>
      </c>
      <c r="D311" s="358">
        <v>4680115883604</v>
      </c>
      <c r="E311" s="359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2"/>
      <c r="P311" s="362"/>
      <c r="Q311" s="362"/>
      <c r="R311" s="359"/>
      <c r="S311" s="34"/>
      <c r="T311" s="34"/>
      <c r="U311" s="35" t="s">
        <v>64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5" t="s">
        <v>1</v>
      </c>
    </row>
    <row r="312" spans="1:53" ht="27" hidden="1" customHeight="1" x14ac:dyDescent="0.25">
      <c r="A312" s="54" t="s">
        <v>457</v>
      </c>
      <c r="B312" s="54" t="s">
        <v>458</v>
      </c>
      <c r="C312" s="31">
        <v>4301051485</v>
      </c>
      <c r="D312" s="358">
        <v>4680115883567</v>
      </c>
      <c r="E312" s="359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2"/>
      <c r="P312" s="362"/>
      <c r="Q312" s="362"/>
      <c r="R312" s="359"/>
      <c r="S312" s="34"/>
      <c r="T312" s="34"/>
      <c r="U312" s="35" t="s">
        <v>64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idden="1" x14ac:dyDescent="0.2">
      <c r="A313" s="355"/>
      <c r="B313" s="356"/>
      <c r="C313" s="356"/>
      <c r="D313" s="356"/>
      <c r="E313" s="356"/>
      <c r="F313" s="356"/>
      <c r="G313" s="356"/>
      <c r="H313" s="356"/>
      <c r="I313" s="356"/>
      <c r="J313" s="356"/>
      <c r="K313" s="356"/>
      <c r="L313" s="356"/>
      <c r="M313" s="357"/>
      <c r="N313" s="352" t="s">
        <v>65</v>
      </c>
      <c r="O313" s="353"/>
      <c r="P313" s="353"/>
      <c r="Q313" s="353"/>
      <c r="R313" s="353"/>
      <c r="S313" s="353"/>
      <c r="T313" s="354"/>
      <c r="U313" s="37" t="s">
        <v>66</v>
      </c>
      <c r="V313" s="350">
        <f>IFERROR(V310/H310,"0")+IFERROR(V311/H311,"0")+IFERROR(V312/H312,"0")</f>
        <v>0</v>
      </c>
      <c r="W313" s="350">
        <f>IFERROR(W310/H310,"0")+IFERROR(W311/H311,"0")+IFERROR(W312/H312,"0")</f>
        <v>0</v>
      </c>
      <c r="X313" s="350">
        <f>IFERROR(IF(X310="",0,X310),"0")+IFERROR(IF(X311="",0,X311),"0")+IFERROR(IF(X312="",0,X312),"0")</f>
        <v>0</v>
      </c>
      <c r="Y313" s="351"/>
      <c r="Z313" s="351"/>
    </row>
    <row r="314" spans="1:53" hidden="1" x14ac:dyDescent="0.2">
      <c r="A314" s="356"/>
      <c r="B314" s="356"/>
      <c r="C314" s="356"/>
      <c r="D314" s="356"/>
      <c r="E314" s="356"/>
      <c r="F314" s="356"/>
      <c r="G314" s="356"/>
      <c r="H314" s="356"/>
      <c r="I314" s="356"/>
      <c r="J314" s="356"/>
      <c r="K314" s="356"/>
      <c r="L314" s="356"/>
      <c r="M314" s="357"/>
      <c r="N314" s="352" t="s">
        <v>65</v>
      </c>
      <c r="O314" s="353"/>
      <c r="P314" s="353"/>
      <c r="Q314" s="353"/>
      <c r="R314" s="353"/>
      <c r="S314" s="353"/>
      <c r="T314" s="354"/>
      <c r="U314" s="37" t="s">
        <v>64</v>
      </c>
      <c r="V314" s="350">
        <f>IFERROR(SUM(V310:V312),"0")</f>
        <v>0</v>
      </c>
      <c r="W314" s="350">
        <f>IFERROR(SUM(W310:W312),"0")</f>
        <v>0</v>
      </c>
      <c r="X314" s="37"/>
      <c r="Y314" s="351"/>
      <c r="Z314" s="351"/>
    </row>
    <row r="315" spans="1:53" ht="14.25" hidden="1" customHeight="1" x14ac:dyDescent="0.25">
      <c r="A315" s="360" t="s">
        <v>200</v>
      </c>
      <c r="B315" s="356"/>
      <c r="C315" s="356"/>
      <c r="D315" s="356"/>
      <c r="E315" s="356"/>
      <c r="F315" s="356"/>
      <c r="G315" s="356"/>
      <c r="H315" s="356"/>
      <c r="I315" s="356"/>
      <c r="J315" s="356"/>
      <c r="K315" s="356"/>
      <c r="L315" s="356"/>
      <c r="M315" s="356"/>
      <c r="N315" s="356"/>
      <c r="O315" s="356"/>
      <c r="P315" s="356"/>
      <c r="Q315" s="356"/>
      <c r="R315" s="356"/>
      <c r="S315" s="356"/>
      <c r="T315" s="356"/>
      <c r="U315" s="356"/>
      <c r="V315" s="356"/>
      <c r="W315" s="356"/>
      <c r="X315" s="356"/>
      <c r="Y315" s="344"/>
      <c r="Z315" s="344"/>
    </row>
    <row r="316" spans="1:53" ht="27" hidden="1" customHeight="1" x14ac:dyDescent="0.25">
      <c r="A316" s="54" t="s">
        <v>459</v>
      </c>
      <c r="B316" s="54" t="s">
        <v>460</v>
      </c>
      <c r="C316" s="31">
        <v>4301060324</v>
      </c>
      <c r="D316" s="358">
        <v>4607091388831</v>
      </c>
      <c r="E316" s="359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2"/>
      <c r="P316" s="362"/>
      <c r="Q316" s="362"/>
      <c r="R316" s="359"/>
      <c r="S316" s="34"/>
      <c r="T316" s="34"/>
      <c r="U316" s="35" t="s">
        <v>64</v>
      </c>
      <c r="V316" s="348">
        <v>0</v>
      </c>
      <c r="W316" s="349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55"/>
      <c r="B317" s="356"/>
      <c r="C317" s="356"/>
      <c r="D317" s="356"/>
      <c r="E317" s="356"/>
      <c r="F317" s="356"/>
      <c r="G317" s="356"/>
      <c r="H317" s="356"/>
      <c r="I317" s="356"/>
      <c r="J317" s="356"/>
      <c r="K317" s="356"/>
      <c r="L317" s="356"/>
      <c r="M317" s="357"/>
      <c r="N317" s="352" t="s">
        <v>65</v>
      </c>
      <c r="O317" s="353"/>
      <c r="P317" s="353"/>
      <c r="Q317" s="353"/>
      <c r="R317" s="353"/>
      <c r="S317" s="353"/>
      <c r="T317" s="354"/>
      <c r="U317" s="37" t="s">
        <v>66</v>
      </c>
      <c r="V317" s="350">
        <f>IFERROR(V316/H316,"0")</f>
        <v>0</v>
      </c>
      <c r="W317" s="350">
        <f>IFERROR(W316/H316,"0")</f>
        <v>0</v>
      </c>
      <c r="X317" s="350">
        <f>IFERROR(IF(X316="",0,X316),"0")</f>
        <v>0</v>
      </c>
      <c r="Y317" s="351"/>
      <c r="Z317" s="351"/>
    </row>
    <row r="318" spans="1:53" hidden="1" x14ac:dyDescent="0.2">
      <c r="A318" s="356"/>
      <c r="B318" s="356"/>
      <c r="C318" s="356"/>
      <c r="D318" s="356"/>
      <c r="E318" s="356"/>
      <c r="F318" s="356"/>
      <c r="G318" s="356"/>
      <c r="H318" s="356"/>
      <c r="I318" s="356"/>
      <c r="J318" s="356"/>
      <c r="K318" s="356"/>
      <c r="L318" s="356"/>
      <c r="M318" s="357"/>
      <c r="N318" s="352" t="s">
        <v>65</v>
      </c>
      <c r="O318" s="353"/>
      <c r="P318" s="353"/>
      <c r="Q318" s="353"/>
      <c r="R318" s="353"/>
      <c r="S318" s="353"/>
      <c r="T318" s="354"/>
      <c r="U318" s="37" t="s">
        <v>64</v>
      </c>
      <c r="V318" s="350">
        <f>IFERROR(SUM(V316:V316),"0")</f>
        <v>0</v>
      </c>
      <c r="W318" s="350">
        <f>IFERROR(SUM(W316:W316),"0")</f>
        <v>0</v>
      </c>
      <c r="X318" s="37"/>
      <c r="Y318" s="351"/>
      <c r="Z318" s="351"/>
    </row>
    <row r="319" spans="1:53" ht="14.25" hidden="1" customHeight="1" x14ac:dyDescent="0.25">
      <c r="A319" s="360" t="s">
        <v>82</v>
      </c>
      <c r="B319" s="356"/>
      <c r="C319" s="356"/>
      <c r="D319" s="356"/>
      <c r="E319" s="356"/>
      <c r="F319" s="356"/>
      <c r="G319" s="356"/>
      <c r="H319" s="356"/>
      <c r="I319" s="356"/>
      <c r="J319" s="356"/>
      <c r="K319" s="356"/>
      <c r="L319" s="356"/>
      <c r="M319" s="356"/>
      <c r="N319" s="356"/>
      <c r="O319" s="356"/>
      <c r="P319" s="356"/>
      <c r="Q319" s="356"/>
      <c r="R319" s="356"/>
      <c r="S319" s="356"/>
      <c r="T319" s="356"/>
      <c r="U319" s="356"/>
      <c r="V319" s="356"/>
      <c r="W319" s="356"/>
      <c r="X319" s="356"/>
      <c r="Y319" s="344"/>
      <c r="Z319" s="344"/>
    </row>
    <row r="320" spans="1:53" ht="27" hidden="1" customHeight="1" x14ac:dyDescent="0.25">
      <c r="A320" s="54" t="s">
        <v>461</v>
      </c>
      <c r="B320" s="54" t="s">
        <v>462</v>
      </c>
      <c r="C320" s="31">
        <v>4301032015</v>
      </c>
      <c r="D320" s="358">
        <v>4607091383102</v>
      </c>
      <c r="E320" s="359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2"/>
      <c r="P320" s="362"/>
      <c r="Q320" s="362"/>
      <c r="R320" s="359"/>
      <c r="S320" s="34"/>
      <c r="T320" s="34"/>
      <c r="U320" s="35" t="s">
        <v>64</v>
      </c>
      <c r="V320" s="348">
        <v>0</v>
      </c>
      <c r="W320" s="349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55"/>
      <c r="B321" s="356"/>
      <c r="C321" s="356"/>
      <c r="D321" s="356"/>
      <c r="E321" s="356"/>
      <c r="F321" s="356"/>
      <c r="G321" s="356"/>
      <c r="H321" s="356"/>
      <c r="I321" s="356"/>
      <c r="J321" s="356"/>
      <c r="K321" s="356"/>
      <c r="L321" s="356"/>
      <c r="M321" s="357"/>
      <c r="N321" s="352" t="s">
        <v>65</v>
      </c>
      <c r="O321" s="353"/>
      <c r="P321" s="353"/>
      <c r="Q321" s="353"/>
      <c r="R321" s="353"/>
      <c r="S321" s="353"/>
      <c r="T321" s="354"/>
      <c r="U321" s="37" t="s">
        <v>66</v>
      </c>
      <c r="V321" s="350">
        <f>IFERROR(V320/H320,"0")</f>
        <v>0</v>
      </c>
      <c r="W321" s="350">
        <f>IFERROR(W320/H320,"0")</f>
        <v>0</v>
      </c>
      <c r="X321" s="350">
        <f>IFERROR(IF(X320="",0,X320),"0")</f>
        <v>0</v>
      </c>
      <c r="Y321" s="351"/>
      <c r="Z321" s="351"/>
    </row>
    <row r="322" spans="1:53" hidden="1" x14ac:dyDescent="0.2">
      <c r="A322" s="356"/>
      <c r="B322" s="356"/>
      <c r="C322" s="356"/>
      <c r="D322" s="356"/>
      <c r="E322" s="356"/>
      <c r="F322" s="356"/>
      <c r="G322" s="356"/>
      <c r="H322" s="356"/>
      <c r="I322" s="356"/>
      <c r="J322" s="356"/>
      <c r="K322" s="356"/>
      <c r="L322" s="356"/>
      <c r="M322" s="357"/>
      <c r="N322" s="352" t="s">
        <v>65</v>
      </c>
      <c r="O322" s="353"/>
      <c r="P322" s="353"/>
      <c r="Q322" s="353"/>
      <c r="R322" s="353"/>
      <c r="S322" s="353"/>
      <c r="T322" s="354"/>
      <c r="U322" s="37" t="s">
        <v>64</v>
      </c>
      <c r="V322" s="350">
        <f>IFERROR(SUM(V320:V320),"0")</f>
        <v>0</v>
      </c>
      <c r="W322" s="350">
        <f>IFERROR(SUM(W320:W320),"0")</f>
        <v>0</v>
      </c>
      <c r="X322" s="37"/>
      <c r="Y322" s="351"/>
      <c r="Z322" s="351"/>
    </row>
    <row r="323" spans="1:53" ht="27.75" hidden="1" customHeight="1" x14ac:dyDescent="0.2">
      <c r="A323" s="363" t="s">
        <v>463</v>
      </c>
      <c r="B323" s="364"/>
      <c r="C323" s="364"/>
      <c r="D323" s="364"/>
      <c r="E323" s="364"/>
      <c r="F323" s="364"/>
      <c r="G323" s="364"/>
      <c r="H323" s="364"/>
      <c r="I323" s="364"/>
      <c r="J323" s="364"/>
      <c r="K323" s="364"/>
      <c r="L323" s="364"/>
      <c r="M323" s="364"/>
      <c r="N323" s="364"/>
      <c r="O323" s="364"/>
      <c r="P323" s="364"/>
      <c r="Q323" s="364"/>
      <c r="R323" s="364"/>
      <c r="S323" s="364"/>
      <c r="T323" s="364"/>
      <c r="U323" s="364"/>
      <c r="V323" s="364"/>
      <c r="W323" s="364"/>
      <c r="X323" s="364"/>
      <c r="Y323" s="48"/>
      <c r="Z323" s="48"/>
    </row>
    <row r="324" spans="1:53" ht="16.5" hidden="1" customHeight="1" x14ac:dyDescent="0.25">
      <c r="A324" s="406" t="s">
        <v>464</v>
      </c>
      <c r="B324" s="356"/>
      <c r="C324" s="356"/>
      <c r="D324" s="356"/>
      <c r="E324" s="356"/>
      <c r="F324" s="356"/>
      <c r="G324" s="356"/>
      <c r="H324" s="356"/>
      <c r="I324" s="356"/>
      <c r="J324" s="356"/>
      <c r="K324" s="356"/>
      <c r="L324" s="356"/>
      <c r="M324" s="356"/>
      <c r="N324" s="356"/>
      <c r="O324" s="356"/>
      <c r="P324" s="356"/>
      <c r="Q324" s="356"/>
      <c r="R324" s="356"/>
      <c r="S324" s="356"/>
      <c r="T324" s="356"/>
      <c r="U324" s="356"/>
      <c r="V324" s="356"/>
      <c r="W324" s="356"/>
      <c r="X324" s="356"/>
      <c r="Y324" s="343"/>
      <c r="Z324" s="343"/>
    </row>
    <row r="325" spans="1:53" ht="14.25" hidden="1" customHeight="1" x14ac:dyDescent="0.25">
      <c r="A325" s="360" t="s">
        <v>104</v>
      </c>
      <c r="B325" s="356"/>
      <c r="C325" s="356"/>
      <c r="D325" s="356"/>
      <c r="E325" s="356"/>
      <c r="F325" s="356"/>
      <c r="G325" s="356"/>
      <c r="H325" s="356"/>
      <c r="I325" s="356"/>
      <c r="J325" s="356"/>
      <c r="K325" s="356"/>
      <c r="L325" s="356"/>
      <c r="M325" s="356"/>
      <c r="N325" s="356"/>
      <c r="O325" s="356"/>
      <c r="P325" s="356"/>
      <c r="Q325" s="356"/>
      <c r="R325" s="356"/>
      <c r="S325" s="356"/>
      <c r="T325" s="356"/>
      <c r="U325" s="356"/>
      <c r="V325" s="356"/>
      <c r="W325" s="356"/>
      <c r="X325" s="356"/>
      <c r="Y325" s="344"/>
      <c r="Z325" s="344"/>
    </row>
    <row r="326" spans="1:53" ht="27" hidden="1" customHeight="1" x14ac:dyDescent="0.25">
      <c r="A326" s="54" t="s">
        <v>465</v>
      </c>
      <c r="B326" s="54" t="s">
        <v>466</v>
      </c>
      <c r="C326" s="31">
        <v>4301011239</v>
      </c>
      <c r="D326" s="358">
        <v>4607091383997</v>
      </c>
      <c r="E326" s="359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2"/>
      <c r="P326" s="362"/>
      <c r="Q326" s="362"/>
      <c r="R326" s="359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58">
        <v>4607091383997</v>
      </c>
      <c r="E327" s="359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2"/>
      <c r="P327" s="362"/>
      <c r="Q327" s="362"/>
      <c r="R327" s="359"/>
      <c r="S327" s="34"/>
      <c r="T327" s="34"/>
      <c r="U327" s="35" t="s">
        <v>64</v>
      </c>
      <c r="V327" s="348">
        <v>2501</v>
      </c>
      <c r="W327" s="349">
        <f t="shared" si="17"/>
        <v>2505</v>
      </c>
      <c r="X327" s="36">
        <f>IFERROR(IF(W327=0,"",ROUNDUP(W327/H327,0)*0.02175),"")</f>
        <v>3.6322499999999995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58">
        <v>4607091384130</v>
      </c>
      <c r="E328" s="359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8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2"/>
      <c r="P328" s="362"/>
      <c r="Q328" s="362"/>
      <c r="R328" s="359"/>
      <c r="S328" s="34"/>
      <c r="T328" s="34"/>
      <c r="U328" s="35" t="s">
        <v>64</v>
      </c>
      <c r="V328" s="348">
        <v>950</v>
      </c>
      <c r="W328" s="349">
        <f t="shared" si="17"/>
        <v>960</v>
      </c>
      <c r="X328" s="36">
        <f>IFERROR(IF(W328=0,"",ROUNDUP(W328/H328,0)*0.02175),"")</f>
        <v>1.3919999999999999</v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468</v>
      </c>
      <c r="B329" s="54" t="s">
        <v>470</v>
      </c>
      <c r="C329" s="31">
        <v>4301011240</v>
      </c>
      <c r="D329" s="358">
        <v>4607091384130</v>
      </c>
      <c r="E329" s="359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2"/>
      <c r="P329" s="362"/>
      <c r="Q329" s="362"/>
      <c r="R329" s="359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58">
        <v>4607091384147</v>
      </c>
      <c r="E330" s="359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2"/>
      <c r="P330" s="362"/>
      <c r="Q330" s="362"/>
      <c r="R330" s="359"/>
      <c r="S330" s="34"/>
      <c r="T330" s="34"/>
      <c r="U330" s="35" t="s">
        <v>64</v>
      </c>
      <c r="V330" s="348">
        <v>1450</v>
      </c>
      <c r="W330" s="349">
        <f t="shared" si="17"/>
        <v>1455</v>
      </c>
      <c r="X330" s="36">
        <f>IFERROR(IF(W330=0,"",ROUNDUP(W330/H330,0)*0.02175),"")</f>
        <v>2.10975</v>
      </c>
      <c r="Y330" s="56"/>
      <c r="Z330" s="57"/>
      <c r="AD330" s="58"/>
      <c r="BA330" s="243" t="s">
        <v>1</v>
      </c>
    </row>
    <row r="331" spans="1:53" ht="27" hidden="1" customHeight="1" x14ac:dyDescent="0.25">
      <c r="A331" s="54" t="s">
        <v>471</v>
      </c>
      <c r="B331" s="54" t="s">
        <v>473</v>
      </c>
      <c r="C331" s="31">
        <v>4301011238</v>
      </c>
      <c r="D331" s="358">
        <v>4607091384147</v>
      </c>
      <c r="E331" s="359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2"/>
      <c r="P331" s="362"/>
      <c r="Q331" s="362"/>
      <c r="R331" s="359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hidden="1" customHeight="1" x14ac:dyDescent="0.25">
      <c r="A332" s="54" t="s">
        <v>474</v>
      </c>
      <c r="B332" s="54" t="s">
        <v>475</v>
      </c>
      <c r="C332" s="31">
        <v>4301011327</v>
      </c>
      <c r="D332" s="358">
        <v>4607091384154</v>
      </c>
      <c r="E332" s="359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2"/>
      <c r="P332" s="362"/>
      <c r="Q332" s="362"/>
      <c r="R332" s="359"/>
      <c r="S332" s="34"/>
      <c r="T332" s="34"/>
      <c r="U332" s="35" t="s">
        <v>64</v>
      </c>
      <c r="V332" s="348">
        <v>0</v>
      </c>
      <c r="W332" s="349">
        <f t="shared" si="17"/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ht="27" hidden="1" customHeight="1" x14ac:dyDescent="0.25">
      <c r="A333" s="54" t="s">
        <v>476</v>
      </c>
      <c r="B333" s="54" t="s">
        <v>477</v>
      </c>
      <c r="C333" s="31">
        <v>4301011332</v>
      </c>
      <c r="D333" s="358">
        <v>4607091384161</v>
      </c>
      <c r="E333" s="359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8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2"/>
      <c r="P333" s="362"/>
      <c r="Q333" s="362"/>
      <c r="R333" s="359"/>
      <c r="S333" s="34"/>
      <c r="T333" s="34"/>
      <c r="U333" s="35" t="s">
        <v>64</v>
      </c>
      <c r="V333" s="348">
        <v>0</v>
      </c>
      <c r="W333" s="349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55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57"/>
      <c r="N334" s="352" t="s">
        <v>65</v>
      </c>
      <c r="O334" s="353"/>
      <c r="P334" s="353"/>
      <c r="Q334" s="353"/>
      <c r="R334" s="353"/>
      <c r="S334" s="353"/>
      <c r="T334" s="354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326.73333333333335</v>
      </c>
      <c r="W334" s="350">
        <f>IFERROR(W326/H326,"0")+IFERROR(W327/H327,"0")+IFERROR(W328/H328,"0")+IFERROR(W329/H329,"0")+IFERROR(W330/H330,"0")+IFERROR(W331/H331,"0")+IFERROR(W332/H332,"0")+IFERROR(W333/H333,"0")</f>
        <v>328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7.1339999999999995</v>
      </c>
      <c r="Y334" s="351"/>
      <c r="Z334" s="351"/>
    </row>
    <row r="335" spans="1:53" x14ac:dyDescent="0.2">
      <c r="A335" s="356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57"/>
      <c r="N335" s="352" t="s">
        <v>65</v>
      </c>
      <c r="O335" s="353"/>
      <c r="P335" s="353"/>
      <c r="Q335" s="353"/>
      <c r="R335" s="353"/>
      <c r="S335" s="353"/>
      <c r="T335" s="354"/>
      <c r="U335" s="37" t="s">
        <v>64</v>
      </c>
      <c r="V335" s="350">
        <f>IFERROR(SUM(V326:V333),"0")</f>
        <v>4901</v>
      </c>
      <c r="W335" s="350">
        <f>IFERROR(SUM(W326:W333),"0")</f>
        <v>4920</v>
      </c>
      <c r="X335" s="37"/>
      <c r="Y335" s="351"/>
      <c r="Z335" s="351"/>
    </row>
    <row r="336" spans="1:53" ht="14.25" hidden="1" customHeight="1" x14ac:dyDescent="0.25">
      <c r="A336" s="360" t="s">
        <v>96</v>
      </c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356"/>
      <c r="P336" s="356"/>
      <c r="Q336" s="356"/>
      <c r="R336" s="356"/>
      <c r="S336" s="356"/>
      <c r="T336" s="356"/>
      <c r="U336" s="356"/>
      <c r="V336" s="356"/>
      <c r="W336" s="356"/>
      <c r="X336" s="356"/>
      <c r="Y336" s="344"/>
      <c r="Z336" s="344"/>
    </row>
    <row r="337" spans="1:53" ht="27" hidden="1" customHeight="1" x14ac:dyDescent="0.25">
      <c r="A337" s="54" t="s">
        <v>478</v>
      </c>
      <c r="B337" s="54" t="s">
        <v>479</v>
      </c>
      <c r="C337" s="31">
        <v>4301020178</v>
      </c>
      <c r="D337" s="358">
        <v>4607091383980</v>
      </c>
      <c r="E337" s="359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2"/>
      <c r="P337" s="362"/>
      <c r="Q337" s="362"/>
      <c r="R337" s="359"/>
      <c r="S337" s="34"/>
      <c r="T337" s="34"/>
      <c r="U337" s="35" t="s">
        <v>64</v>
      </c>
      <c r="V337" s="348">
        <v>0</v>
      </c>
      <c r="W337" s="349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7" t="s">
        <v>1</v>
      </c>
    </row>
    <row r="338" spans="1:53" ht="16.5" hidden="1" customHeight="1" x14ac:dyDescent="0.25">
      <c r="A338" s="54" t="s">
        <v>480</v>
      </c>
      <c r="B338" s="54" t="s">
        <v>481</v>
      </c>
      <c r="C338" s="31">
        <v>4301020270</v>
      </c>
      <c r="D338" s="358">
        <v>4680115883314</v>
      </c>
      <c r="E338" s="359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1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2"/>
      <c r="P338" s="362"/>
      <c r="Q338" s="362"/>
      <c r="R338" s="359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hidden="1" customHeight="1" x14ac:dyDescent="0.25">
      <c r="A339" s="54" t="s">
        <v>482</v>
      </c>
      <c r="B339" s="54" t="s">
        <v>483</v>
      </c>
      <c r="C339" s="31">
        <v>4301020179</v>
      </c>
      <c r="D339" s="358">
        <v>4607091384178</v>
      </c>
      <c r="E339" s="359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2"/>
      <c r="P339" s="362"/>
      <c r="Q339" s="362"/>
      <c r="R339" s="359"/>
      <c r="S339" s="34"/>
      <c r="T339" s="34"/>
      <c r="U339" s="35" t="s">
        <v>64</v>
      </c>
      <c r="V339" s="348">
        <v>0</v>
      </c>
      <c r="W339" s="349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hidden="1" x14ac:dyDescent="0.2">
      <c r="A340" s="355"/>
      <c r="B340" s="356"/>
      <c r="C340" s="356"/>
      <c r="D340" s="356"/>
      <c r="E340" s="356"/>
      <c r="F340" s="356"/>
      <c r="G340" s="356"/>
      <c r="H340" s="356"/>
      <c r="I340" s="356"/>
      <c r="J340" s="356"/>
      <c r="K340" s="356"/>
      <c r="L340" s="356"/>
      <c r="M340" s="357"/>
      <c r="N340" s="352" t="s">
        <v>65</v>
      </c>
      <c r="O340" s="353"/>
      <c r="P340" s="353"/>
      <c r="Q340" s="353"/>
      <c r="R340" s="353"/>
      <c r="S340" s="353"/>
      <c r="T340" s="354"/>
      <c r="U340" s="37" t="s">
        <v>66</v>
      </c>
      <c r="V340" s="350">
        <f>IFERROR(V337/H337,"0")+IFERROR(V338/H338,"0")+IFERROR(V339/H339,"0")</f>
        <v>0</v>
      </c>
      <c r="W340" s="350">
        <f>IFERROR(W337/H337,"0")+IFERROR(W338/H338,"0")+IFERROR(W339/H339,"0")</f>
        <v>0</v>
      </c>
      <c r="X340" s="350">
        <f>IFERROR(IF(X337="",0,X337),"0")+IFERROR(IF(X338="",0,X338),"0")+IFERROR(IF(X339="",0,X339),"0")</f>
        <v>0</v>
      </c>
      <c r="Y340" s="351"/>
      <c r="Z340" s="351"/>
    </row>
    <row r="341" spans="1:53" hidden="1" x14ac:dyDescent="0.2">
      <c r="A341" s="356"/>
      <c r="B341" s="356"/>
      <c r="C341" s="356"/>
      <c r="D341" s="356"/>
      <c r="E341" s="356"/>
      <c r="F341" s="356"/>
      <c r="G341" s="356"/>
      <c r="H341" s="356"/>
      <c r="I341" s="356"/>
      <c r="J341" s="356"/>
      <c r="K341" s="356"/>
      <c r="L341" s="356"/>
      <c r="M341" s="357"/>
      <c r="N341" s="352" t="s">
        <v>65</v>
      </c>
      <c r="O341" s="353"/>
      <c r="P341" s="353"/>
      <c r="Q341" s="353"/>
      <c r="R341" s="353"/>
      <c r="S341" s="353"/>
      <c r="T341" s="354"/>
      <c r="U341" s="37" t="s">
        <v>64</v>
      </c>
      <c r="V341" s="350">
        <f>IFERROR(SUM(V337:V339),"0")</f>
        <v>0</v>
      </c>
      <c r="W341" s="350">
        <f>IFERROR(SUM(W337:W339),"0")</f>
        <v>0</v>
      </c>
      <c r="X341" s="37"/>
      <c r="Y341" s="351"/>
      <c r="Z341" s="351"/>
    </row>
    <row r="342" spans="1:53" ht="14.25" hidden="1" customHeight="1" x14ac:dyDescent="0.25">
      <c r="A342" s="360" t="s">
        <v>67</v>
      </c>
      <c r="B342" s="356"/>
      <c r="C342" s="356"/>
      <c r="D342" s="356"/>
      <c r="E342" s="356"/>
      <c r="F342" s="356"/>
      <c r="G342" s="356"/>
      <c r="H342" s="356"/>
      <c r="I342" s="356"/>
      <c r="J342" s="356"/>
      <c r="K342" s="356"/>
      <c r="L342" s="356"/>
      <c r="M342" s="356"/>
      <c r="N342" s="356"/>
      <c r="O342" s="356"/>
      <c r="P342" s="356"/>
      <c r="Q342" s="356"/>
      <c r="R342" s="356"/>
      <c r="S342" s="356"/>
      <c r="T342" s="356"/>
      <c r="U342" s="356"/>
      <c r="V342" s="356"/>
      <c r="W342" s="356"/>
      <c r="X342" s="356"/>
      <c r="Y342" s="344"/>
      <c r="Z342" s="344"/>
    </row>
    <row r="343" spans="1:53" ht="27" hidden="1" customHeight="1" x14ac:dyDescent="0.25">
      <c r="A343" s="54" t="s">
        <v>484</v>
      </c>
      <c r="B343" s="54" t="s">
        <v>485</v>
      </c>
      <c r="C343" s="31">
        <v>4301051560</v>
      </c>
      <c r="D343" s="358">
        <v>4607091383928</v>
      </c>
      <c r="E343" s="359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596" t="s">
        <v>486</v>
      </c>
      <c r="O343" s="362"/>
      <c r="P343" s="362"/>
      <c r="Q343" s="362"/>
      <c r="R343" s="359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hidden="1" customHeight="1" x14ac:dyDescent="0.25">
      <c r="A344" s="54" t="s">
        <v>487</v>
      </c>
      <c r="B344" s="54" t="s">
        <v>488</v>
      </c>
      <c r="C344" s="31">
        <v>4301051298</v>
      </c>
      <c r="D344" s="358">
        <v>4607091384260</v>
      </c>
      <c r="E344" s="359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70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2"/>
      <c r="P344" s="362"/>
      <c r="Q344" s="362"/>
      <c r="R344" s="359"/>
      <c r="S344" s="34"/>
      <c r="T344" s="34"/>
      <c r="U344" s="35" t="s">
        <v>64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hidden="1" x14ac:dyDescent="0.2">
      <c r="A345" s="355"/>
      <c r="B345" s="356"/>
      <c r="C345" s="356"/>
      <c r="D345" s="356"/>
      <c r="E345" s="356"/>
      <c r="F345" s="356"/>
      <c r="G345" s="356"/>
      <c r="H345" s="356"/>
      <c r="I345" s="356"/>
      <c r="J345" s="356"/>
      <c r="K345" s="356"/>
      <c r="L345" s="356"/>
      <c r="M345" s="357"/>
      <c r="N345" s="352" t="s">
        <v>65</v>
      </c>
      <c r="O345" s="353"/>
      <c r="P345" s="353"/>
      <c r="Q345" s="353"/>
      <c r="R345" s="353"/>
      <c r="S345" s="353"/>
      <c r="T345" s="354"/>
      <c r="U345" s="37" t="s">
        <v>66</v>
      </c>
      <c r="V345" s="350">
        <f>IFERROR(V343/H343,"0")+IFERROR(V344/H344,"0")</f>
        <v>0</v>
      </c>
      <c r="W345" s="350">
        <f>IFERROR(W343/H343,"0")+IFERROR(W344/H344,"0")</f>
        <v>0</v>
      </c>
      <c r="X345" s="350">
        <f>IFERROR(IF(X343="",0,X343),"0")+IFERROR(IF(X344="",0,X344),"0")</f>
        <v>0</v>
      </c>
      <c r="Y345" s="351"/>
      <c r="Z345" s="351"/>
    </row>
    <row r="346" spans="1:53" hidden="1" x14ac:dyDescent="0.2">
      <c r="A346" s="356"/>
      <c r="B346" s="356"/>
      <c r="C346" s="356"/>
      <c r="D346" s="356"/>
      <c r="E346" s="356"/>
      <c r="F346" s="356"/>
      <c r="G346" s="356"/>
      <c r="H346" s="356"/>
      <c r="I346" s="356"/>
      <c r="J346" s="356"/>
      <c r="K346" s="356"/>
      <c r="L346" s="356"/>
      <c r="M346" s="357"/>
      <c r="N346" s="352" t="s">
        <v>65</v>
      </c>
      <c r="O346" s="353"/>
      <c r="P346" s="353"/>
      <c r="Q346" s="353"/>
      <c r="R346" s="353"/>
      <c r="S346" s="353"/>
      <c r="T346" s="354"/>
      <c r="U346" s="37" t="s">
        <v>64</v>
      </c>
      <c r="V346" s="350">
        <f>IFERROR(SUM(V343:V344),"0")</f>
        <v>0</v>
      </c>
      <c r="W346" s="350">
        <f>IFERROR(SUM(W343:W344),"0")</f>
        <v>0</v>
      </c>
      <c r="X346" s="37"/>
      <c r="Y346" s="351"/>
      <c r="Z346" s="351"/>
    </row>
    <row r="347" spans="1:53" ht="14.25" hidden="1" customHeight="1" x14ac:dyDescent="0.25">
      <c r="A347" s="360" t="s">
        <v>200</v>
      </c>
      <c r="B347" s="356"/>
      <c r="C347" s="356"/>
      <c r="D347" s="356"/>
      <c r="E347" s="356"/>
      <c r="F347" s="356"/>
      <c r="G347" s="356"/>
      <c r="H347" s="356"/>
      <c r="I347" s="356"/>
      <c r="J347" s="356"/>
      <c r="K347" s="356"/>
      <c r="L347" s="356"/>
      <c r="M347" s="356"/>
      <c r="N347" s="356"/>
      <c r="O347" s="356"/>
      <c r="P347" s="356"/>
      <c r="Q347" s="356"/>
      <c r="R347" s="356"/>
      <c r="S347" s="356"/>
      <c r="T347" s="356"/>
      <c r="U347" s="356"/>
      <c r="V347" s="356"/>
      <c r="W347" s="356"/>
      <c r="X347" s="356"/>
      <c r="Y347" s="344"/>
      <c r="Z347" s="344"/>
    </row>
    <row r="348" spans="1:53" ht="16.5" hidden="1" customHeight="1" x14ac:dyDescent="0.25">
      <c r="A348" s="54" t="s">
        <v>489</v>
      </c>
      <c r="B348" s="54" t="s">
        <v>490</v>
      </c>
      <c r="C348" s="31">
        <v>4301060314</v>
      </c>
      <c r="D348" s="358">
        <v>4607091384673</v>
      </c>
      <c r="E348" s="359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2"/>
      <c r="P348" s="362"/>
      <c r="Q348" s="362"/>
      <c r="R348" s="359"/>
      <c r="S348" s="34"/>
      <c r="T348" s="34"/>
      <c r="U348" s="35" t="s">
        <v>64</v>
      </c>
      <c r="V348" s="348">
        <v>0</v>
      </c>
      <c r="W348" s="349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2" t="s">
        <v>1</v>
      </c>
    </row>
    <row r="349" spans="1:53" hidden="1" x14ac:dyDescent="0.2">
      <c r="A349" s="355"/>
      <c r="B349" s="356"/>
      <c r="C349" s="356"/>
      <c r="D349" s="356"/>
      <c r="E349" s="356"/>
      <c r="F349" s="356"/>
      <c r="G349" s="356"/>
      <c r="H349" s="356"/>
      <c r="I349" s="356"/>
      <c r="J349" s="356"/>
      <c r="K349" s="356"/>
      <c r="L349" s="356"/>
      <c r="M349" s="357"/>
      <c r="N349" s="352" t="s">
        <v>65</v>
      </c>
      <c r="O349" s="353"/>
      <c r="P349" s="353"/>
      <c r="Q349" s="353"/>
      <c r="R349" s="353"/>
      <c r="S349" s="353"/>
      <c r="T349" s="354"/>
      <c r="U349" s="37" t="s">
        <v>66</v>
      </c>
      <c r="V349" s="350">
        <f>IFERROR(V348/H348,"0")</f>
        <v>0</v>
      </c>
      <c r="W349" s="350">
        <f>IFERROR(W348/H348,"0")</f>
        <v>0</v>
      </c>
      <c r="X349" s="350">
        <f>IFERROR(IF(X348="",0,X348),"0")</f>
        <v>0</v>
      </c>
      <c r="Y349" s="351"/>
      <c r="Z349" s="351"/>
    </row>
    <row r="350" spans="1:53" hidden="1" x14ac:dyDescent="0.2">
      <c r="A350" s="356"/>
      <c r="B350" s="356"/>
      <c r="C350" s="356"/>
      <c r="D350" s="356"/>
      <c r="E350" s="356"/>
      <c r="F350" s="356"/>
      <c r="G350" s="356"/>
      <c r="H350" s="356"/>
      <c r="I350" s="356"/>
      <c r="J350" s="356"/>
      <c r="K350" s="356"/>
      <c r="L350" s="356"/>
      <c r="M350" s="357"/>
      <c r="N350" s="352" t="s">
        <v>65</v>
      </c>
      <c r="O350" s="353"/>
      <c r="P350" s="353"/>
      <c r="Q350" s="353"/>
      <c r="R350" s="353"/>
      <c r="S350" s="353"/>
      <c r="T350" s="354"/>
      <c r="U350" s="37" t="s">
        <v>64</v>
      </c>
      <c r="V350" s="350">
        <f>IFERROR(SUM(V348:V348),"0")</f>
        <v>0</v>
      </c>
      <c r="W350" s="350">
        <f>IFERROR(SUM(W348:W348),"0")</f>
        <v>0</v>
      </c>
      <c r="X350" s="37"/>
      <c r="Y350" s="351"/>
      <c r="Z350" s="351"/>
    </row>
    <row r="351" spans="1:53" ht="16.5" hidden="1" customHeight="1" x14ac:dyDescent="0.25">
      <c r="A351" s="406" t="s">
        <v>491</v>
      </c>
      <c r="B351" s="356"/>
      <c r="C351" s="356"/>
      <c r="D351" s="356"/>
      <c r="E351" s="356"/>
      <c r="F351" s="356"/>
      <c r="G351" s="356"/>
      <c r="H351" s="356"/>
      <c r="I351" s="356"/>
      <c r="J351" s="356"/>
      <c r="K351" s="356"/>
      <c r="L351" s="356"/>
      <c r="M351" s="356"/>
      <c r="N351" s="356"/>
      <c r="O351" s="356"/>
      <c r="P351" s="356"/>
      <c r="Q351" s="356"/>
      <c r="R351" s="356"/>
      <c r="S351" s="356"/>
      <c r="T351" s="356"/>
      <c r="U351" s="356"/>
      <c r="V351" s="356"/>
      <c r="W351" s="356"/>
      <c r="X351" s="356"/>
      <c r="Y351" s="343"/>
      <c r="Z351" s="343"/>
    </row>
    <row r="352" spans="1:53" ht="14.25" hidden="1" customHeight="1" x14ac:dyDescent="0.25">
      <c r="A352" s="360" t="s">
        <v>104</v>
      </c>
      <c r="B352" s="356"/>
      <c r="C352" s="356"/>
      <c r="D352" s="356"/>
      <c r="E352" s="356"/>
      <c r="F352" s="356"/>
      <c r="G352" s="356"/>
      <c r="H352" s="356"/>
      <c r="I352" s="356"/>
      <c r="J352" s="356"/>
      <c r="K352" s="356"/>
      <c r="L352" s="356"/>
      <c r="M352" s="356"/>
      <c r="N352" s="356"/>
      <c r="O352" s="356"/>
      <c r="P352" s="356"/>
      <c r="Q352" s="356"/>
      <c r="R352" s="356"/>
      <c r="S352" s="356"/>
      <c r="T352" s="356"/>
      <c r="U352" s="356"/>
      <c r="V352" s="356"/>
      <c r="W352" s="356"/>
      <c r="X352" s="356"/>
      <c r="Y352" s="344"/>
      <c r="Z352" s="344"/>
    </row>
    <row r="353" spans="1:53" ht="37.5" hidden="1" customHeight="1" x14ac:dyDescent="0.25">
      <c r="A353" s="54" t="s">
        <v>492</v>
      </c>
      <c r="B353" s="54" t="s">
        <v>493</v>
      </c>
      <c r="C353" s="31">
        <v>4301011324</v>
      </c>
      <c r="D353" s="358">
        <v>4607091384185</v>
      </c>
      <c r="E353" s="359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2"/>
      <c r="P353" s="362"/>
      <c r="Q353" s="362"/>
      <c r="R353" s="359"/>
      <c r="S353" s="34"/>
      <c r="T353" s="34"/>
      <c r="U353" s="35" t="s">
        <v>64</v>
      </c>
      <c r="V353" s="348">
        <v>0</v>
      </c>
      <c r="W353" s="349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494</v>
      </c>
      <c r="B354" s="54" t="s">
        <v>495</v>
      </c>
      <c r="C354" s="31">
        <v>4301011312</v>
      </c>
      <c r="D354" s="358">
        <v>4607091384192</v>
      </c>
      <c r="E354" s="359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2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2"/>
      <c r="P354" s="362"/>
      <c r="Q354" s="362"/>
      <c r="R354" s="359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hidden="1" customHeight="1" x14ac:dyDescent="0.25">
      <c r="A355" s="54" t="s">
        <v>496</v>
      </c>
      <c r="B355" s="54" t="s">
        <v>497</v>
      </c>
      <c r="C355" s="31">
        <v>4301011483</v>
      </c>
      <c r="D355" s="358">
        <v>4680115881907</v>
      </c>
      <c r="E355" s="359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8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2"/>
      <c r="P355" s="362"/>
      <c r="Q355" s="362"/>
      <c r="R355" s="359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hidden="1" customHeight="1" x14ac:dyDescent="0.25">
      <c r="A356" s="54" t="s">
        <v>498</v>
      </c>
      <c r="B356" s="54" t="s">
        <v>499</v>
      </c>
      <c r="C356" s="31">
        <v>4301011655</v>
      </c>
      <c r="D356" s="358">
        <v>4680115883925</v>
      </c>
      <c r="E356" s="359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2"/>
      <c r="P356" s="362"/>
      <c r="Q356" s="362"/>
      <c r="R356" s="359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hidden="1" customHeight="1" x14ac:dyDescent="0.25">
      <c r="A357" s="54" t="s">
        <v>500</v>
      </c>
      <c r="B357" s="54" t="s">
        <v>501</v>
      </c>
      <c r="C357" s="31">
        <v>4301011303</v>
      </c>
      <c r="D357" s="358">
        <v>4607091384680</v>
      </c>
      <c r="E357" s="359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7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2"/>
      <c r="P357" s="362"/>
      <c r="Q357" s="362"/>
      <c r="R357" s="359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hidden="1" x14ac:dyDescent="0.2">
      <c r="A358" s="355"/>
      <c r="B358" s="356"/>
      <c r="C358" s="356"/>
      <c r="D358" s="356"/>
      <c r="E358" s="356"/>
      <c r="F358" s="356"/>
      <c r="G358" s="356"/>
      <c r="H358" s="356"/>
      <c r="I358" s="356"/>
      <c r="J358" s="356"/>
      <c r="K358" s="356"/>
      <c r="L358" s="356"/>
      <c r="M358" s="357"/>
      <c r="N358" s="352" t="s">
        <v>65</v>
      </c>
      <c r="O358" s="353"/>
      <c r="P358" s="353"/>
      <c r="Q358" s="353"/>
      <c r="R358" s="353"/>
      <c r="S358" s="353"/>
      <c r="T358" s="354"/>
      <c r="U358" s="37" t="s">
        <v>66</v>
      </c>
      <c r="V358" s="350">
        <f>IFERROR(V353/H353,"0")+IFERROR(V354/H354,"0")+IFERROR(V355/H355,"0")+IFERROR(V356/H356,"0")+IFERROR(V357/H357,"0")</f>
        <v>0</v>
      </c>
      <c r="W358" s="350">
        <f>IFERROR(W353/H353,"0")+IFERROR(W354/H354,"0")+IFERROR(W355/H355,"0")+IFERROR(W356/H356,"0")+IFERROR(W357/H357,"0")</f>
        <v>0</v>
      </c>
      <c r="X358" s="350">
        <f>IFERROR(IF(X353="",0,X353),"0")+IFERROR(IF(X354="",0,X354),"0")+IFERROR(IF(X355="",0,X355),"0")+IFERROR(IF(X356="",0,X356),"0")+IFERROR(IF(X357="",0,X357),"0")</f>
        <v>0</v>
      </c>
      <c r="Y358" s="351"/>
      <c r="Z358" s="351"/>
    </row>
    <row r="359" spans="1:53" hidden="1" x14ac:dyDescent="0.2">
      <c r="A359" s="356"/>
      <c r="B359" s="356"/>
      <c r="C359" s="356"/>
      <c r="D359" s="356"/>
      <c r="E359" s="356"/>
      <c r="F359" s="356"/>
      <c r="G359" s="356"/>
      <c r="H359" s="356"/>
      <c r="I359" s="356"/>
      <c r="J359" s="356"/>
      <c r="K359" s="356"/>
      <c r="L359" s="356"/>
      <c r="M359" s="357"/>
      <c r="N359" s="352" t="s">
        <v>65</v>
      </c>
      <c r="O359" s="353"/>
      <c r="P359" s="353"/>
      <c r="Q359" s="353"/>
      <c r="R359" s="353"/>
      <c r="S359" s="353"/>
      <c r="T359" s="354"/>
      <c r="U359" s="37" t="s">
        <v>64</v>
      </c>
      <c r="V359" s="350">
        <f>IFERROR(SUM(V353:V357),"0")</f>
        <v>0</v>
      </c>
      <c r="W359" s="350">
        <f>IFERROR(SUM(W353:W357),"0")</f>
        <v>0</v>
      </c>
      <c r="X359" s="37"/>
      <c r="Y359" s="351"/>
      <c r="Z359" s="351"/>
    </row>
    <row r="360" spans="1:53" ht="14.25" hidden="1" customHeight="1" x14ac:dyDescent="0.25">
      <c r="A360" s="360" t="s">
        <v>59</v>
      </c>
      <c r="B360" s="356"/>
      <c r="C360" s="356"/>
      <c r="D360" s="356"/>
      <c r="E360" s="356"/>
      <c r="F360" s="356"/>
      <c r="G360" s="356"/>
      <c r="H360" s="356"/>
      <c r="I360" s="356"/>
      <c r="J360" s="356"/>
      <c r="K360" s="356"/>
      <c r="L360" s="356"/>
      <c r="M360" s="356"/>
      <c r="N360" s="356"/>
      <c r="O360" s="356"/>
      <c r="P360" s="356"/>
      <c r="Q360" s="356"/>
      <c r="R360" s="356"/>
      <c r="S360" s="356"/>
      <c r="T360" s="356"/>
      <c r="U360" s="356"/>
      <c r="V360" s="356"/>
      <c r="W360" s="356"/>
      <c r="X360" s="356"/>
      <c r="Y360" s="344"/>
      <c r="Z360" s="344"/>
    </row>
    <row r="361" spans="1:53" ht="27" hidden="1" customHeight="1" x14ac:dyDescent="0.25">
      <c r="A361" s="54" t="s">
        <v>502</v>
      </c>
      <c r="B361" s="54" t="s">
        <v>503</v>
      </c>
      <c r="C361" s="31">
        <v>4301031139</v>
      </c>
      <c r="D361" s="358">
        <v>4607091384802</v>
      </c>
      <c r="E361" s="359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4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2"/>
      <c r="P361" s="362"/>
      <c r="Q361" s="362"/>
      <c r="R361" s="359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hidden="1" customHeight="1" x14ac:dyDescent="0.25">
      <c r="A362" s="54" t="s">
        <v>504</v>
      </c>
      <c r="B362" s="54" t="s">
        <v>505</v>
      </c>
      <c r="C362" s="31">
        <v>4301031140</v>
      </c>
      <c r="D362" s="358">
        <v>4607091384826</v>
      </c>
      <c r="E362" s="359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2"/>
      <c r="P362" s="362"/>
      <c r="Q362" s="362"/>
      <c r="R362" s="359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hidden="1" x14ac:dyDescent="0.2">
      <c r="A363" s="355"/>
      <c r="B363" s="356"/>
      <c r="C363" s="356"/>
      <c r="D363" s="356"/>
      <c r="E363" s="356"/>
      <c r="F363" s="356"/>
      <c r="G363" s="356"/>
      <c r="H363" s="356"/>
      <c r="I363" s="356"/>
      <c r="J363" s="356"/>
      <c r="K363" s="356"/>
      <c r="L363" s="356"/>
      <c r="M363" s="357"/>
      <c r="N363" s="352" t="s">
        <v>65</v>
      </c>
      <c r="O363" s="353"/>
      <c r="P363" s="353"/>
      <c r="Q363" s="353"/>
      <c r="R363" s="353"/>
      <c r="S363" s="353"/>
      <c r="T363" s="354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hidden="1" x14ac:dyDescent="0.2">
      <c r="A364" s="356"/>
      <c r="B364" s="356"/>
      <c r="C364" s="356"/>
      <c r="D364" s="356"/>
      <c r="E364" s="356"/>
      <c r="F364" s="356"/>
      <c r="G364" s="356"/>
      <c r="H364" s="356"/>
      <c r="I364" s="356"/>
      <c r="J364" s="356"/>
      <c r="K364" s="356"/>
      <c r="L364" s="356"/>
      <c r="M364" s="357"/>
      <c r="N364" s="352" t="s">
        <v>65</v>
      </c>
      <c r="O364" s="353"/>
      <c r="P364" s="353"/>
      <c r="Q364" s="353"/>
      <c r="R364" s="353"/>
      <c r="S364" s="353"/>
      <c r="T364" s="354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hidden="1" customHeight="1" x14ac:dyDescent="0.25">
      <c r="A365" s="360" t="s">
        <v>67</v>
      </c>
      <c r="B365" s="356"/>
      <c r="C365" s="356"/>
      <c r="D365" s="356"/>
      <c r="E365" s="356"/>
      <c r="F365" s="356"/>
      <c r="G365" s="356"/>
      <c r="H365" s="356"/>
      <c r="I365" s="356"/>
      <c r="J365" s="356"/>
      <c r="K365" s="356"/>
      <c r="L365" s="356"/>
      <c r="M365" s="356"/>
      <c r="N365" s="356"/>
      <c r="O365" s="356"/>
      <c r="P365" s="356"/>
      <c r="Q365" s="356"/>
      <c r="R365" s="356"/>
      <c r="S365" s="356"/>
      <c r="T365" s="356"/>
      <c r="U365" s="356"/>
      <c r="V365" s="356"/>
      <c r="W365" s="356"/>
      <c r="X365" s="356"/>
      <c r="Y365" s="344"/>
      <c r="Z365" s="344"/>
    </row>
    <row r="366" spans="1:53" ht="27" customHeight="1" x14ac:dyDescent="0.25">
      <c r="A366" s="54" t="s">
        <v>506</v>
      </c>
      <c r="B366" s="54" t="s">
        <v>507</v>
      </c>
      <c r="C366" s="31">
        <v>4301051303</v>
      </c>
      <c r="D366" s="358">
        <v>4607091384246</v>
      </c>
      <c r="E366" s="359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2"/>
      <c r="P366" s="362"/>
      <c r="Q366" s="362"/>
      <c r="R366" s="359"/>
      <c r="S366" s="34"/>
      <c r="T366" s="34"/>
      <c r="U366" s="35" t="s">
        <v>64</v>
      </c>
      <c r="V366" s="348">
        <v>2100</v>
      </c>
      <c r="W366" s="349">
        <f>IFERROR(IF(V366="",0,CEILING((V366/$H366),1)*$H366),"")</f>
        <v>2106</v>
      </c>
      <c r="X366" s="36">
        <f>IFERROR(IF(W366=0,"",ROUNDUP(W366/H366,0)*0.02175),"")</f>
        <v>5.8724999999999996</v>
      </c>
      <c r="Y366" s="56"/>
      <c r="Z366" s="57"/>
      <c r="AD366" s="58"/>
      <c r="BA366" s="260" t="s">
        <v>1</v>
      </c>
    </row>
    <row r="367" spans="1:53" ht="27" hidden="1" customHeight="1" x14ac:dyDescent="0.25">
      <c r="A367" s="54" t="s">
        <v>508</v>
      </c>
      <c r="B367" s="54" t="s">
        <v>509</v>
      </c>
      <c r="C367" s="31">
        <v>4301051445</v>
      </c>
      <c r="D367" s="358">
        <v>4680115881976</v>
      </c>
      <c r="E367" s="359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2"/>
      <c r="P367" s="362"/>
      <c r="Q367" s="362"/>
      <c r="R367" s="359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hidden="1" customHeight="1" x14ac:dyDescent="0.25">
      <c r="A368" s="54" t="s">
        <v>510</v>
      </c>
      <c r="B368" s="54" t="s">
        <v>511</v>
      </c>
      <c r="C368" s="31">
        <v>4301051297</v>
      </c>
      <c r="D368" s="358">
        <v>4607091384253</v>
      </c>
      <c r="E368" s="359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2"/>
      <c r="P368" s="362"/>
      <c r="Q368" s="362"/>
      <c r="R368" s="359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512</v>
      </c>
      <c r="B369" s="54" t="s">
        <v>513</v>
      </c>
      <c r="C369" s="31">
        <v>4301051444</v>
      </c>
      <c r="D369" s="358">
        <v>4680115881969</v>
      </c>
      <c r="E369" s="359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2"/>
      <c r="P369" s="362"/>
      <c r="Q369" s="362"/>
      <c r="R369" s="359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5"/>
      <c r="B370" s="356"/>
      <c r="C370" s="356"/>
      <c r="D370" s="356"/>
      <c r="E370" s="356"/>
      <c r="F370" s="356"/>
      <c r="G370" s="356"/>
      <c r="H370" s="356"/>
      <c r="I370" s="356"/>
      <c r="J370" s="356"/>
      <c r="K370" s="356"/>
      <c r="L370" s="356"/>
      <c r="M370" s="357"/>
      <c r="N370" s="352" t="s">
        <v>65</v>
      </c>
      <c r="O370" s="353"/>
      <c r="P370" s="353"/>
      <c r="Q370" s="353"/>
      <c r="R370" s="353"/>
      <c r="S370" s="353"/>
      <c r="T370" s="354"/>
      <c r="U370" s="37" t="s">
        <v>66</v>
      </c>
      <c r="V370" s="350">
        <f>IFERROR(V366/H366,"0")+IFERROR(V367/H367,"0")+IFERROR(V368/H368,"0")+IFERROR(V369/H369,"0")</f>
        <v>269.23076923076923</v>
      </c>
      <c r="W370" s="350">
        <f>IFERROR(W366/H366,"0")+IFERROR(W367/H367,"0")+IFERROR(W368/H368,"0")+IFERROR(W369/H369,"0")</f>
        <v>270</v>
      </c>
      <c r="X370" s="350">
        <f>IFERROR(IF(X366="",0,X366),"0")+IFERROR(IF(X367="",0,X367),"0")+IFERROR(IF(X368="",0,X368),"0")+IFERROR(IF(X369="",0,X369),"0")</f>
        <v>5.8724999999999996</v>
      </c>
      <c r="Y370" s="351"/>
      <c r="Z370" s="351"/>
    </row>
    <row r="371" spans="1:53" x14ac:dyDescent="0.2">
      <c r="A371" s="356"/>
      <c r="B371" s="356"/>
      <c r="C371" s="356"/>
      <c r="D371" s="356"/>
      <c r="E371" s="356"/>
      <c r="F371" s="356"/>
      <c r="G371" s="356"/>
      <c r="H371" s="356"/>
      <c r="I371" s="356"/>
      <c r="J371" s="356"/>
      <c r="K371" s="356"/>
      <c r="L371" s="356"/>
      <c r="M371" s="357"/>
      <c r="N371" s="352" t="s">
        <v>65</v>
      </c>
      <c r="O371" s="353"/>
      <c r="P371" s="353"/>
      <c r="Q371" s="353"/>
      <c r="R371" s="353"/>
      <c r="S371" s="353"/>
      <c r="T371" s="354"/>
      <c r="U371" s="37" t="s">
        <v>64</v>
      </c>
      <c r="V371" s="350">
        <f>IFERROR(SUM(V366:V369),"0")</f>
        <v>2100</v>
      </c>
      <c r="W371" s="350">
        <f>IFERROR(SUM(W366:W369),"0")</f>
        <v>2106</v>
      </c>
      <c r="X371" s="37"/>
      <c r="Y371" s="351"/>
      <c r="Z371" s="351"/>
    </row>
    <row r="372" spans="1:53" ht="14.25" hidden="1" customHeight="1" x14ac:dyDescent="0.25">
      <c r="A372" s="360" t="s">
        <v>200</v>
      </c>
      <c r="B372" s="356"/>
      <c r="C372" s="356"/>
      <c r="D372" s="356"/>
      <c r="E372" s="356"/>
      <c r="F372" s="356"/>
      <c r="G372" s="356"/>
      <c r="H372" s="356"/>
      <c r="I372" s="356"/>
      <c r="J372" s="356"/>
      <c r="K372" s="356"/>
      <c r="L372" s="356"/>
      <c r="M372" s="356"/>
      <c r="N372" s="356"/>
      <c r="O372" s="356"/>
      <c r="P372" s="356"/>
      <c r="Q372" s="356"/>
      <c r="R372" s="356"/>
      <c r="S372" s="356"/>
      <c r="T372" s="356"/>
      <c r="U372" s="356"/>
      <c r="V372" s="356"/>
      <c r="W372" s="356"/>
      <c r="X372" s="356"/>
      <c r="Y372" s="344"/>
      <c r="Z372" s="344"/>
    </row>
    <row r="373" spans="1:53" ht="27" hidden="1" customHeight="1" x14ac:dyDescent="0.25">
      <c r="A373" s="54" t="s">
        <v>514</v>
      </c>
      <c r="B373" s="54" t="s">
        <v>515</v>
      </c>
      <c r="C373" s="31">
        <v>4301060322</v>
      </c>
      <c r="D373" s="358">
        <v>4607091389357</v>
      </c>
      <c r="E373" s="359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1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2"/>
      <c r="P373" s="362"/>
      <c r="Q373" s="362"/>
      <c r="R373" s="359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hidden="1" x14ac:dyDescent="0.2">
      <c r="A374" s="355"/>
      <c r="B374" s="356"/>
      <c r="C374" s="356"/>
      <c r="D374" s="356"/>
      <c r="E374" s="356"/>
      <c r="F374" s="356"/>
      <c r="G374" s="356"/>
      <c r="H374" s="356"/>
      <c r="I374" s="356"/>
      <c r="J374" s="356"/>
      <c r="K374" s="356"/>
      <c r="L374" s="356"/>
      <c r="M374" s="357"/>
      <c r="N374" s="352" t="s">
        <v>65</v>
      </c>
      <c r="O374" s="353"/>
      <c r="P374" s="353"/>
      <c r="Q374" s="353"/>
      <c r="R374" s="353"/>
      <c r="S374" s="353"/>
      <c r="T374" s="354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hidden="1" x14ac:dyDescent="0.2">
      <c r="A375" s="356"/>
      <c r="B375" s="356"/>
      <c r="C375" s="356"/>
      <c r="D375" s="356"/>
      <c r="E375" s="356"/>
      <c r="F375" s="356"/>
      <c r="G375" s="356"/>
      <c r="H375" s="356"/>
      <c r="I375" s="356"/>
      <c r="J375" s="356"/>
      <c r="K375" s="356"/>
      <c r="L375" s="356"/>
      <c r="M375" s="357"/>
      <c r="N375" s="352" t="s">
        <v>65</v>
      </c>
      <c r="O375" s="353"/>
      <c r="P375" s="353"/>
      <c r="Q375" s="353"/>
      <c r="R375" s="353"/>
      <c r="S375" s="353"/>
      <c r="T375" s="354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hidden="1" customHeight="1" x14ac:dyDescent="0.2">
      <c r="A376" s="363" t="s">
        <v>516</v>
      </c>
      <c r="B376" s="364"/>
      <c r="C376" s="364"/>
      <c r="D376" s="364"/>
      <c r="E376" s="364"/>
      <c r="F376" s="364"/>
      <c r="G376" s="364"/>
      <c r="H376" s="364"/>
      <c r="I376" s="364"/>
      <c r="J376" s="364"/>
      <c r="K376" s="364"/>
      <c r="L376" s="364"/>
      <c r="M376" s="364"/>
      <c r="N376" s="364"/>
      <c r="O376" s="364"/>
      <c r="P376" s="364"/>
      <c r="Q376" s="364"/>
      <c r="R376" s="364"/>
      <c r="S376" s="364"/>
      <c r="T376" s="364"/>
      <c r="U376" s="364"/>
      <c r="V376" s="364"/>
      <c r="W376" s="364"/>
      <c r="X376" s="364"/>
      <c r="Y376" s="48"/>
      <c r="Z376" s="48"/>
    </row>
    <row r="377" spans="1:53" ht="16.5" hidden="1" customHeight="1" x14ac:dyDescent="0.25">
      <c r="A377" s="406" t="s">
        <v>517</v>
      </c>
      <c r="B377" s="356"/>
      <c r="C377" s="356"/>
      <c r="D377" s="356"/>
      <c r="E377" s="356"/>
      <c r="F377" s="356"/>
      <c r="G377" s="356"/>
      <c r="H377" s="356"/>
      <c r="I377" s="356"/>
      <c r="J377" s="356"/>
      <c r="K377" s="356"/>
      <c r="L377" s="356"/>
      <c r="M377" s="356"/>
      <c r="N377" s="356"/>
      <c r="O377" s="356"/>
      <c r="P377" s="356"/>
      <c r="Q377" s="356"/>
      <c r="R377" s="356"/>
      <c r="S377" s="356"/>
      <c r="T377" s="356"/>
      <c r="U377" s="356"/>
      <c r="V377" s="356"/>
      <c r="W377" s="356"/>
      <c r="X377" s="356"/>
      <c r="Y377" s="343"/>
      <c r="Z377" s="343"/>
    </row>
    <row r="378" spans="1:53" ht="14.25" hidden="1" customHeight="1" x14ac:dyDescent="0.25">
      <c r="A378" s="360" t="s">
        <v>104</v>
      </c>
      <c r="B378" s="356"/>
      <c r="C378" s="356"/>
      <c r="D378" s="356"/>
      <c r="E378" s="356"/>
      <c r="F378" s="356"/>
      <c r="G378" s="356"/>
      <c r="H378" s="356"/>
      <c r="I378" s="356"/>
      <c r="J378" s="356"/>
      <c r="K378" s="356"/>
      <c r="L378" s="356"/>
      <c r="M378" s="356"/>
      <c r="N378" s="356"/>
      <c r="O378" s="356"/>
      <c r="P378" s="356"/>
      <c r="Q378" s="356"/>
      <c r="R378" s="356"/>
      <c r="S378" s="356"/>
      <c r="T378" s="356"/>
      <c r="U378" s="356"/>
      <c r="V378" s="356"/>
      <c r="W378" s="356"/>
      <c r="X378" s="356"/>
      <c r="Y378" s="344"/>
      <c r="Z378" s="344"/>
    </row>
    <row r="379" spans="1:53" ht="27" hidden="1" customHeight="1" x14ac:dyDescent="0.25">
      <c r="A379" s="54" t="s">
        <v>518</v>
      </c>
      <c r="B379" s="54" t="s">
        <v>519</v>
      </c>
      <c r="C379" s="31">
        <v>4301011428</v>
      </c>
      <c r="D379" s="358">
        <v>4607091389708</v>
      </c>
      <c r="E379" s="359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2"/>
      <c r="P379" s="362"/>
      <c r="Q379" s="362"/>
      <c r="R379" s="359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hidden="1" customHeight="1" x14ac:dyDescent="0.25">
      <c r="A380" s="54" t="s">
        <v>520</v>
      </c>
      <c r="B380" s="54" t="s">
        <v>521</v>
      </c>
      <c r="C380" s="31">
        <v>4301011427</v>
      </c>
      <c r="D380" s="358">
        <v>4607091389692</v>
      </c>
      <c r="E380" s="359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2"/>
      <c r="P380" s="362"/>
      <c r="Q380" s="362"/>
      <c r="R380" s="359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hidden="1" x14ac:dyDescent="0.2">
      <c r="A381" s="355"/>
      <c r="B381" s="356"/>
      <c r="C381" s="356"/>
      <c r="D381" s="356"/>
      <c r="E381" s="356"/>
      <c r="F381" s="356"/>
      <c r="G381" s="356"/>
      <c r="H381" s="356"/>
      <c r="I381" s="356"/>
      <c r="J381" s="356"/>
      <c r="K381" s="356"/>
      <c r="L381" s="356"/>
      <c r="M381" s="357"/>
      <c r="N381" s="352" t="s">
        <v>65</v>
      </c>
      <c r="O381" s="353"/>
      <c r="P381" s="353"/>
      <c r="Q381" s="353"/>
      <c r="R381" s="353"/>
      <c r="S381" s="353"/>
      <c r="T381" s="354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hidden="1" x14ac:dyDescent="0.2">
      <c r="A382" s="356"/>
      <c r="B382" s="356"/>
      <c r="C382" s="356"/>
      <c r="D382" s="356"/>
      <c r="E382" s="356"/>
      <c r="F382" s="356"/>
      <c r="G382" s="356"/>
      <c r="H382" s="356"/>
      <c r="I382" s="356"/>
      <c r="J382" s="356"/>
      <c r="K382" s="356"/>
      <c r="L382" s="356"/>
      <c r="M382" s="357"/>
      <c r="N382" s="352" t="s">
        <v>65</v>
      </c>
      <c r="O382" s="353"/>
      <c r="P382" s="353"/>
      <c r="Q382" s="353"/>
      <c r="R382" s="353"/>
      <c r="S382" s="353"/>
      <c r="T382" s="354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hidden="1" customHeight="1" x14ac:dyDescent="0.25">
      <c r="A383" s="360" t="s">
        <v>59</v>
      </c>
      <c r="B383" s="356"/>
      <c r="C383" s="356"/>
      <c r="D383" s="356"/>
      <c r="E383" s="356"/>
      <c r="F383" s="356"/>
      <c r="G383" s="356"/>
      <c r="H383" s="356"/>
      <c r="I383" s="356"/>
      <c r="J383" s="356"/>
      <c r="K383" s="356"/>
      <c r="L383" s="356"/>
      <c r="M383" s="356"/>
      <c r="N383" s="356"/>
      <c r="O383" s="356"/>
      <c r="P383" s="356"/>
      <c r="Q383" s="356"/>
      <c r="R383" s="356"/>
      <c r="S383" s="356"/>
      <c r="T383" s="356"/>
      <c r="U383" s="356"/>
      <c r="V383" s="356"/>
      <c r="W383" s="356"/>
      <c r="X383" s="356"/>
      <c r="Y383" s="344"/>
      <c r="Z383" s="344"/>
    </row>
    <row r="384" spans="1:53" ht="27" hidden="1" customHeight="1" x14ac:dyDescent="0.25">
      <c r="A384" s="54" t="s">
        <v>522</v>
      </c>
      <c r="B384" s="54" t="s">
        <v>523</v>
      </c>
      <c r="C384" s="31">
        <v>4301031177</v>
      </c>
      <c r="D384" s="358">
        <v>4607091389753</v>
      </c>
      <c r="E384" s="359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2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2"/>
      <c r="P384" s="362"/>
      <c r="Q384" s="362"/>
      <c r="R384" s="359"/>
      <c r="S384" s="34"/>
      <c r="T384" s="34"/>
      <c r="U384" s="35" t="s">
        <v>64</v>
      </c>
      <c r="V384" s="348">
        <v>0</v>
      </c>
      <c r="W384" s="349">
        <f t="shared" ref="W384:W396" si="18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524</v>
      </c>
      <c r="B385" s="54" t="s">
        <v>525</v>
      </c>
      <c r="C385" s="31">
        <v>4301031174</v>
      </c>
      <c r="D385" s="358">
        <v>4607091389760</v>
      </c>
      <c r="E385" s="359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2"/>
      <c r="P385" s="362"/>
      <c r="Q385" s="362"/>
      <c r="R385" s="359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526</v>
      </c>
      <c r="B386" s="54" t="s">
        <v>527</v>
      </c>
      <c r="C386" s="31">
        <v>4301031175</v>
      </c>
      <c r="D386" s="358">
        <v>4607091389746</v>
      </c>
      <c r="E386" s="359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2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2"/>
      <c r="P386" s="362"/>
      <c r="Q386" s="362"/>
      <c r="R386" s="359"/>
      <c r="S386" s="34"/>
      <c r="T386" s="34"/>
      <c r="U386" s="35" t="s">
        <v>64</v>
      </c>
      <c r="V386" s="348">
        <v>0</v>
      </c>
      <c r="W386" s="349">
        <f t="shared" si="18"/>
        <v>0</v>
      </c>
      <c r="X386" s="36" t="str">
        <f>IFERROR(IF(W386=0,"",ROUNDUP(W386/H386,0)*0.00753),"")</f>
        <v/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528</v>
      </c>
      <c r="B387" s="54" t="s">
        <v>529</v>
      </c>
      <c r="C387" s="31">
        <v>4301031236</v>
      </c>
      <c r="D387" s="358">
        <v>4680115882928</v>
      </c>
      <c r="E387" s="359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6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2"/>
      <c r="P387" s="362"/>
      <c r="Q387" s="362"/>
      <c r="R387" s="359"/>
      <c r="S387" s="34"/>
      <c r="T387" s="34"/>
      <c r="U387" s="35" t="s">
        <v>64</v>
      </c>
      <c r="V387" s="348">
        <v>0</v>
      </c>
      <c r="W387" s="349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530</v>
      </c>
      <c r="B388" s="54" t="s">
        <v>531</v>
      </c>
      <c r="C388" s="31">
        <v>4301031257</v>
      </c>
      <c r="D388" s="358">
        <v>4680115883147</v>
      </c>
      <c r="E388" s="359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69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2"/>
      <c r="P388" s="362"/>
      <c r="Q388" s="362"/>
      <c r="R388" s="359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532</v>
      </c>
      <c r="B389" s="54" t="s">
        <v>533</v>
      </c>
      <c r="C389" s="31">
        <v>4301031178</v>
      </c>
      <c r="D389" s="358">
        <v>4607091384338</v>
      </c>
      <c r="E389" s="359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2"/>
      <c r="P389" s="362"/>
      <c r="Q389" s="362"/>
      <c r="R389" s="359"/>
      <c r="S389" s="34"/>
      <c r="T389" s="34"/>
      <c r="U389" s="35" t="s">
        <v>64</v>
      </c>
      <c r="V389" s="348">
        <v>0</v>
      </c>
      <c r="W389" s="349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37.5" hidden="1" customHeight="1" x14ac:dyDescent="0.25">
      <c r="A390" s="54" t="s">
        <v>534</v>
      </c>
      <c r="B390" s="54" t="s">
        <v>535</v>
      </c>
      <c r="C390" s="31">
        <v>4301031254</v>
      </c>
      <c r="D390" s="358">
        <v>4680115883154</v>
      </c>
      <c r="E390" s="359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2"/>
      <c r="P390" s="362"/>
      <c r="Q390" s="362"/>
      <c r="R390" s="359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hidden="1" customHeight="1" x14ac:dyDescent="0.25">
      <c r="A391" s="54" t="s">
        <v>536</v>
      </c>
      <c r="B391" s="54" t="s">
        <v>537</v>
      </c>
      <c r="C391" s="31">
        <v>4301031171</v>
      </c>
      <c r="D391" s="358">
        <v>4607091389524</v>
      </c>
      <c r="E391" s="359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7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2"/>
      <c r="P391" s="362"/>
      <c r="Q391" s="362"/>
      <c r="R391" s="359"/>
      <c r="S391" s="34"/>
      <c r="T391" s="34"/>
      <c r="U391" s="35" t="s">
        <v>64</v>
      </c>
      <c r="V391" s="348">
        <v>0</v>
      </c>
      <c r="W391" s="349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538</v>
      </c>
      <c r="B392" s="54" t="s">
        <v>539</v>
      </c>
      <c r="C392" s="31">
        <v>4301031258</v>
      </c>
      <c r="D392" s="358">
        <v>4680115883161</v>
      </c>
      <c r="E392" s="359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6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2"/>
      <c r="P392" s="362"/>
      <c r="Q392" s="362"/>
      <c r="R392" s="359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540</v>
      </c>
      <c r="B393" s="54" t="s">
        <v>541</v>
      </c>
      <c r="C393" s="31">
        <v>4301031170</v>
      </c>
      <c r="D393" s="358">
        <v>4607091384345</v>
      </c>
      <c r="E393" s="359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2"/>
      <c r="P393" s="362"/>
      <c r="Q393" s="362"/>
      <c r="R393" s="359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542</v>
      </c>
      <c r="B394" s="54" t="s">
        <v>543</v>
      </c>
      <c r="C394" s="31">
        <v>4301031256</v>
      </c>
      <c r="D394" s="358">
        <v>4680115883178</v>
      </c>
      <c r="E394" s="359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2"/>
      <c r="P394" s="362"/>
      <c r="Q394" s="362"/>
      <c r="R394" s="359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hidden="1" customHeight="1" x14ac:dyDescent="0.25">
      <c r="A395" s="54" t="s">
        <v>544</v>
      </c>
      <c r="B395" s="54" t="s">
        <v>545</v>
      </c>
      <c r="C395" s="31">
        <v>4301031172</v>
      </c>
      <c r="D395" s="358">
        <v>4607091389531</v>
      </c>
      <c r="E395" s="359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2"/>
      <c r="P395" s="362"/>
      <c r="Q395" s="362"/>
      <c r="R395" s="359"/>
      <c r="S395" s="34"/>
      <c r="T395" s="34"/>
      <c r="U395" s="35" t="s">
        <v>64</v>
      </c>
      <c r="V395" s="348">
        <v>0</v>
      </c>
      <c r="W395" s="349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546</v>
      </c>
      <c r="B396" s="54" t="s">
        <v>547</v>
      </c>
      <c r="C396" s="31">
        <v>4301031255</v>
      </c>
      <c r="D396" s="358">
        <v>4680115883185</v>
      </c>
      <c r="E396" s="359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2"/>
      <c r="P396" s="362"/>
      <c r="Q396" s="362"/>
      <c r="R396" s="359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hidden="1" x14ac:dyDescent="0.2">
      <c r="A397" s="355"/>
      <c r="B397" s="356"/>
      <c r="C397" s="356"/>
      <c r="D397" s="356"/>
      <c r="E397" s="356"/>
      <c r="F397" s="356"/>
      <c r="G397" s="356"/>
      <c r="H397" s="356"/>
      <c r="I397" s="356"/>
      <c r="J397" s="356"/>
      <c r="K397" s="356"/>
      <c r="L397" s="356"/>
      <c r="M397" s="357"/>
      <c r="N397" s="352" t="s">
        <v>65</v>
      </c>
      <c r="O397" s="353"/>
      <c r="P397" s="353"/>
      <c r="Q397" s="353"/>
      <c r="R397" s="353"/>
      <c r="S397" s="353"/>
      <c r="T397" s="354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0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0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</v>
      </c>
      <c r="Y397" s="351"/>
      <c r="Z397" s="351"/>
    </row>
    <row r="398" spans="1:53" hidden="1" x14ac:dyDescent="0.2">
      <c r="A398" s="356"/>
      <c r="B398" s="356"/>
      <c r="C398" s="356"/>
      <c r="D398" s="356"/>
      <c r="E398" s="356"/>
      <c r="F398" s="356"/>
      <c r="G398" s="356"/>
      <c r="H398" s="356"/>
      <c r="I398" s="356"/>
      <c r="J398" s="356"/>
      <c r="K398" s="356"/>
      <c r="L398" s="356"/>
      <c r="M398" s="357"/>
      <c r="N398" s="352" t="s">
        <v>65</v>
      </c>
      <c r="O398" s="353"/>
      <c r="P398" s="353"/>
      <c r="Q398" s="353"/>
      <c r="R398" s="353"/>
      <c r="S398" s="353"/>
      <c r="T398" s="354"/>
      <c r="U398" s="37" t="s">
        <v>64</v>
      </c>
      <c r="V398" s="350">
        <f>IFERROR(SUM(V384:V396),"0")</f>
        <v>0</v>
      </c>
      <c r="W398" s="350">
        <f>IFERROR(SUM(W384:W396),"0")</f>
        <v>0</v>
      </c>
      <c r="X398" s="37"/>
      <c r="Y398" s="351"/>
      <c r="Z398" s="351"/>
    </row>
    <row r="399" spans="1:53" ht="14.25" hidden="1" customHeight="1" x14ac:dyDescent="0.25">
      <c r="A399" s="360" t="s">
        <v>67</v>
      </c>
      <c r="B399" s="356"/>
      <c r="C399" s="356"/>
      <c r="D399" s="356"/>
      <c r="E399" s="356"/>
      <c r="F399" s="356"/>
      <c r="G399" s="356"/>
      <c r="H399" s="356"/>
      <c r="I399" s="356"/>
      <c r="J399" s="356"/>
      <c r="K399" s="356"/>
      <c r="L399" s="356"/>
      <c r="M399" s="356"/>
      <c r="N399" s="356"/>
      <c r="O399" s="356"/>
      <c r="P399" s="356"/>
      <c r="Q399" s="356"/>
      <c r="R399" s="356"/>
      <c r="S399" s="356"/>
      <c r="T399" s="356"/>
      <c r="U399" s="356"/>
      <c r="V399" s="356"/>
      <c r="W399" s="356"/>
      <c r="X399" s="356"/>
      <c r="Y399" s="344"/>
      <c r="Z399" s="344"/>
    </row>
    <row r="400" spans="1:53" ht="27" hidden="1" customHeight="1" x14ac:dyDescent="0.25">
      <c r="A400" s="54" t="s">
        <v>548</v>
      </c>
      <c r="B400" s="54" t="s">
        <v>549</v>
      </c>
      <c r="C400" s="31">
        <v>4301051258</v>
      </c>
      <c r="D400" s="358">
        <v>4607091389685</v>
      </c>
      <c r="E400" s="359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2"/>
      <c r="P400" s="362"/>
      <c r="Q400" s="362"/>
      <c r="R400" s="359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hidden="1" customHeight="1" x14ac:dyDescent="0.25">
      <c r="A401" s="54" t="s">
        <v>550</v>
      </c>
      <c r="B401" s="54" t="s">
        <v>551</v>
      </c>
      <c r="C401" s="31">
        <v>4301051431</v>
      </c>
      <c r="D401" s="358">
        <v>4607091389654</v>
      </c>
      <c r="E401" s="359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2"/>
      <c r="P401" s="362"/>
      <c r="Q401" s="362"/>
      <c r="R401" s="359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hidden="1" customHeight="1" x14ac:dyDescent="0.25">
      <c r="A402" s="54" t="s">
        <v>552</v>
      </c>
      <c r="B402" s="54" t="s">
        <v>553</v>
      </c>
      <c r="C402" s="31">
        <v>4301051284</v>
      </c>
      <c r="D402" s="358">
        <v>4607091384352</v>
      </c>
      <c r="E402" s="359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2"/>
      <c r="P402" s="362"/>
      <c r="Q402" s="362"/>
      <c r="R402" s="359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554</v>
      </c>
      <c r="B403" s="54" t="s">
        <v>555</v>
      </c>
      <c r="C403" s="31">
        <v>4301051257</v>
      </c>
      <c r="D403" s="358">
        <v>4607091389661</v>
      </c>
      <c r="E403" s="359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50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2"/>
      <c r="P403" s="362"/>
      <c r="Q403" s="362"/>
      <c r="R403" s="359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hidden="1" x14ac:dyDescent="0.2">
      <c r="A404" s="355"/>
      <c r="B404" s="356"/>
      <c r="C404" s="356"/>
      <c r="D404" s="356"/>
      <c r="E404" s="356"/>
      <c r="F404" s="356"/>
      <c r="G404" s="356"/>
      <c r="H404" s="356"/>
      <c r="I404" s="356"/>
      <c r="J404" s="356"/>
      <c r="K404" s="356"/>
      <c r="L404" s="356"/>
      <c r="M404" s="357"/>
      <c r="N404" s="352" t="s">
        <v>65</v>
      </c>
      <c r="O404" s="353"/>
      <c r="P404" s="353"/>
      <c r="Q404" s="353"/>
      <c r="R404" s="353"/>
      <c r="S404" s="353"/>
      <c r="T404" s="354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hidden="1" x14ac:dyDescent="0.2">
      <c r="A405" s="356"/>
      <c r="B405" s="356"/>
      <c r="C405" s="356"/>
      <c r="D405" s="356"/>
      <c r="E405" s="356"/>
      <c r="F405" s="356"/>
      <c r="G405" s="356"/>
      <c r="H405" s="356"/>
      <c r="I405" s="356"/>
      <c r="J405" s="356"/>
      <c r="K405" s="356"/>
      <c r="L405" s="356"/>
      <c r="M405" s="357"/>
      <c r="N405" s="352" t="s">
        <v>65</v>
      </c>
      <c r="O405" s="353"/>
      <c r="P405" s="353"/>
      <c r="Q405" s="353"/>
      <c r="R405" s="353"/>
      <c r="S405" s="353"/>
      <c r="T405" s="354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hidden="1" customHeight="1" x14ac:dyDescent="0.25">
      <c r="A406" s="360" t="s">
        <v>200</v>
      </c>
      <c r="B406" s="356"/>
      <c r="C406" s="356"/>
      <c r="D406" s="356"/>
      <c r="E406" s="356"/>
      <c r="F406" s="356"/>
      <c r="G406" s="356"/>
      <c r="H406" s="356"/>
      <c r="I406" s="356"/>
      <c r="J406" s="356"/>
      <c r="K406" s="356"/>
      <c r="L406" s="356"/>
      <c r="M406" s="356"/>
      <c r="N406" s="356"/>
      <c r="O406" s="356"/>
      <c r="P406" s="356"/>
      <c r="Q406" s="356"/>
      <c r="R406" s="356"/>
      <c r="S406" s="356"/>
      <c r="T406" s="356"/>
      <c r="U406" s="356"/>
      <c r="V406" s="356"/>
      <c r="W406" s="356"/>
      <c r="X406" s="356"/>
      <c r="Y406" s="344"/>
      <c r="Z406" s="344"/>
    </row>
    <row r="407" spans="1:53" ht="27" hidden="1" customHeight="1" x14ac:dyDescent="0.25">
      <c r="A407" s="54" t="s">
        <v>556</v>
      </c>
      <c r="B407" s="54" t="s">
        <v>557</v>
      </c>
      <c r="C407" s="31">
        <v>4301060352</v>
      </c>
      <c r="D407" s="358">
        <v>4680115881648</v>
      </c>
      <c r="E407" s="359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2"/>
      <c r="P407" s="362"/>
      <c r="Q407" s="362"/>
      <c r="R407" s="359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hidden="1" x14ac:dyDescent="0.2">
      <c r="A408" s="355"/>
      <c r="B408" s="356"/>
      <c r="C408" s="356"/>
      <c r="D408" s="356"/>
      <c r="E408" s="356"/>
      <c r="F408" s="356"/>
      <c r="G408" s="356"/>
      <c r="H408" s="356"/>
      <c r="I408" s="356"/>
      <c r="J408" s="356"/>
      <c r="K408" s="356"/>
      <c r="L408" s="356"/>
      <c r="M408" s="357"/>
      <c r="N408" s="352" t="s">
        <v>65</v>
      </c>
      <c r="O408" s="353"/>
      <c r="P408" s="353"/>
      <c r="Q408" s="353"/>
      <c r="R408" s="353"/>
      <c r="S408" s="353"/>
      <c r="T408" s="354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hidden="1" x14ac:dyDescent="0.2">
      <c r="A409" s="356"/>
      <c r="B409" s="356"/>
      <c r="C409" s="356"/>
      <c r="D409" s="356"/>
      <c r="E409" s="356"/>
      <c r="F409" s="356"/>
      <c r="G409" s="356"/>
      <c r="H409" s="356"/>
      <c r="I409" s="356"/>
      <c r="J409" s="356"/>
      <c r="K409" s="356"/>
      <c r="L409" s="356"/>
      <c r="M409" s="357"/>
      <c r="N409" s="352" t="s">
        <v>65</v>
      </c>
      <c r="O409" s="353"/>
      <c r="P409" s="353"/>
      <c r="Q409" s="353"/>
      <c r="R409" s="353"/>
      <c r="S409" s="353"/>
      <c r="T409" s="354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hidden="1" customHeight="1" x14ac:dyDescent="0.25">
      <c r="A410" s="360" t="s">
        <v>82</v>
      </c>
      <c r="B410" s="356"/>
      <c r="C410" s="356"/>
      <c r="D410" s="356"/>
      <c r="E410" s="356"/>
      <c r="F410" s="356"/>
      <c r="G410" s="356"/>
      <c r="H410" s="356"/>
      <c r="I410" s="356"/>
      <c r="J410" s="356"/>
      <c r="K410" s="356"/>
      <c r="L410" s="356"/>
      <c r="M410" s="356"/>
      <c r="N410" s="356"/>
      <c r="O410" s="356"/>
      <c r="P410" s="356"/>
      <c r="Q410" s="356"/>
      <c r="R410" s="356"/>
      <c r="S410" s="356"/>
      <c r="T410" s="356"/>
      <c r="U410" s="356"/>
      <c r="V410" s="356"/>
      <c r="W410" s="356"/>
      <c r="X410" s="356"/>
      <c r="Y410" s="344"/>
      <c r="Z410" s="344"/>
    </row>
    <row r="411" spans="1:53" ht="27" hidden="1" customHeight="1" x14ac:dyDescent="0.25">
      <c r="A411" s="54" t="s">
        <v>558</v>
      </c>
      <c r="B411" s="54" t="s">
        <v>559</v>
      </c>
      <c r="C411" s="31">
        <v>4301032045</v>
      </c>
      <c r="D411" s="358">
        <v>4680115884335</v>
      </c>
      <c r="E411" s="359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2"/>
      <c r="P411" s="362"/>
      <c r="Q411" s="362"/>
      <c r="R411" s="359"/>
      <c r="S411" s="34"/>
      <c r="T411" s="34"/>
      <c r="U411" s="35" t="s">
        <v>64</v>
      </c>
      <c r="V411" s="348">
        <v>0</v>
      </c>
      <c r="W411" s="349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hidden="1" customHeight="1" x14ac:dyDescent="0.25">
      <c r="A412" s="54" t="s">
        <v>562</v>
      </c>
      <c r="B412" s="54" t="s">
        <v>563</v>
      </c>
      <c r="C412" s="31">
        <v>4301032047</v>
      </c>
      <c r="D412" s="358">
        <v>4680115884342</v>
      </c>
      <c r="E412" s="359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2"/>
      <c r="P412" s="362"/>
      <c r="Q412" s="362"/>
      <c r="R412" s="359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hidden="1" customHeight="1" x14ac:dyDescent="0.25">
      <c r="A413" s="54" t="s">
        <v>564</v>
      </c>
      <c r="B413" s="54" t="s">
        <v>565</v>
      </c>
      <c r="C413" s="31">
        <v>4301170011</v>
      </c>
      <c r="D413" s="358">
        <v>4680115884113</v>
      </c>
      <c r="E413" s="359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69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2"/>
      <c r="P413" s="362"/>
      <c r="Q413" s="362"/>
      <c r="R413" s="359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hidden="1" x14ac:dyDescent="0.2">
      <c r="A414" s="355"/>
      <c r="B414" s="356"/>
      <c r="C414" s="356"/>
      <c r="D414" s="356"/>
      <c r="E414" s="356"/>
      <c r="F414" s="356"/>
      <c r="G414" s="356"/>
      <c r="H414" s="356"/>
      <c r="I414" s="356"/>
      <c r="J414" s="356"/>
      <c r="K414" s="356"/>
      <c r="L414" s="356"/>
      <c r="M414" s="357"/>
      <c r="N414" s="352" t="s">
        <v>65</v>
      </c>
      <c r="O414" s="353"/>
      <c r="P414" s="353"/>
      <c r="Q414" s="353"/>
      <c r="R414" s="353"/>
      <c r="S414" s="353"/>
      <c r="T414" s="354"/>
      <c r="U414" s="37" t="s">
        <v>66</v>
      </c>
      <c r="V414" s="350">
        <f>IFERROR(V411/H411,"0")+IFERROR(V412/H412,"0")+IFERROR(V413/H413,"0")</f>
        <v>0</v>
      </c>
      <c r="W414" s="350">
        <f>IFERROR(W411/H411,"0")+IFERROR(W412/H412,"0")+IFERROR(W413/H413,"0")</f>
        <v>0</v>
      </c>
      <c r="X414" s="350">
        <f>IFERROR(IF(X411="",0,X411),"0")+IFERROR(IF(X412="",0,X412),"0")+IFERROR(IF(X413="",0,X413),"0")</f>
        <v>0</v>
      </c>
      <c r="Y414" s="351"/>
      <c r="Z414" s="351"/>
    </row>
    <row r="415" spans="1:53" hidden="1" x14ac:dyDescent="0.2">
      <c r="A415" s="356"/>
      <c r="B415" s="356"/>
      <c r="C415" s="356"/>
      <c r="D415" s="356"/>
      <c r="E415" s="356"/>
      <c r="F415" s="356"/>
      <c r="G415" s="356"/>
      <c r="H415" s="356"/>
      <c r="I415" s="356"/>
      <c r="J415" s="356"/>
      <c r="K415" s="356"/>
      <c r="L415" s="356"/>
      <c r="M415" s="357"/>
      <c r="N415" s="352" t="s">
        <v>65</v>
      </c>
      <c r="O415" s="353"/>
      <c r="P415" s="353"/>
      <c r="Q415" s="353"/>
      <c r="R415" s="353"/>
      <c r="S415" s="353"/>
      <c r="T415" s="354"/>
      <c r="U415" s="37" t="s">
        <v>64</v>
      </c>
      <c r="V415" s="350">
        <f>IFERROR(SUM(V411:V413),"0")</f>
        <v>0</v>
      </c>
      <c r="W415" s="350">
        <f>IFERROR(SUM(W411:W413),"0")</f>
        <v>0</v>
      </c>
      <c r="X415" s="37"/>
      <c r="Y415" s="351"/>
      <c r="Z415" s="351"/>
    </row>
    <row r="416" spans="1:53" ht="16.5" hidden="1" customHeight="1" x14ac:dyDescent="0.25">
      <c r="A416" s="406" t="s">
        <v>566</v>
      </c>
      <c r="B416" s="356"/>
      <c r="C416" s="356"/>
      <c r="D416" s="356"/>
      <c r="E416" s="356"/>
      <c r="F416" s="356"/>
      <c r="G416" s="356"/>
      <c r="H416" s="356"/>
      <c r="I416" s="356"/>
      <c r="J416" s="356"/>
      <c r="K416" s="356"/>
      <c r="L416" s="356"/>
      <c r="M416" s="356"/>
      <c r="N416" s="356"/>
      <c r="O416" s="356"/>
      <c r="P416" s="356"/>
      <c r="Q416" s="356"/>
      <c r="R416" s="356"/>
      <c r="S416" s="356"/>
      <c r="T416" s="356"/>
      <c r="U416" s="356"/>
      <c r="V416" s="356"/>
      <c r="W416" s="356"/>
      <c r="X416" s="356"/>
      <c r="Y416" s="343"/>
      <c r="Z416" s="343"/>
    </row>
    <row r="417" spans="1:53" ht="14.25" hidden="1" customHeight="1" x14ac:dyDescent="0.25">
      <c r="A417" s="360" t="s">
        <v>96</v>
      </c>
      <c r="B417" s="356"/>
      <c r="C417" s="356"/>
      <c r="D417" s="356"/>
      <c r="E417" s="356"/>
      <c r="F417" s="356"/>
      <c r="G417" s="356"/>
      <c r="H417" s="356"/>
      <c r="I417" s="356"/>
      <c r="J417" s="356"/>
      <c r="K417" s="356"/>
      <c r="L417" s="356"/>
      <c r="M417" s="356"/>
      <c r="N417" s="356"/>
      <c r="O417" s="356"/>
      <c r="P417" s="356"/>
      <c r="Q417" s="356"/>
      <c r="R417" s="356"/>
      <c r="S417" s="356"/>
      <c r="T417" s="356"/>
      <c r="U417" s="356"/>
      <c r="V417" s="356"/>
      <c r="W417" s="356"/>
      <c r="X417" s="356"/>
      <c r="Y417" s="344"/>
      <c r="Z417" s="344"/>
    </row>
    <row r="418" spans="1:53" ht="27" hidden="1" customHeight="1" x14ac:dyDescent="0.25">
      <c r="A418" s="54" t="s">
        <v>567</v>
      </c>
      <c r="B418" s="54" t="s">
        <v>568</v>
      </c>
      <c r="C418" s="31">
        <v>4301020214</v>
      </c>
      <c r="D418" s="358">
        <v>4607091389388</v>
      </c>
      <c r="E418" s="359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2"/>
      <c r="P418" s="362"/>
      <c r="Q418" s="362"/>
      <c r="R418" s="359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569</v>
      </c>
      <c r="B419" s="54" t="s">
        <v>570</v>
      </c>
      <c r="C419" s="31">
        <v>4301020185</v>
      </c>
      <c r="D419" s="358">
        <v>4607091389364</v>
      </c>
      <c r="E419" s="359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2"/>
      <c r="P419" s="362"/>
      <c r="Q419" s="362"/>
      <c r="R419" s="359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hidden="1" x14ac:dyDescent="0.2">
      <c r="A420" s="355"/>
      <c r="B420" s="356"/>
      <c r="C420" s="356"/>
      <c r="D420" s="356"/>
      <c r="E420" s="356"/>
      <c r="F420" s="356"/>
      <c r="G420" s="356"/>
      <c r="H420" s="356"/>
      <c r="I420" s="356"/>
      <c r="J420" s="356"/>
      <c r="K420" s="356"/>
      <c r="L420" s="356"/>
      <c r="M420" s="357"/>
      <c r="N420" s="352" t="s">
        <v>65</v>
      </c>
      <c r="O420" s="353"/>
      <c r="P420" s="353"/>
      <c r="Q420" s="353"/>
      <c r="R420" s="353"/>
      <c r="S420" s="353"/>
      <c r="T420" s="354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hidden="1" x14ac:dyDescent="0.2">
      <c r="A421" s="356"/>
      <c r="B421" s="356"/>
      <c r="C421" s="356"/>
      <c r="D421" s="356"/>
      <c r="E421" s="356"/>
      <c r="F421" s="356"/>
      <c r="G421" s="356"/>
      <c r="H421" s="356"/>
      <c r="I421" s="356"/>
      <c r="J421" s="356"/>
      <c r="K421" s="356"/>
      <c r="L421" s="356"/>
      <c r="M421" s="357"/>
      <c r="N421" s="352" t="s">
        <v>65</v>
      </c>
      <c r="O421" s="353"/>
      <c r="P421" s="353"/>
      <c r="Q421" s="353"/>
      <c r="R421" s="353"/>
      <c r="S421" s="353"/>
      <c r="T421" s="354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hidden="1" customHeight="1" x14ac:dyDescent="0.25">
      <c r="A422" s="360" t="s">
        <v>59</v>
      </c>
      <c r="B422" s="356"/>
      <c r="C422" s="356"/>
      <c r="D422" s="356"/>
      <c r="E422" s="356"/>
      <c r="F422" s="356"/>
      <c r="G422" s="356"/>
      <c r="H422" s="356"/>
      <c r="I422" s="356"/>
      <c r="J422" s="356"/>
      <c r="K422" s="356"/>
      <c r="L422" s="356"/>
      <c r="M422" s="356"/>
      <c r="N422" s="356"/>
      <c r="O422" s="356"/>
      <c r="P422" s="356"/>
      <c r="Q422" s="356"/>
      <c r="R422" s="356"/>
      <c r="S422" s="356"/>
      <c r="T422" s="356"/>
      <c r="U422" s="356"/>
      <c r="V422" s="356"/>
      <c r="W422" s="356"/>
      <c r="X422" s="356"/>
      <c r="Y422" s="344"/>
      <c r="Z422" s="344"/>
    </row>
    <row r="423" spans="1:53" ht="27" hidden="1" customHeight="1" x14ac:dyDescent="0.25">
      <c r="A423" s="54" t="s">
        <v>571</v>
      </c>
      <c r="B423" s="54" t="s">
        <v>572</v>
      </c>
      <c r="C423" s="31">
        <v>4301031212</v>
      </c>
      <c r="D423" s="358">
        <v>4607091389739</v>
      </c>
      <c r="E423" s="359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2"/>
      <c r="P423" s="362"/>
      <c r="Q423" s="362"/>
      <c r="R423" s="359"/>
      <c r="S423" s="34"/>
      <c r="T423" s="34"/>
      <c r="U423" s="35" t="s">
        <v>64</v>
      </c>
      <c r="V423" s="348">
        <v>0</v>
      </c>
      <c r="W423" s="349">
        <f t="shared" ref="W423:W429" si="20"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573</v>
      </c>
      <c r="B424" s="54" t="s">
        <v>574</v>
      </c>
      <c r="C424" s="31">
        <v>4301031247</v>
      </c>
      <c r="D424" s="358">
        <v>4680115883048</v>
      </c>
      <c r="E424" s="359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2"/>
      <c r="P424" s="362"/>
      <c r="Q424" s="362"/>
      <c r="R424" s="359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575</v>
      </c>
      <c r="B425" s="54" t="s">
        <v>576</v>
      </c>
      <c r="C425" s="31">
        <v>4301031176</v>
      </c>
      <c r="D425" s="358">
        <v>4607091389425</v>
      </c>
      <c r="E425" s="359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2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2"/>
      <c r="P425" s="362"/>
      <c r="Q425" s="362"/>
      <c r="R425" s="359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577</v>
      </c>
      <c r="B426" s="54" t="s">
        <v>578</v>
      </c>
      <c r="C426" s="31">
        <v>4301031215</v>
      </c>
      <c r="D426" s="358">
        <v>4680115882911</v>
      </c>
      <c r="E426" s="359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56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2"/>
      <c r="P426" s="362"/>
      <c r="Q426" s="362"/>
      <c r="R426" s="359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579</v>
      </c>
      <c r="B427" s="54" t="s">
        <v>580</v>
      </c>
      <c r="C427" s="31">
        <v>4301031167</v>
      </c>
      <c r="D427" s="358">
        <v>4680115880771</v>
      </c>
      <c r="E427" s="359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4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2"/>
      <c r="P427" s="362"/>
      <c r="Q427" s="362"/>
      <c r="R427" s="359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581</v>
      </c>
      <c r="B428" s="54" t="s">
        <v>582</v>
      </c>
      <c r="C428" s="31">
        <v>4301031173</v>
      </c>
      <c r="D428" s="358">
        <v>4607091389500</v>
      </c>
      <c r="E428" s="359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7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2"/>
      <c r="P428" s="362"/>
      <c r="Q428" s="362"/>
      <c r="R428" s="359"/>
      <c r="S428" s="34"/>
      <c r="T428" s="34"/>
      <c r="U428" s="35" t="s">
        <v>64</v>
      </c>
      <c r="V428" s="348">
        <v>0</v>
      </c>
      <c r="W428" s="349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583</v>
      </c>
      <c r="B429" s="54" t="s">
        <v>584</v>
      </c>
      <c r="C429" s="31">
        <v>4301031103</v>
      </c>
      <c r="D429" s="358">
        <v>4680115881983</v>
      </c>
      <c r="E429" s="359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5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2"/>
      <c r="P429" s="362"/>
      <c r="Q429" s="362"/>
      <c r="R429" s="359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idden="1" x14ac:dyDescent="0.2">
      <c r="A430" s="355"/>
      <c r="B430" s="356"/>
      <c r="C430" s="356"/>
      <c r="D430" s="356"/>
      <c r="E430" s="356"/>
      <c r="F430" s="356"/>
      <c r="G430" s="356"/>
      <c r="H430" s="356"/>
      <c r="I430" s="356"/>
      <c r="J430" s="356"/>
      <c r="K430" s="356"/>
      <c r="L430" s="356"/>
      <c r="M430" s="357"/>
      <c r="N430" s="352" t="s">
        <v>65</v>
      </c>
      <c r="O430" s="353"/>
      <c r="P430" s="353"/>
      <c r="Q430" s="353"/>
      <c r="R430" s="353"/>
      <c r="S430" s="353"/>
      <c r="T430" s="354"/>
      <c r="U430" s="37" t="s">
        <v>66</v>
      </c>
      <c r="V430" s="350">
        <f>IFERROR(V423/H423,"0")+IFERROR(V424/H424,"0")+IFERROR(V425/H425,"0")+IFERROR(V426/H426,"0")+IFERROR(V427/H427,"0")+IFERROR(V428/H428,"0")+IFERROR(V429/H429,"0")</f>
        <v>0</v>
      </c>
      <c r="W430" s="350">
        <f>IFERROR(W423/H423,"0")+IFERROR(W424/H424,"0")+IFERROR(W425/H425,"0")+IFERROR(W426/H426,"0")+IFERROR(W427/H427,"0")+IFERROR(W428/H428,"0")+IFERROR(W429/H429,"0")</f>
        <v>0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351"/>
      <c r="Z430" s="351"/>
    </row>
    <row r="431" spans="1:53" hidden="1" x14ac:dyDescent="0.2">
      <c r="A431" s="356"/>
      <c r="B431" s="356"/>
      <c r="C431" s="356"/>
      <c r="D431" s="356"/>
      <c r="E431" s="356"/>
      <c r="F431" s="356"/>
      <c r="G431" s="356"/>
      <c r="H431" s="356"/>
      <c r="I431" s="356"/>
      <c r="J431" s="356"/>
      <c r="K431" s="356"/>
      <c r="L431" s="356"/>
      <c r="M431" s="357"/>
      <c r="N431" s="352" t="s">
        <v>65</v>
      </c>
      <c r="O431" s="353"/>
      <c r="P431" s="353"/>
      <c r="Q431" s="353"/>
      <c r="R431" s="353"/>
      <c r="S431" s="353"/>
      <c r="T431" s="354"/>
      <c r="U431" s="37" t="s">
        <v>64</v>
      </c>
      <c r="V431" s="350">
        <f>IFERROR(SUM(V423:V429),"0")</f>
        <v>0</v>
      </c>
      <c r="W431" s="350">
        <f>IFERROR(SUM(W423:W429),"0")</f>
        <v>0</v>
      </c>
      <c r="X431" s="37"/>
      <c r="Y431" s="351"/>
      <c r="Z431" s="351"/>
    </row>
    <row r="432" spans="1:53" ht="14.25" hidden="1" customHeight="1" x14ac:dyDescent="0.25">
      <c r="A432" s="360" t="s">
        <v>82</v>
      </c>
      <c r="B432" s="356"/>
      <c r="C432" s="356"/>
      <c r="D432" s="356"/>
      <c r="E432" s="356"/>
      <c r="F432" s="356"/>
      <c r="G432" s="356"/>
      <c r="H432" s="356"/>
      <c r="I432" s="356"/>
      <c r="J432" s="356"/>
      <c r="K432" s="356"/>
      <c r="L432" s="356"/>
      <c r="M432" s="356"/>
      <c r="N432" s="356"/>
      <c r="O432" s="356"/>
      <c r="P432" s="356"/>
      <c r="Q432" s="356"/>
      <c r="R432" s="356"/>
      <c r="S432" s="356"/>
      <c r="T432" s="356"/>
      <c r="U432" s="356"/>
      <c r="V432" s="356"/>
      <c r="W432" s="356"/>
      <c r="X432" s="356"/>
      <c r="Y432" s="344"/>
      <c r="Z432" s="344"/>
    </row>
    <row r="433" spans="1:53" ht="27" hidden="1" customHeight="1" x14ac:dyDescent="0.25">
      <c r="A433" s="54" t="s">
        <v>585</v>
      </c>
      <c r="B433" s="54" t="s">
        <v>586</v>
      </c>
      <c r="C433" s="31">
        <v>4301032046</v>
      </c>
      <c r="D433" s="358">
        <v>4680115884359</v>
      </c>
      <c r="E433" s="359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2"/>
      <c r="P433" s="362"/>
      <c r="Q433" s="362"/>
      <c r="R433" s="359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hidden="1" customHeight="1" x14ac:dyDescent="0.25">
      <c r="A434" s="54" t="s">
        <v>587</v>
      </c>
      <c r="B434" s="54" t="s">
        <v>588</v>
      </c>
      <c r="C434" s="31">
        <v>4301040358</v>
      </c>
      <c r="D434" s="358">
        <v>4680115884571</v>
      </c>
      <c r="E434" s="359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2"/>
      <c r="P434" s="362"/>
      <c r="Q434" s="362"/>
      <c r="R434" s="359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idden="1" x14ac:dyDescent="0.2">
      <c r="A435" s="355"/>
      <c r="B435" s="356"/>
      <c r="C435" s="356"/>
      <c r="D435" s="356"/>
      <c r="E435" s="356"/>
      <c r="F435" s="356"/>
      <c r="G435" s="356"/>
      <c r="H435" s="356"/>
      <c r="I435" s="356"/>
      <c r="J435" s="356"/>
      <c r="K435" s="356"/>
      <c r="L435" s="356"/>
      <c r="M435" s="357"/>
      <c r="N435" s="352" t="s">
        <v>65</v>
      </c>
      <c r="O435" s="353"/>
      <c r="P435" s="353"/>
      <c r="Q435" s="353"/>
      <c r="R435" s="353"/>
      <c r="S435" s="353"/>
      <c r="T435" s="354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hidden="1" x14ac:dyDescent="0.2">
      <c r="A436" s="356"/>
      <c r="B436" s="356"/>
      <c r="C436" s="356"/>
      <c r="D436" s="356"/>
      <c r="E436" s="356"/>
      <c r="F436" s="356"/>
      <c r="G436" s="356"/>
      <c r="H436" s="356"/>
      <c r="I436" s="356"/>
      <c r="J436" s="356"/>
      <c r="K436" s="356"/>
      <c r="L436" s="356"/>
      <c r="M436" s="357"/>
      <c r="N436" s="352" t="s">
        <v>65</v>
      </c>
      <c r="O436" s="353"/>
      <c r="P436" s="353"/>
      <c r="Q436" s="353"/>
      <c r="R436" s="353"/>
      <c r="S436" s="353"/>
      <c r="T436" s="354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hidden="1" customHeight="1" x14ac:dyDescent="0.25">
      <c r="A437" s="360" t="s">
        <v>91</v>
      </c>
      <c r="B437" s="356"/>
      <c r="C437" s="356"/>
      <c r="D437" s="356"/>
      <c r="E437" s="356"/>
      <c r="F437" s="356"/>
      <c r="G437" s="356"/>
      <c r="H437" s="356"/>
      <c r="I437" s="356"/>
      <c r="J437" s="356"/>
      <c r="K437" s="356"/>
      <c r="L437" s="356"/>
      <c r="M437" s="356"/>
      <c r="N437" s="356"/>
      <c r="O437" s="356"/>
      <c r="P437" s="356"/>
      <c r="Q437" s="356"/>
      <c r="R437" s="356"/>
      <c r="S437" s="356"/>
      <c r="T437" s="356"/>
      <c r="U437" s="356"/>
      <c r="V437" s="356"/>
      <c r="W437" s="356"/>
      <c r="X437" s="356"/>
      <c r="Y437" s="344"/>
      <c r="Z437" s="344"/>
    </row>
    <row r="438" spans="1:53" ht="27" hidden="1" customHeight="1" x14ac:dyDescent="0.25">
      <c r="A438" s="54" t="s">
        <v>589</v>
      </c>
      <c r="B438" s="54" t="s">
        <v>590</v>
      </c>
      <c r="C438" s="31">
        <v>4301170010</v>
      </c>
      <c r="D438" s="358">
        <v>4680115884090</v>
      </c>
      <c r="E438" s="359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2"/>
      <c r="P438" s="362"/>
      <c r="Q438" s="362"/>
      <c r="R438" s="359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hidden="1" x14ac:dyDescent="0.2">
      <c r="A439" s="355"/>
      <c r="B439" s="356"/>
      <c r="C439" s="356"/>
      <c r="D439" s="356"/>
      <c r="E439" s="356"/>
      <c r="F439" s="356"/>
      <c r="G439" s="356"/>
      <c r="H439" s="356"/>
      <c r="I439" s="356"/>
      <c r="J439" s="356"/>
      <c r="K439" s="356"/>
      <c r="L439" s="356"/>
      <c r="M439" s="357"/>
      <c r="N439" s="352" t="s">
        <v>65</v>
      </c>
      <c r="O439" s="353"/>
      <c r="P439" s="353"/>
      <c r="Q439" s="353"/>
      <c r="R439" s="353"/>
      <c r="S439" s="353"/>
      <c r="T439" s="354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hidden="1" x14ac:dyDescent="0.2">
      <c r="A440" s="356"/>
      <c r="B440" s="356"/>
      <c r="C440" s="356"/>
      <c r="D440" s="356"/>
      <c r="E440" s="356"/>
      <c r="F440" s="356"/>
      <c r="G440" s="356"/>
      <c r="H440" s="356"/>
      <c r="I440" s="356"/>
      <c r="J440" s="356"/>
      <c r="K440" s="356"/>
      <c r="L440" s="356"/>
      <c r="M440" s="357"/>
      <c r="N440" s="352" t="s">
        <v>65</v>
      </c>
      <c r="O440" s="353"/>
      <c r="P440" s="353"/>
      <c r="Q440" s="353"/>
      <c r="R440" s="353"/>
      <c r="S440" s="353"/>
      <c r="T440" s="354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hidden="1" customHeight="1" x14ac:dyDescent="0.25">
      <c r="A441" s="360" t="s">
        <v>591</v>
      </c>
      <c r="B441" s="356"/>
      <c r="C441" s="356"/>
      <c r="D441" s="356"/>
      <c r="E441" s="356"/>
      <c r="F441" s="356"/>
      <c r="G441" s="356"/>
      <c r="H441" s="356"/>
      <c r="I441" s="356"/>
      <c r="J441" s="356"/>
      <c r="K441" s="356"/>
      <c r="L441" s="356"/>
      <c r="M441" s="356"/>
      <c r="N441" s="356"/>
      <c r="O441" s="356"/>
      <c r="P441" s="356"/>
      <c r="Q441" s="356"/>
      <c r="R441" s="356"/>
      <c r="S441" s="356"/>
      <c r="T441" s="356"/>
      <c r="U441" s="356"/>
      <c r="V441" s="356"/>
      <c r="W441" s="356"/>
      <c r="X441" s="356"/>
      <c r="Y441" s="344"/>
      <c r="Z441" s="344"/>
    </row>
    <row r="442" spans="1:53" ht="27" hidden="1" customHeight="1" x14ac:dyDescent="0.25">
      <c r="A442" s="54" t="s">
        <v>592</v>
      </c>
      <c r="B442" s="54" t="s">
        <v>593</v>
      </c>
      <c r="C442" s="31">
        <v>4301040357</v>
      </c>
      <c r="D442" s="358">
        <v>4680115884564</v>
      </c>
      <c r="E442" s="359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2"/>
      <c r="P442" s="362"/>
      <c r="Q442" s="362"/>
      <c r="R442" s="359"/>
      <c r="S442" s="34"/>
      <c r="T442" s="34"/>
      <c r="U442" s="35" t="s">
        <v>64</v>
      </c>
      <c r="V442" s="348">
        <v>0</v>
      </c>
      <c r="W442" s="349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0" t="s">
        <v>1</v>
      </c>
    </row>
    <row r="443" spans="1:53" hidden="1" x14ac:dyDescent="0.2">
      <c r="A443" s="355"/>
      <c r="B443" s="356"/>
      <c r="C443" s="356"/>
      <c r="D443" s="356"/>
      <c r="E443" s="356"/>
      <c r="F443" s="356"/>
      <c r="G443" s="356"/>
      <c r="H443" s="356"/>
      <c r="I443" s="356"/>
      <c r="J443" s="356"/>
      <c r="K443" s="356"/>
      <c r="L443" s="356"/>
      <c r="M443" s="357"/>
      <c r="N443" s="352" t="s">
        <v>65</v>
      </c>
      <c r="O443" s="353"/>
      <c r="P443" s="353"/>
      <c r="Q443" s="353"/>
      <c r="R443" s="353"/>
      <c r="S443" s="353"/>
      <c r="T443" s="354"/>
      <c r="U443" s="37" t="s">
        <v>66</v>
      </c>
      <c r="V443" s="350">
        <f>IFERROR(V442/H442,"0")</f>
        <v>0</v>
      </c>
      <c r="W443" s="350">
        <f>IFERROR(W442/H442,"0")</f>
        <v>0</v>
      </c>
      <c r="X443" s="350">
        <f>IFERROR(IF(X442="",0,X442),"0")</f>
        <v>0</v>
      </c>
      <c r="Y443" s="351"/>
      <c r="Z443" s="351"/>
    </row>
    <row r="444" spans="1:53" hidden="1" x14ac:dyDescent="0.2">
      <c r="A444" s="356"/>
      <c r="B444" s="356"/>
      <c r="C444" s="356"/>
      <c r="D444" s="356"/>
      <c r="E444" s="356"/>
      <c r="F444" s="356"/>
      <c r="G444" s="356"/>
      <c r="H444" s="356"/>
      <c r="I444" s="356"/>
      <c r="J444" s="356"/>
      <c r="K444" s="356"/>
      <c r="L444" s="356"/>
      <c r="M444" s="357"/>
      <c r="N444" s="352" t="s">
        <v>65</v>
      </c>
      <c r="O444" s="353"/>
      <c r="P444" s="353"/>
      <c r="Q444" s="353"/>
      <c r="R444" s="353"/>
      <c r="S444" s="353"/>
      <c r="T444" s="354"/>
      <c r="U444" s="37" t="s">
        <v>64</v>
      </c>
      <c r="V444" s="350">
        <f>IFERROR(SUM(V442:V442),"0")</f>
        <v>0</v>
      </c>
      <c r="W444" s="350">
        <f>IFERROR(SUM(W442:W442),"0")</f>
        <v>0</v>
      </c>
      <c r="X444" s="37"/>
      <c r="Y444" s="351"/>
      <c r="Z444" s="351"/>
    </row>
    <row r="445" spans="1:53" ht="27.75" hidden="1" customHeight="1" x14ac:dyDescent="0.2">
      <c r="A445" s="363" t="s">
        <v>594</v>
      </c>
      <c r="B445" s="364"/>
      <c r="C445" s="364"/>
      <c r="D445" s="364"/>
      <c r="E445" s="364"/>
      <c r="F445" s="364"/>
      <c r="G445" s="364"/>
      <c r="H445" s="364"/>
      <c r="I445" s="364"/>
      <c r="J445" s="364"/>
      <c r="K445" s="364"/>
      <c r="L445" s="364"/>
      <c r="M445" s="364"/>
      <c r="N445" s="364"/>
      <c r="O445" s="364"/>
      <c r="P445" s="364"/>
      <c r="Q445" s="364"/>
      <c r="R445" s="364"/>
      <c r="S445" s="364"/>
      <c r="T445" s="364"/>
      <c r="U445" s="364"/>
      <c r="V445" s="364"/>
      <c r="W445" s="364"/>
      <c r="X445" s="364"/>
      <c r="Y445" s="48"/>
      <c r="Z445" s="48"/>
    </row>
    <row r="446" spans="1:53" ht="16.5" hidden="1" customHeight="1" x14ac:dyDescent="0.25">
      <c r="A446" s="406" t="s">
        <v>594</v>
      </c>
      <c r="B446" s="356"/>
      <c r="C446" s="356"/>
      <c r="D446" s="356"/>
      <c r="E446" s="356"/>
      <c r="F446" s="356"/>
      <c r="G446" s="356"/>
      <c r="H446" s="356"/>
      <c r="I446" s="356"/>
      <c r="J446" s="356"/>
      <c r="K446" s="356"/>
      <c r="L446" s="356"/>
      <c r="M446" s="356"/>
      <c r="N446" s="356"/>
      <c r="O446" s="356"/>
      <c r="P446" s="356"/>
      <c r="Q446" s="356"/>
      <c r="R446" s="356"/>
      <c r="S446" s="356"/>
      <c r="T446" s="356"/>
      <c r="U446" s="356"/>
      <c r="V446" s="356"/>
      <c r="W446" s="356"/>
      <c r="X446" s="356"/>
      <c r="Y446" s="343"/>
      <c r="Z446" s="343"/>
    </row>
    <row r="447" spans="1:53" ht="14.25" hidden="1" customHeight="1" x14ac:dyDescent="0.25">
      <c r="A447" s="360" t="s">
        <v>104</v>
      </c>
      <c r="B447" s="356"/>
      <c r="C447" s="356"/>
      <c r="D447" s="356"/>
      <c r="E447" s="356"/>
      <c r="F447" s="356"/>
      <c r="G447" s="356"/>
      <c r="H447" s="356"/>
      <c r="I447" s="356"/>
      <c r="J447" s="356"/>
      <c r="K447" s="356"/>
      <c r="L447" s="356"/>
      <c r="M447" s="356"/>
      <c r="N447" s="356"/>
      <c r="O447" s="356"/>
      <c r="P447" s="356"/>
      <c r="Q447" s="356"/>
      <c r="R447" s="356"/>
      <c r="S447" s="356"/>
      <c r="T447" s="356"/>
      <c r="U447" s="356"/>
      <c r="V447" s="356"/>
      <c r="W447" s="356"/>
      <c r="X447" s="356"/>
      <c r="Y447" s="344"/>
      <c r="Z447" s="344"/>
    </row>
    <row r="448" spans="1:53" ht="27" hidden="1" customHeight="1" x14ac:dyDescent="0.25">
      <c r="A448" s="54" t="s">
        <v>595</v>
      </c>
      <c r="B448" s="54" t="s">
        <v>596</v>
      </c>
      <c r="C448" s="31">
        <v>4301011795</v>
      </c>
      <c r="D448" s="358">
        <v>4607091389067</v>
      </c>
      <c r="E448" s="359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59" t="s">
        <v>597</v>
      </c>
      <c r="O448" s="362"/>
      <c r="P448" s="362"/>
      <c r="Q448" s="362"/>
      <c r="R448" s="359"/>
      <c r="S448" s="34"/>
      <c r="T448" s="34"/>
      <c r="U448" s="35" t="s">
        <v>64</v>
      </c>
      <c r="V448" s="348">
        <v>0</v>
      </c>
      <c r="W448" s="349">
        <f t="shared" ref="W448:W458" si="21">IFERROR(IF(V448="",0,CEILING((V448/$H448),1)*$H448),"")</f>
        <v>0</v>
      </c>
      <c r="X448" s="36" t="str">
        <f t="shared" ref="X448:X453" si="22">IFERROR(IF(W448=0,"",ROUNDUP(W448/H448,0)*0.01196),"")</f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598</v>
      </c>
      <c r="B449" s="54" t="s">
        <v>599</v>
      </c>
      <c r="C449" s="31">
        <v>4301011779</v>
      </c>
      <c r="D449" s="358">
        <v>4607091383522</v>
      </c>
      <c r="E449" s="359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23" t="s">
        <v>600</v>
      </c>
      <c r="O449" s="362"/>
      <c r="P449" s="362"/>
      <c r="Q449" s="362"/>
      <c r="R449" s="359"/>
      <c r="S449" s="34"/>
      <c r="T449" s="34"/>
      <c r="U449" s="35" t="s">
        <v>64</v>
      </c>
      <c r="V449" s="348">
        <v>1450</v>
      </c>
      <c r="W449" s="349">
        <f t="shared" si="21"/>
        <v>1452</v>
      </c>
      <c r="X449" s="36">
        <f t="shared" si="22"/>
        <v>3.2890000000000001</v>
      </c>
      <c r="Y449" s="56"/>
      <c r="Z449" s="57"/>
      <c r="AD449" s="58"/>
      <c r="BA449" s="302" t="s">
        <v>1</v>
      </c>
    </row>
    <row r="450" spans="1:53" ht="27" hidden="1" customHeight="1" x14ac:dyDescent="0.25">
      <c r="A450" s="54" t="s">
        <v>601</v>
      </c>
      <c r="B450" s="54" t="s">
        <v>602</v>
      </c>
      <c r="C450" s="31">
        <v>4301011785</v>
      </c>
      <c r="D450" s="358">
        <v>4607091384437</v>
      </c>
      <c r="E450" s="359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31" t="s">
        <v>603</v>
      </c>
      <c r="O450" s="362"/>
      <c r="P450" s="362"/>
      <c r="Q450" s="362"/>
      <c r="R450" s="359"/>
      <c r="S450" s="34"/>
      <c r="T450" s="34"/>
      <c r="U450" s="35" t="s">
        <v>64</v>
      </c>
      <c r="V450" s="348">
        <v>0</v>
      </c>
      <c r="W450" s="349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16.5" hidden="1" customHeight="1" x14ac:dyDescent="0.25">
      <c r="A451" s="54" t="s">
        <v>604</v>
      </c>
      <c r="B451" s="54" t="s">
        <v>605</v>
      </c>
      <c r="C451" s="31">
        <v>4301011774</v>
      </c>
      <c r="D451" s="358">
        <v>4680115884502</v>
      </c>
      <c r="E451" s="359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5" t="s">
        <v>606</v>
      </c>
      <c r="O451" s="362"/>
      <c r="P451" s="362"/>
      <c r="Q451" s="362"/>
      <c r="R451" s="359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607</v>
      </c>
      <c r="B452" s="54" t="s">
        <v>608</v>
      </c>
      <c r="C452" s="31">
        <v>4301011771</v>
      </c>
      <c r="D452" s="358">
        <v>4607091389104</v>
      </c>
      <c r="E452" s="359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0" t="s">
        <v>609</v>
      </c>
      <c r="O452" s="362"/>
      <c r="P452" s="362"/>
      <c r="Q452" s="362"/>
      <c r="R452" s="359"/>
      <c r="S452" s="34"/>
      <c r="T452" s="34"/>
      <c r="U452" s="35" t="s">
        <v>64</v>
      </c>
      <c r="V452" s="348">
        <v>1300</v>
      </c>
      <c r="W452" s="349">
        <f t="shared" si="21"/>
        <v>1304.1600000000001</v>
      </c>
      <c r="X452" s="36">
        <f t="shared" si="22"/>
        <v>2.9541200000000001</v>
      </c>
      <c r="Y452" s="56"/>
      <c r="Z452" s="57"/>
      <c r="AD452" s="58"/>
      <c r="BA452" s="305" t="s">
        <v>1</v>
      </c>
    </row>
    <row r="453" spans="1:53" ht="16.5" hidden="1" customHeight="1" x14ac:dyDescent="0.25">
      <c r="A453" s="54" t="s">
        <v>610</v>
      </c>
      <c r="B453" s="54" t="s">
        <v>611</v>
      </c>
      <c r="C453" s="31">
        <v>4301011799</v>
      </c>
      <c r="D453" s="358">
        <v>4680115884519</v>
      </c>
      <c r="E453" s="359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7" t="s">
        <v>612</v>
      </c>
      <c r="O453" s="362"/>
      <c r="P453" s="362"/>
      <c r="Q453" s="362"/>
      <c r="R453" s="359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hidden="1" customHeight="1" x14ac:dyDescent="0.25">
      <c r="A454" s="54" t="s">
        <v>613</v>
      </c>
      <c r="B454" s="54" t="s">
        <v>614</v>
      </c>
      <c r="C454" s="31">
        <v>4301011778</v>
      </c>
      <c r="D454" s="358">
        <v>4680115880603</v>
      </c>
      <c r="E454" s="359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6" t="s">
        <v>615</v>
      </c>
      <c r="O454" s="362"/>
      <c r="P454" s="362"/>
      <c r="Q454" s="362"/>
      <c r="R454" s="359"/>
      <c r="S454" s="34"/>
      <c r="T454" s="34"/>
      <c r="U454" s="35" t="s">
        <v>64</v>
      </c>
      <c r="V454" s="348">
        <v>0</v>
      </c>
      <c r="W454" s="349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616</v>
      </c>
      <c r="B455" s="54" t="s">
        <v>617</v>
      </c>
      <c r="C455" s="31">
        <v>4301011775</v>
      </c>
      <c r="D455" s="358">
        <v>4607091389999</v>
      </c>
      <c r="E455" s="359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86" t="s">
        <v>618</v>
      </c>
      <c r="O455" s="362"/>
      <c r="P455" s="362"/>
      <c r="Q455" s="362"/>
      <c r="R455" s="359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619</v>
      </c>
      <c r="B456" s="54" t="s">
        <v>620</v>
      </c>
      <c r="C456" s="31">
        <v>4301011770</v>
      </c>
      <c r="D456" s="358">
        <v>4680115882782</v>
      </c>
      <c r="E456" s="359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32" t="s">
        <v>621</v>
      </c>
      <c r="O456" s="362"/>
      <c r="P456" s="362"/>
      <c r="Q456" s="362"/>
      <c r="R456" s="359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hidden="1" customHeight="1" x14ac:dyDescent="0.25">
      <c r="A457" s="54" t="s">
        <v>622</v>
      </c>
      <c r="B457" s="54" t="s">
        <v>623</v>
      </c>
      <c r="C457" s="31">
        <v>4301011190</v>
      </c>
      <c r="D457" s="358">
        <v>4607091389098</v>
      </c>
      <c r="E457" s="359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2"/>
      <c r="P457" s="362"/>
      <c r="Q457" s="362"/>
      <c r="R457" s="359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624</v>
      </c>
      <c r="B458" s="54" t="s">
        <v>625</v>
      </c>
      <c r="C458" s="31">
        <v>4301011784</v>
      </c>
      <c r="D458" s="358">
        <v>4607091389982</v>
      </c>
      <c r="E458" s="359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691" t="s">
        <v>626</v>
      </c>
      <c r="O458" s="362"/>
      <c r="P458" s="362"/>
      <c r="Q458" s="362"/>
      <c r="R458" s="359"/>
      <c r="S458" s="34"/>
      <c r="T458" s="34"/>
      <c r="U458" s="35" t="s">
        <v>64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x14ac:dyDescent="0.2">
      <c r="A459" s="355"/>
      <c r="B459" s="356"/>
      <c r="C459" s="356"/>
      <c r="D459" s="356"/>
      <c r="E459" s="356"/>
      <c r="F459" s="356"/>
      <c r="G459" s="356"/>
      <c r="H459" s="356"/>
      <c r="I459" s="356"/>
      <c r="J459" s="356"/>
      <c r="K459" s="356"/>
      <c r="L459" s="356"/>
      <c r="M459" s="357"/>
      <c r="N459" s="352" t="s">
        <v>65</v>
      </c>
      <c r="O459" s="353"/>
      <c r="P459" s="353"/>
      <c r="Q459" s="353"/>
      <c r="R459" s="353"/>
      <c r="S459" s="353"/>
      <c r="T459" s="354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520.83333333333326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522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6.2431200000000002</v>
      </c>
      <c r="Y459" s="351"/>
      <c r="Z459" s="351"/>
    </row>
    <row r="460" spans="1:53" x14ac:dyDescent="0.2">
      <c r="A460" s="356"/>
      <c r="B460" s="356"/>
      <c r="C460" s="356"/>
      <c r="D460" s="356"/>
      <c r="E460" s="356"/>
      <c r="F460" s="356"/>
      <c r="G460" s="356"/>
      <c r="H460" s="356"/>
      <c r="I460" s="356"/>
      <c r="J460" s="356"/>
      <c r="K460" s="356"/>
      <c r="L460" s="356"/>
      <c r="M460" s="357"/>
      <c r="N460" s="352" t="s">
        <v>65</v>
      </c>
      <c r="O460" s="353"/>
      <c r="P460" s="353"/>
      <c r="Q460" s="353"/>
      <c r="R460" s="353"/>
      <c r="S460" s="353"/>
      <c r="T460" s="354"/>
      <c r="U460" s="37" t="s">
        <v>64</v>
      </c>
      <c r="V460" s="350">
        <f>IFERROR(SUM(V448:V458),"0")</f>
        <v>2750</v>
      </c>
      <c r="W460" s="350">
        <f>IFERROR(SUM(W448:W458),"0")</f>
        <v>2756.16</v>
      </c>
      <c r="X460" s="37"/>
      <c r="Y460" s="351"/>
      <c r="Z460" s="351"/>
    </row>
    <row r="461" spans="1:53" ht="14.25" hidden="1" customHeight="1" x14ac:dyDescent="0.25">
      <c r="A461" s="360" t="s">
        <v>96</v>
      </c>
      <c r="B461" s="356"/>
      <c r="C461" s="356"/>
      <c r="D461" s="356"/>
      <c r="E461" s="356"/>
      <c r="F461" s="356"/>
      <c r="G461" s="356"/>
      <c r="H461" s="356"/>
      <c r="I461" s="356"/>
      <c r="J461" s="356"/>
      <c r="K461" s="356"/>
      <c r="L461" s="356"/>
      <c r="M461" s="356"/>
      <c r="N461" s="356"/>
      <c r="O461" s="356"/>
      <c r="P461" s="356"/>
      <c r="Q461" s="356"/>
      <c r="R461" s="356"/>
      <c r="S461" s="356"/>
      <c r="T461" s="356"/>
      <c r="U461" s="356"/>
      <c r="V461" s="356"/>
      <c r="W461" s="356"/>
      <c r="X461" s="356"/>
      <c r="Y461" s="344"/>
      <c r="Z461" s="344"/>
    </row>
    <row r="462" spans="1:53" ht="16.5" customHeight="1" x14ac:dyDescent="0.25">
      <c r="A462" s="54" t="s">
        <v>627</v>
      </c>
      <c r="B462" s="54" t="s">
        <v>628</v>
      </c>
      <c r="C462" s="31">
        <v>4301020222</v>
      </c>
      <c r="D462" s="358">
        <v>4607091388930</v>
      </c>
      <c r="E462" s="359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2"/>
      <c r="P462" s="362"/>
      <c r="Q462" s="362"/>
      <c r="R462" s="359"/>
      <c r="S462" s="34"/>
      <c r="T462" s="34"/>
      <c r="U462" s="35" t="s">
        <v>64</v>
      </c>
      <c r="V462" s="348">
        <v>1100</v>
      </c>
      <c r="W462" s="349">
        <f>IFERROR(IF(V462="",0,CEILING((V462/$H462),1)*$H462),"")</f>
        <v>1103.52</v>
      </c>
      <c r="X462" s="36">
        <f>IFERROR(IF(W462=0,"",ROUNDUP(W462/H462,0)*0.01196),"")</f>
        <v>2.4996399999999999</v>
      </c>
      <c r="Y462" s="56"/>
      <c r="Z462" s="57"/>
      <c r="AD462" s="58"/>
      <c r="BA462" s="312" t="s">
        <v>1</v>
      </c>
    </row>
    <row r="463" spans="1:53" ht="16.5" hidden="1" customHeight="1" x14ac:dyDescent="0.25">
      <c r="A463" s="54" t="s">
        <v>629</v>
      </c>
      <c r="B463" s="54" t="s">
        <v>630</v>
      </c>
      <c r="C463" s="31">
        <v>4301020206</v>
      </c>
      <c r="D463" s="358">
        <v>4680115880054</v>
      </c>
      <c r="E463" s="359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2"/>
      <c r="P463" s="362"/>
      <c r="Q463" s="362"/>
      <c r="R463" s="359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x14ac:dyDescent="0.2">
      <c r="A464" s="355"/>
      <c r="B464" s="356"/>
      <c r="C464" s="356"/>
      <c r="D464" s="356"/>
      <c r="E464" s="356"/>
      <c r="F464" s="356"/>
      <c r="G464" s="356"/>
      <c r="H464" s="356"/>
      <c r="I464" s="356"/>
      <c r="J464" s="356"/>
      <c r="K464" s="356"/>
      <c r="L464" s="356"/>
      <c r="M464" s="357"/>
      <c r="N464" s="352" t="s">
        <v>65</v>
      </c>
      <c r="O464" s="353"/>
      <c r="P464" s="353"/>
      <c r="Q464" s="353"/>
      <c r="R464" s="353"/>
      <c r="S464" s="353"/>
      <c r="T464" s="354"/>
      <c r="U464" s="37" t="s">
        <v>66</v>
      </c>
      <c r="V464" s="350">
        <f>IFERROR(V462/H462,"0")+IFERROR(V463/H463,"0")</f>
        <v>208.33333333333331</v>
      </c>
      <c r="W464" s="350">
        <f>IFERROR(W462/H462,"0")+IFERROR(W463/H463,"0")</f>
        <v>209</v>
      </c>
      <c r="X464" s="350">
        <f>IFERROR(IF(X462="",0,X462),"0")+IFERROR(IF(X463="",0,X463),"0")</f>
        <v>2.4996399999999999</v>
      </c>
      <c r="Y464" s="351"/>
      <c r="Z464" s="351"/>
    </row>
    <row r="465" spans="1:53" x14ac:dyDescent="0.2">
      <c r="A465" s="356"/>
      <c r="B465" s="356"/>
      <c r="C465" s="356"/>
      <c r="D465" s="356"/>
      <c r="E465" s="356"/>
      <c r="F465" s="356"/>
      <c r="G465" s="356"/>
      <c r="H465" s="356"/>
      <c r="I465" s="356"/>
      <c r="J465" s="356"/>
      <c r="K465" s="356"/>
      <c r="L465" s="356"/>
      <c r="M465" s="357"/>
      <c r="N465" s="352" t="s">
        <v>65</v>
      </c>
      <c r="O465" s="353"/>
      <c r="P465" s="353"/>
      <c r="Q465" s="353"/>
      <c r="R465" s="353"/>
      <c r="S465" s="353"/>
      <c r="T465" s="354"/>
      <c r="U465" s="37" t="s">
        <v>64</v>
      </c>
      <c r="V465" s="350">
        <f>IFERROR(SUM(V462:V463),"0")</f>
        <v>1100</v>
      </c>
      <c r="W465" s="350">
        <f>IFERROR(SUM(W462:W463),"0")</f>
        <v>1103.52</v>
      </c>
      <c r="X465" s="37"/>
      <c r="Y465" s="351"/>
      <c r="Z465" s="351"/>
    </row>
    <row r="466" spans="1:53" ht="14.25" hidden="1" customHeight="1" x14ac:dyDescent="0.25">
      <c r="A466" s="360" t="s">
        <v>59</v>
      </c>
      <c r="B466" s="356"/>
      <c r="C466" s="356"/>
      <c r="D466" s="356"/>
      <c r="E466" s="356"/>
      <c r="F466" s="356"/>
      <c r="G466" s="356"/>
      <c r="H466" s="356"/>
      <c r="I466" s="356"/>
      <c r="J466" s="356"/>
      <c r="K466" s="356"/>
      <c r="L466" s="356"/>
      <c r="M466" s="356"/>
      <c r="N466" s="356"/>
      <c r="O466" s="356"/>
      <c r="P466" s="356"/>
      <c r="Q466" s="356"/>
      <c r="R466" s="356"/>
      <c r="S466" s="356"/>
      <c r="T466" s="356"/>
      <c r="U466" s="356"/>
      <c r="V466" s="356"/>
      <c r="W466" s="356"/>
      <c r="X466" s="356"/>
      <c r="Y466" s="344"/>
      <c r="Z466" s="344"/>
    </row>
    <row r="467" spans="1:53" ht="27" customHeight="1" x14ac:dyDescent="0.25">
      <c r="A467" s="54" t="s">
        <v>631</v>
      </c>
      <c r="B467" s="54" t="s">
        <v>632</v>
      </c>
      <c r="C467" s="31">
        <v>4301031252</v>
      </c>
      <c r="D467" s="358">
        <v>4680115883116</v>
      </c>
      <c r="E467" s="359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2"/>
      <c r="P467" s="362"/>
      <c r="Q467" s="362"/>
      <c r="R467" s="359"/>
      <c r="S467" s="34"/>
      <c r="T467" s="34"/>
      <c r="U467" s="35" t="s">
        <v>64</v>
      </c>
      <c r="V467" s="348">
        <v>550</v>
      </c>
      <c r="W467" s="349">
        <f t="shared" ref="W467:W472" si="23">IFERROR(IF(V467="",0,CEILING((V467/$H467),1)*$H467),"")</f>
        <v>554.4</v>
      </c>
      <c r="X467" s="36">
        <f>IFERROR(IF(W467=0,"",ROUNDUP(W467/H467,0)*0.01196),"")</f>
        <v>1.2558</v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633</v>
      </c>
      <c r="B468" s="54" t="s">
        <v>634</v>
      </c>
      <c r="C468" s="31">
        <v>4301031248</v>
      </c>
      <c r="D468" s="358">
        <v>4680115883093</v>
      </c>
      <c r="E468" s="359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2"/>
      <c r="P468" s="362"/>
      <c r="Q468" s="362"/>
      <c r="R468" s="359"/>
      <c r="S468" s="34"/>
      <c r="T468" s="34"/>
      <c r="U468" s="35" t="s">
        <v>64</v>
      </c>
      <c r="V468" s="348">
        <v>946</v>
      </c>
      <c r="W468" s="349">
        <f t="shared" si="23"/>
        <v>950.40000000000009</v>
      </c>
      <c r="X468" s="36">
        <f>IFERROR(IF(W468=0,"",ROUNDUP(W468/H468,0)*0.01196),"")</f>
        <v>2.1528</v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635</v>
      </c>
      <c r="B469" s="54" t="s">
        <v>636</v>
      </c>
      <c r="C469" s="31">
        <v>4301031250</v>
      </c>
      <c r="D469" s="358">
        <v>4680115883109</v>
      </c>
      <c r="E469" s="359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7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2"/>
      <c r="P469" s="362"/>
      <c r="Q469" s="362"/>
      <c r="R469" s="359"/>
      <c r="S469" s="34"/>
      <c r="T469" s="34"/>
      <c r="U469" s="35" t="s">
        <v>64</v>
      </c>
      <c r="V469" s="348">
        <v>1076</v>
      </c>
      <c r="W469" s="349">
        <f t="shared" si="23"/>
        <v>1077.1200000000001</v>
      </c>
      <c r="X469" s="36">
        <f>IFERROR(IF(W469=0,"",ROUNDUP(W469/H469,0)*0.01196),"")</f>
        <v>2.4398400000000002</v>
      </c>
      <c r="Y469" s="56"/>
      <c r="Z469" s="57"/>
      <c r="AD469" s="58"/>
      <c r="BA469" s="316" t="s">
        <v>1</v>
      </c>
    </row>
    <row r="470" spans="1:53" ht="27" hidden="1" customHeight="1" x14ac:dyDescent="0.25">
      <c r="A470" s="54" t="s">
        <v>637</v>
      </c>
      <c r="B470" s="54" t="s">
        <v>638</v>
      </c>
      <c r="C470" s="31">
        <v>4301031249</v>
      </c>
      <c r="D470" s="358">
        <v>4680115882072</v>
      </c>
      <c r="E470" s="359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2"/>
      <c r="P470" s="362"/>
      <c r="Q470" s="362"/>
      <c r="R470" s="359"/>
      <c r="S470" s="34"/>
      <c r="T470" s="34"/>
      <c r="U470" s="35" t="s">
        <v>64</v>
      </c>
      <c r="V470" s="348">
        <v>0</v>
      </c>
      <c r="W470" s="349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7" t="s">
        <v>1</v>
      </c>
    </row>
    <row r="471" spans="1:53" ht="27" hidden="1" customHeight="1" x14ac:dyDescent="0.25">
      <c r="A471" s="54" t="s">
        <v>639</v>
      </c>
      <c r="B471" s="54" t="s">
        <v>640</v>
      </c>
      <c r="C471" s="31">
        <v>4301031251</v>
      </c>
      <c r="D471" s="358">
        <v>4680115882102</v>
      </c>
      <c r="E471" s="359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2"/>
      <c r="P471" s="362"/>
      <c r="Q471" s="362"/>
      <c r="R471" s="359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hidden="1" customHeight="1" x14ac:dyDescent="0.25">
      <c r="A472" s="54" t="s">
        <v>641</v>
      </c>
      <c r="B472" s="54" t="s">
        <v>642</v>
      </c>
      <c r="C472" s="31">
        <v>4301031253</v>
      </c>
      <c r="D472" s="358">
        <v>4680115882096</v>
      </c>
      <c r="E472" s="359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2"/>
      <c r="P472" s="362"/>
      <c r="Q472" s="362"/>
      <c r="R472" s="359"/>
      <c r="S472" s="34"/>
      <c r="T472" s="34"/>
      <c r="U472" s="35" t="s">
        <v>64</v>
      </c>
      <c r="V472" s="348">
        <v>0</v>
      </c>
      <c r="W472" s="349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x14ac:dyDescent="0.2">
      <c r="A473" s="355"/>
      <c r="B473" s="356"/>
      <c r="C473" s="356"/>
      <c r="D473" s="356"/>
      <c r="E473" s="356"/>
      <c r="F473" s="356"/>
      <c r="G473" s="356"/>
      <c r="H473" s="356"/>
      <c r="I473" s="356"/>
      <c r="J473" s="356"/>
      <c r="K473" s="356"/>
      <c r="L473" s="356"/>
      <c r="M473" s="357"/>
      <c r="N473" s="352" t="s">
        <v>65</v>
      </c>
      <c r="O473" s="353"/>
      <c r="P473" s="353"/>
      <c r="Q473" s="353"/>
      <c r="R473" s="353"/>
      <c r="S473" s="353"/>
      <c r="T473" s="354"/>
      <c r="U473" s="37" t="s">
        <v>66</v>
      </c>
      <c r="V473" s="350">
        <f>IFERROR(V467/H467,"0")+IFERROR(V468/H468,"0")+IFERROR(V469/H469,"0")+IFERROR(V470/H470,"0")+IFERROR(V471/H471,"0")+IFERROR(V472/H472,"0")</f>
        <v>487.12121212121212</v>
      </c>
      <c r="W473" s="350">
        <f>IFERROR(W467/H467,"0")+IFERROR(W468/H468,"0")+IFERROR(W469/H469,"0")+IFERROR(W470/H470,"0")+IFERROR(W471/H471,"0")+IFERROR(W472/H472,"0")</f>
        <v>489</v>
      </c>
      <c r="X473" s="350">
        <f>IFERROR(IF(X467="",0,X467),"0")+IFERROR(IF(X468="",0,X468),"0")+IFERROR(IF(X469="",0,X469),"0")+IFERROR(IF(X470="",0,X470),"0")+IFERROR(IF(X471="",0,X471),"0")+IFERROR(IF(X472="",0,X472),"0")</f>
        <v>5.8484400000000001</v>
      </c>
      <c r="Y473" s="351"/>
      <c r="Z473" s="351"/>
    </row>
    <row r="474" spans="1:53" x14ac:dyDescent="0.2">
      <c r="A474" s="356"/>
      <c r="B474" s="356"/>
      <c r="C474" s="356"/>
      <c r="D474" s="356"/>
      <c r="E474" s="356"/>
      <c r="F474" s="356"/>
      <c r="G474" s="356"/>
      <c r="H474" s="356"/>
      <c r="I474" s="356"/>
      <c r="J474" s="356"/>
      <c r="K474" s="356"/>
      <c r="L474" s="356"/>
      <c r="M474" s="357"/>
      <c r="N474" s="352" t="s">
        <v>65</v>
      </c>
      <c r="O474" s="353"/>
      <c r="P474" s="353"/>
      <c r="Q474" s="353"/>
      <c r="R474" s="353"/>
      <c r="S474" s="353"/>
      <c r="T474" s="354"/>
      <c r="U474" s="37" t="s">
        <v>64</v>
      </c>
      <c r="V474" s="350">
        <f>IFERROR(SUM(V467:V472),"0")</f>
        <v>2572</v>
      </c>
      <c r="W474" s="350">
        <f>IFERROR(SUM(W467:W472),"0")</f>
        <v>2581.92</v>
      </c>
      <c r="X474" s="37"/>
      <c r="Y474" s="351"/>
      <c r="Z474" s="351"/>
    </row>
    <row r="475" spans="1:53" ht="14.25" hidden="1" customHeight="1" x14ac:dyDescent="0.25">
      <c r="A475" s="360" t="s">
        <v>67</v>
      </c>
      <c r="B475" s="356"/>
      <c r="C475" s="356"/>
      <c r="D475" s="356"/>
      <c r="E475" s="356"/>
      <c r="F475" s="356"/>
      <c r="G475" s="356"/>
      <c r="H475" s="356"/>
      <c r="I475" s="356"/>
      <c r="J475" s="356"/>
      <c r="K475" s="356"/>
      <c r="L475" s="356"/>
      <c r="M475" s="356"/>
      <c r="N475" s="356"/>
      <c r="O475" s="356"/>
      <c r="P475" s="356"/>
      <c r="Q475" s="356"/>
      <c r="R475" s="356"/>
      <c r="S475" s="356"/>
      <c r="T475" s="356"/>
      <c r="U475" s="356"/>
      <c r="V475" s="356"/>
      <c r="W475" s="356"/>
      <c r="X475" s="356"/>
      <c r="Y475" s="344"/>
      <c r="Z475" s="344"/>
    </row>
    <row r="476" spans="1:53" ht="16.5" hidden="1" customHeight="1" x14ac:dyDescent="0.25">
      <c r="A476" s="54" t="s">
        <v>643</v>
      </c>
      <c r="B476" s="54" t="s">
        <v>644</v>
      </c>
      <c r="C476" s="31">
        <v>4301051230</v>
      </c>
      <c r="D476" s="358">
        <v>4607091383409</v>
      </c>
      <c r="E476" s="359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2"/>
      <c r="P476" s="362"/>
      <c r="Q476" s="362"/>
      <c r="R476" s="359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hidden="1" customHeight="1" x14ac:dyDescent="0.25">
      <c r="A477" s="54" t="s">
        <v>645</v>
      </c>
      <c r="B477" s="54" t="s">
        <v>646</v>
      </c>
      <c r="C477" s="31">
        <v>4301051231</v>
      </c>
      <c r="D477" s="358">
        <v>4607091383416</v>
      </c>
      <c r="E477" s="359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2"/>
      <c r="P477" s="362"/>
      <c r="Q477" s="362"/>
      <c r="R477" s="359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hidden="1" customHeight="1" x14ac:dyDescent="0.25">
      <c r="A478" s="54" t="s">
        <v>647</v>
      </c>
      <c r="B478" s="54" t="s">
        <v>648</v>
      </c>
      <c r="C478" s="31">
        <v>4301051058</v>
      </c>
      <c r="D478" s="358">
        <v>4680115883536</v>
      </c>
      <c r="E478" s="359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3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2"/>
      <c r="P478" s="362"/>
      <c r="Q478" s="362"/>
      <c r="R478" s="359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hidden="1" x14ac:dyDescent="0.2">
      <c r="A479" s="355"/>
      <c r="B479" s="356"/>
      <c r="C479" s="356"/>
      <c r="D479" s="356"/>
      <c r="E479" s="356"/>
      <c r="F479" s="356"/>
      <c r="G479" s="356"/>
      <c r="H479" s="356"/>
      <c r="I479" s="356"/>
      <c r="J479" s="356"/>
      <c r="K479" s="356"/>
      <c r="L479" s="356"/>
      <c r="M479" s="357"/>
      <c r="N479" s="352" t="s">
        <v>65</v>
      </c>
      <c r="O479" s="353"/>
      <c r="P479" s="353"/>
      <c r="Q479" s="353"/>
      <c r="R479" s="353"/>
      <c r="S479" s="353"/>
      <c r="T479" s="354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hidden="1" x14ac:dyDescent="0.2">
      <c r="A480" s="356"/>
      <c r="B480" s="356"/>
      <c r="C480" s="356"/>
      <c r="D480" s="356"/>
      <c r="E480" s="356"/>
      <c r="F480" s="356"/>
      <c r="G480" s="356"/>
      <c r="H480" s="356"/>
      <c r="I480" s="356"/>
      <c r="J480" s="356"/>
      <c r="K480" s="356"/>
      <c r="L480" s="356"/>
      <c r="M480" s="357"/>
      <c r="N480" s="352" t="s">
        <v>65</v>
      </c>
      <c r="O480" s="353"/>
      <c r="P480" s="353"/>
      <c r="Q480" s="353"/>
      <c r="R480" s="353"/>
      <c r="S480" s="353"/>
      <c r="T480" s="354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hidden="1" customHeight="1" x14ac:dyDescent="0.25">
      <c r="A481" s="360" t="s">
        <v>200</v>
      </c>
      <c r="B481" s="356"/>
      <c r="C481" s="356"/>
      <c r="D481" s="356"/>
      <c r="E481" s="356"/>
      <c r="F481" s="356"/>
      <c r="G481" s="356"/>
      <c r="H481" s="356"/>
      <c r="I481" s="356"/>
      <c r="J481" s="356"/>
      <c r="K481" s="356"/>
      <c r="L481" s="356"/>
      <c r="M481" s="356"/>
      <c r="N481" s="356"/>
      <c r="O481" s="356"/>
      <c r="P481" s="356"/>
      <c r="Q481" s="356"/>
      <c r="R481" s="356"/>
      <c r="S481" s="356"/>
      <c r="T481" s="356"/>
      <c r="U481" s="356"/>
      <c r="V481" s="356"/>
      <c r="W481" s="356"/>
      <c r="X481" s="356"/>
      <c r="Y481" s="344"/>
      <c r="Z481" s="344"/>
    </row>
    <row r="482" spans="1:53" ht="16.5" hidden="1" customHeight="1" x14ac:dyDescent="0.25">
      <c r="A482" s="54" t="s">
        <v>649</v>
      </c>
      <c r="B482" s="54" t="s">
        <v>650</v>
      </c>
      <c r="C482" s="31">
        <v>4301060363</v>
      </c>
      <c r="D482" s="358">
        <v>4680115885035</v>
      </c>
      <c r="E482" s="359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51" t="s">
        <v>651</v>
      </c>
      <c r="O482" s="362"/>
      <c r="P482" s="362"/>
      <c r="Q482" s="362"/>
      <c r="R482" s="359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hidden="1" x14ac:dyDescent="0.2">
      <c r="A483" s="355"/>
      <c r="B483" s="356"/>
      <c r="C483" s="356"/>
      <c r="D483" s="356"/>
      <c r="E483" s="356"/>
      <c r="F483" s="356"/>
      <c r="G483" s="356"/>
      <c r="H483" s="356"/>
      <c r="I483" s="356"/>
      <c r="J483" s="356"/>
      <c r="K483" s="356"/>
      <c r="L483" s="356"/>
      <c r="M483" s="357"/>
      <c r="N483" s="352" t="s">
        <v>65</v>
      </c>
      <c r="O483" s="353"/>
      <c r="P483" s="353"/>
      <c r="Q483" s="353"/>
      <c r="R483" s="353"/>
      <c r="S483" s="353"/>
      <c r="T483" s="354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hidden="1" x14ac:dyDescent="0.2">
      <c r="A484" s="356"/>
      <c r="B484" s="356"/>
      <c r="C484" s="356"/>
      <c r="D484" s="356"/>
      <c r="E484" s="356"/>
      <c r="F484" s="356"/>
      <c r="G484" s="356"/>
      <c r="H484" s="356"/>
      <c r="I484" s="356"/>
      <c r="J484" s="356"/>
      <c r="K484" s="356"/>
      <c r="L484" s="356"/>
      <c r="M484" s="357"/>
      <c r="N484" s="352" t="s">
        <v>65</v>
      </c>
      <c r="O484" s="353"/>
      <c r="P484" s="353"/>
      <c r="Q484" s="353"/>
      <c r="R484" s="353"/>
      <c r="S484" s="353"/>
      <c r="T484" s="354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hidden="1" customHeight="1" x14ac:dyDescent="0.2">
      <c r="A485" s="363" t="s">
        <v>652</v>
      </c>
      <c r="B485" s="364"/>
      <c r="C485" s="364"/>
      <c r="D485" s="364"/>
      <c r="E485" s="364"/>
      <c r="F485" s="364"/>
      <c r="G485" s="364"/>
      <c r="H485" s="364"/>
      <c r="I485" s="364"/>
      <c r="J485" s="364"/>
      <c r="K485" s="364"/>
      <c r="L485" s="364"/>
      <c r="M485" s="364"/>
      <c r="N485" s="364"/>
      <c r="O485" s="364"/>
      <c r="P485" s="364"/>
      <c r="Q485" s="364"/>
      <c r="R485" s="364"/>
      <c r="S485" s="364"/>
      <c r="T485" s="364"/>
      <c r="U485" s="364"/>
      <c r="V485" s="364"/>
      <c r="W485" s="364"/>
      <c r="X485" s="364"/>
      <c r="Y485" s="48"/>
      <c r="Z485" s="48"/>
    </row>
    <row r="486" spans="1:53" ht="16.5" hidden="1" customHeight="1" x14ac:dyDescent="0.25">
      <c r="A486" s="406" t="s">
        <v>653</v>
      </c>
      <c r="B486" s="356"/>
      <c r="C486" s="356"/>
      <c r="D486" s="356"/>
      <c r="E486" s="356"/>
      <c r="F486" s="356"/>
      <c r="G486" s="356"/>
      <c r="H486" s="356"/>
      <c r="I486" s="356"/>
      <c r="J486" s="356"/>
      <c r="K486" s="356"/>
      <c r="L486" s="356"/>
      <c r="M486" s="356"/>
      <c r="N486" s="356"/>
      <c r="O486" s="356"/>
      <c r="P486" s="356"/>
      <c r="Q486" s="356"/>
      <c r="R486" s="356"/>
      <c r="S486" s="356"/>
      <c r="T486" s="356"/>
      <c r="U486" s="356"/>
      <c r="V486" s="356"/>
      <c r="W486" s="356"/>
      <c r="X486" s="356"/>
      <c r="Y486" s="343"/>
      <c r="Z486" s="343"/>
    </row>
    <row r="487" spans="1:53" ht="14.25" hidden="1" customHeight="1" x14ac:dyDescent="0.25">
      <c r="A487" s="360" t="s">
        <v>104</v>
      </c>
      <c r="B487" s="356"/>
      <c r="C487" s="356"/>
      <c r="D487" s="356"/>
      <c r="E487" s="356"/>
      <c r="F487" s="356"/>
      <c r="G487" s="356"/>
      <c r="H487" s="356"/>
      <c r="I487" s="356"/>
      <c r="J487" s="356"/>
      <c r="K487" s="356"/>
      <c r="L487" s="356"/>
      <c r="M487" s="356"/>
      <c r="N487" s="356"/>
      <c r="O487" s="356"/>
      <c r="P487" s="356"/>
      <c r="Q487" s="356"/>
      <c r="R487" s="356"/>
      <c r="S487" s="356"/>
      <c r="T487" s="356"/>
      <c r="U487" s="356"/>
      <c r="V487" s="356"/>
      <c r="W487" s="356"/>
      <c r="X487" s="356"/>
      <c r="Y487" s="344"/>
      <c r="Z487" s="344"/>
    </row>
    <row r="488" spans="1:53" ht="27" hidden="1" customHeight="1" x14ac:dyDescent="0.25">
      <c r="A488" s="54" t="s">
        <v>654</v>
      </c>
      <c r="B488" s="54" t="s">
        <v>655</v>
      </c>
      <c r="C488" s="31">
        <v>4301011763</v>
      </c>
      <c r="D488" s="358">
        <v>4640242181011</v>
      </c>
      <c r="E488" s="359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4" t="s">
        <v>656</v>
      </c>
      <c r="O488" s="362"/>
      <c r="P488" s="362"/>
      <c r="Q488" s="362"/>
      <c r="R488" s="359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hidden="1" customHeight="1" x14ac:dyDescent="0.25">
      <c r="A489" s="54" t="s">
        <v>657</v>
      </c>
      <c r="B489" s="54" t="s">
        <v>658</v>
      </c>
      <c r="C489" s="31">
        <v>4301011585</v>
      </c>
      <c r="D489" s="358">
        <v>4640242180441</v>
      </c>
      <c r="E489" s="359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78" t="s">
        <v>659</v>
      </c>
      <c r="O489" s="362"/>
      <c r="P489" s="362"/>
      <c r="Q489" s="362"/>
      <c r="R489" s="359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hidden="1" customHeight="1" x14ac:dyDescent="0.25">
      <c r="A490" s="54" t="s">
        <v>660</v>
      </c>
      <c r="B490" s="54" t="s">
        <v>661</v>
      </c>
      <c r="C490" s="31">
        <v>4301011584</v>
      </c>
      <c r="D490" s="358">
        <v>4640242180564</v>
      </c>
      <c r="E490" s="359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2"/>
      <c r="P490" s="362"/>
      <c r="Q490" s="362"/>
      <c r="R490" s="359"/>
      <c r="S490" s="34"/>
      <c r="T490" s="34"/>
      <c r="U490" s="35" t="s">
        <v>64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hidden="1" customHeight="1" x14ac:dyDescent="0.25">
      <c r="A491" s="54" t="s">
        <v>663</v>
      </c>
      <c r="B491" s="54" t="s">
        <v>664</v>
      </c>
      <c r="C491" s="31">
        <v>4301011762</v>
      </c>
      <c r="D491" s="358">
        <v>4640242180922</v>
      </c>
      <c r="E491" s="359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61" t="s">
        <v>665</v>
      </c>
      <c r="O491" s="362"/>
      <c r="P491" s="362"/>
      <c r="Q491" s="362"/>
      <c r="R491" s="359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hidden="1" customHeight="1" x14ac:dyDescent="0.25">
      <c r="A492" s="54" t="s">
        <v>666</v>
      </c>
      <c r="B492" s="54" t="s">
        <v>667</v>
      </c>
      <c r="C492" s="31">
        <v>4301011551</v>
      </c>
      <c r="D492" s="358">
        <v>4640242180038</v>
      </c>
      <c r="E492" s="359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91" t="s">
        <v>668</v>
      </c>
      <c r="O492" s="362"/>
      <c r="P492" s="362"/>
      <c r="Q492" s="362"/>
      <c r="R492" s="359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hidden="1" x14ac:dyDescent="0.2">
      <c r="A493" s="355"/>
      <c r="B493" s="356"/>
      <c r="C493" s="356"/>
      <c r="D493" s="356"/>
      <c r="E493" s="356"/>
      <c r="F493" s="356"/>
      <c r="G493" s="356"/>
      <c r="H493" s="356"/>
      <c r="I493" s="356"/>
      <c r="J493" s="356"/>
      <c r="K493" s="356"/>
      <c r="L493" s="356"/>
      <c r="M493" s="357"/>
      <c r="N493" s="352" t="s">
        <v>65</v>
      </c>
      <c r="O493" s="353"/>
      <c r="P493" s="353"/>
      <c r="Q493" s="353"/>
      <c r="R493" s="353"/>
      <c r="S493" s="353"/>
      <c r="T493" s="354"/>
      <c r="U493" s="37" t="s">
        <v>66</v>
      </c>
      <c r="V493" s="350">
        <f>IFERROR(V488/H488,"0")+IFERROR(V489/H489,"0")+IFERROR(V490/H490,"0")+IFERROR(V491/H491,"0")+IFERROR(V492/H492,"0")</f>
        <v>0</v>
      </c>
      <c r="W493" s="350">
        <f>IFERROR(W488/H488,"0")+IFERROR(W489/H489,"0")+IFERROR(W490/H490,"0")+IFERROR(W491/H491,"0")+IFERROR(W492/H492,"0")</f>
        <v>0</v>
      </c>
      <c r="X493" s="350">
        <f>IFERROR(IF(X488="",0,X488),"0")+IFERROR(IF(X489="",0,X489),"0")+IFERROR(IF(X490="",0,X490),"0")+IFERROR(IF(X491="",0,X491),"0")+IFERROR(IF(X492="",0,X492),"0")</f>
        <v>0</v>
      </c>
      <c r="Y493" s="351"/>
      <c r="Z493" s="351"/>
    </row>
    <row r="494" spans="1:53" hidden="1" x14ac:dyDescent="0.2">
      <c r="A494" s="356"/>
      <c r="B494" s="356"/>
      <c r="C494" s="356"/>
      <c r="D494" s="356"/>
      <c r="E494" s="356"/>
      <c r="F494" s="356"/>
      <c r="G494" s="356"/>
      <c r="H494" s="356"/>
      <c r="I494" s="356"/>
      <c r="J494" s="356"/>
      <c r="K494" s="356"/>
      <c r="L494" s="356"/>
      <c r="M494" s="357"/>
      <c r="N494" s="352" t="s">
        <v>65</v>
      </c>
      <c r="O494" s="353"/>
      <c r="P494" s="353"/>
      <c r="Q494" s="353"/>
      <c r="R494" s="353"/>
      <c r="S494" s="353"/>
      <c r="T494" s="354"/>
      <c r="U494" s="37" t="s">
        <v>64</v>
      </c>
      <c r="V494" s="350">
        <f>IFERROR(SUM(V488:V492),"0")</f>
        <v>0</v>
      </c>
      <c r="W494" s="350">
        <f>IFERROR(SUM(W488:W492),"0")</f>
        <v>0</v>
      </c>
      <c r="X494" s="37"/>
      <c r="Y494" s="351"/>
      <c r="Z494" s="351"/>
    </row>
    <row r="495" spans="1:53" ht="14.25" hidden="1" customHeight="1" x14ac:dyDescent="0.25">
      <c r="A495" s="360" t="s">
        <v>96</v>
      </c>
      <c r="B495" s="356"/>
      <c r="C495" s="356"/>
      <c r="D495" s="356"/>
      <c r="E495" s="356"/>
      <c r="F495" s="356"/>
      <c r="G495" s="356"/>
      <c r="H495" s="356"/>
      <c r="I495" s="356"/>
      <c r="J495" s="356"/>
      <c r="K495" s="356"/>
      <c r="L495" s="356"/>
      <c r="M495" s="356"/>
      <c r="N495" s="356"/>
      <c r="O495" s="356"/>
      <c r="P495" s="356"/>
      <c r="Q495" s="356"/>
      <c r="R495" s="356"/>
      <c r="S495" s="356"/>
      <c r="T495" s="356"/>
      <c r="U495" s="356"/>
      <c r="V495" s="356"/>
      <c r="W495" s="356"/>
      <c r="X495" s="356"/>
      <c r="Y495" s="344"/>
      <c r="Z495" s="344"/>
    </row>
    <row r="496" spans="1:53" ht="27" hidden="1" customHeight="1" x14ac:dyDescent="0.25">
      <c r="A496" s="54" t="s">
        <v>669</v>
      </c>
      <c r="B496" s="54" t="s">
        <v>670</v>
      </c>
      <c r="C496" s="31">
        <v>4301020260</v>
      </c>
      <c r="D496" s="358">
        <v>4640242180526</v>
      </c>
      <c r="E496" s="359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2"/>
      <c r="P496" s="362"/>
      <c r="Q496" s="362"/>
      <c r="R496" s="359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hidden="1" customHeight="1" x14ac:dyDescent="0.25">
      <c r="A497" s="54" t="s">
        <v>672</v>
      </c>
      <c r="B497" s="54" t="s">
        <v>673</v>
      </c>
      <c r="C497" s="31">
        <v>4301020269</v>
      </c>
      <c r="D497" s="358">
        <v>4640242180519</v>
      </c>
      <c r="E497" s="359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75" t="s">
        <v>674</v>
      </c>
      <c r="O497" s="362"/>
      <c r="P497" s="362"/>
      <c r="Q497" s="362"/>
      <c r="R497" s="359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hidden="1" customHeight="1" x14ac:dyDescent="0.25">
      <c r="A498" s="54" t="s">
        <v>675</v>
      </c>
      <c r="B498" s="54" t="s">
        <v>676</v>
      </c>
      <c r="C498" s="31">
        <v>4301020309</v>
      </c>
      <c r="D498" s="358">
        <v>4640242180090</v>
      </c>
      <c r="E498" s="359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597" t="s">
        <v>677</v>
      </c>
      <c r="O498" s="362"/>
      <c r="P498" s="362"/>
      <c r="Q498" s="362"/>
      <c r="R498" s="359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hidden="1" x14ac:dyDescent="0.2">
      <c r="A499" s="355"/>
      <c r="B499" s="356"/>
      <c r="C499" s="356"/>
      <c r="D499" s="356"/>
      <c r="E499" s="356"/>
      <c r="F499" s="356"/>
      <c r="G499" s="356"/>
      <c r="H499" s="356"/>
      <c r="I499" s="356"/>
      <c r="J499" s="356"/>
      <c r="K499" s="356"/>
      <c r="L499" s="356"/>
      <c r="M499" s="357"/>
      <c r="N499" s="352" t="s">
        <v>65</v>
      </c>
      <c r="O499" s="353"/>
      <c r="P499" s="353"/>
      <c r="Q499" s="353"/>
      <c r="R499" s="353"/>
      <c r="S499" s="353"/>
      <c r="T499" s="354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hidden="1" x14ac:dyDescent="0.2">
      <c r="A500" s="356"/>
      <c r="B500" s="356"/>
      <c r="C500" s="356"/>
      <c r="D500" s="356"/>
      <c r="E500" s="356"/>
      <c r="F500" s="356"/>
      <c r="G500" s="356"/>
      <c r="H500" s="356"/>
      <c r="I500" s="356"/>
      <c r="J500" s="356"/>
      <c r="K500" s="356"/>
      <c r="L500" s="356"/>
      <c r="M500" s="357"/>
      <c r="N500" s="352" t="s">
        <v>65</v>
      </c>
      <c r="O500" s="353"/>
      <c r="P500" s="353"/>
      <c r="Q500" s="353"/>
      <c r="R500" s="353"/>
      <c r="S500" s="353"/>
      <c r="T500" s="354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hidden="1" customHeight="1" x14ac:dyDescent="0.25">
      <c r="A501" s="360" t="s">
        <v>59</v>
      </c>
      <c r="B501" s="356"/>
      <c r="C501" s="356"/>
      <c r="D501" s="356"/>
      <c r="E501" s="356"/>
      <c r="F501" s="356"/>
      <c r="G501" s="356"/>
      <c r="H501" s="356"/>
      <c r="I501" s="356"/>
      <c r="J501" s="356"/>
      <c r="K501" s="356"/>
      <c r="L501" s="356"/>
      <c r="M501" s="356"/>
      <c r="N501" s="356"/>
      <c r="O501" s="356"/>
      <c r="P501" s="356"/>
      <c r="Q501" s="356"/>
      <c r="R501" s="356"/>
      <c r="S501" s="356"/>
      <c r="T501" s="356"/>
      <c r="U501" s="356"/>
      <c r="V501" s="356"/>
      <c r="W501" s="356"/>
      <c r="X501" s="356"/>
      <c r="Y501" s="344"/>
      <c r="Z501" s="344"/>
    </row>
    <row r="502" spans="1:53" ht="27" hidden="1" customHeight="1" x14ac:dyDescent="0.25">
      <c r="A502" s="54" t="s">
        <v>678</v>
      </c>
      <c r="B502" s="54" t="s">
        <v>679</v>
      </c>
      <c r="C502" s="31">
        <v>4301031280</v>
      </c>
      <c r="D502" s="358">
        <v>4640242180816</v>
      </c>
      <c r="E502" s="359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3" t="s">
        <v>680</v>
      </c>
      <c r="O502" s="362"/>
      <c r="P502" s="362"/>
      <c r="Q502" s="362"/>
      <c r="R502" s="359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hidden="1" customHeight="1" x14ac:dyDescent="0.25">
      <c r="A503" s="54" t="s">
        <v>681</v>
      </c>
      <c r="B503" s="54" t="s">
        <v>682</v>
      </c>
      <c r="C503" s="31">
        <v>4301031244</v>
      </c>
      <c r="D503" s="358">
        <v>4640242180595</v>
      </c>
      <c r="E503" s="359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3" t="s">
        <v>683</v>
      </c>
      <c r="O503" s="362"/>
      <c r="P503" s="362"/>
      <c r="Q503" s="362"/>
      <c r="R503" s="359"/>
      <c r="S503" s="34"/>
      <c r="T503" s="34"/>
      <c r="U503" s="35" t="s">
        <v>64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hidden="1" customHeight="1" x14ac:dyDescent="0.25">
      <c r="A504" s="54" t="s">
        <v>684</v>
      </c>
      <c r="B504" s="54" t="s">
        <v>685</v>
      </c>
      <c r="C504" s="31">
        <v>4301031203</v>
      </c>
      <c r="D504" s="358">
        <v>4640242180908</v>
      </c>
      <c r="E504" s="359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85" t="s">
        <v>686</v>
      </c>
      <c r="O504" s="362"/>
      <c r="P504" s="362"/>
      <c r="Q504" s="362"/>
      <c r="R504" s="359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hidden="1" customHeight="1" x14ac:dyDescent="0.25">
      <c r="A505" s="54" t="s">
        <v>687</v>
      </c>
      <c r="B505" s="54" t="s">
        <v>688</v>
      </c>
      <c r="C505" s="31">
        <v>4301031200</v>
      </c>
      <c r="D505" s="358">
        <v>4640242180489</v>
      </c>
      <c r="E505" s="359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7" t="s">
        <v>689</v>
      </c>
      <c r="O505" s="362"/>
      <c r="P505" s="362"/>
      <c r="Q505" s="362"/>
      <c r="R505" s="359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hidden="1" x14ac:dyDescent="0.2">
      <c r="A506" s="355"/>
      <c r="B506" s="356"/>
      <c r="C506" s="356"/>
      <c r="D506" s="356"/>
      <c r="E506" s="356"/>
      <c r="F506" s="356"/>
      <c r="G506" s="356"/>
      <c r="H506" s="356"/>
      <c r="I506" s="356"/>
      <c r="J506" s="356"/>
      <c r="K506" s="356"/>
      <c r="L506" s="356"/>
      <c r="M506" s="357"/>
      <c r="N506" s="352" t="s">
        <v>65</v>
      </c>
      <c r="O506" s="353"/>
      <c r="P506" s="353"/>
      <c r="Q506" s="353"/>
      <c r="R506" s="353"/>
      <c r="S506" s="353"/>
      <c r="T506" s="354"/>
      <c r="U506" s="37" t="s">
        <v>66</v>
      </c>
      <c r="V506" s="350">
        <f>IFERROR(V502/H502,"0")+IFERROR(V503/H503,"0")+IFERROR(V504/H504,"0")+IFERROR(V505/H505,"0")</f>
        <v>0</v>
      </c>
      <c r="W506" s="350">
        <f>IFERROR(W502/H502,"0")+IFERROR(W503/H503,"0")+IFERROR(W504/H504,"0")+IFERROR(W505/H505,"0")</f>
        <v>0</v>
      </c>
      <c r="X506" s="350">
        <f>IFERROR(IF(X502="",0,X502),"0")+IFERROR(IF(X503="",0,X503),"0")+IFERROR(IF(X504="",0,X504),"0")+IFERROR(IF(X505="",0,X505),"0")</f>
        <v>0</v>
      </c>
      <c r="Y506" s="351"/>
      <c r="Z506" s="351"/>
    </row>
    <row r="507" spans="1:53" hidden="1" x14ac:dyDescent="0.2">
      <c r="A507" s="356"/>
      <c r="B507" s="356"/>
      <c r="C507" s="356"/>
      <c r="D507" s="356"/>
      <c r="E507" s="356"/>
      <c r="F507" s="356"/>
      <c r="G507" s="356"/>
      <c r="H507" s="356"/>
      <c r="I507" s="356"/>
      <c r="J507" s="356"/>
      <c r="K507" s="356"/>
      <c r="L507" s="356"/>
      <c r="M507" s="357"/>
      <c r="N507" s="352" t="s">
        <v>65</v>
      </c>
      <c r="O507" s="353"/>
      <c r="P507" s="353"/>
      <c r="Q507" s="353"/>
      <c r="R507" s="353"/>
      <c r="S507" s="353"/>
      <c r="T507" s="354"/>
      <c r="U507" s="37" t="s">
        <v>64</v>
      </c>
      <c r="V507" s="350">
        <f>IFERROR(SUM(V502:V505),"0")</f>
        <v>0</v>
      </c>
      <c r="W507" s="350">
        <f>IFERROR(SUM(W502:W505),"0")</f>
        <v>0</v>
      </c>
      <c r="X507" s="37"/>
      <c r="Y507" s="351"/>
      <c r="Z507" s="351"/>
    </row>
    <row r="508" spans="1:53" ht="14.25" hidden="1" customHeight="1" x14ac:dyDescent="0.25">
      <c r="A508" s="360" t="s">
        <v>67</v>
      </c>
      <c r="B508" s="356"/>
      <c r="C508" s="356"/>
      <c r="D508" s="356"/>
      <c r="E508" s="356"/>
      <c r="F508" s="356"/>
      <c r="G508" s="356"/>
      <c r="H508" s="356"/>
      <c r="I508" s="356"/>
      <c r="J508" s="356"/>
      <c r="K508" s="356"/>
      <c r="L508" s="356"/>
      <c r="M508" s="356"/>
      <c r="N508" s="356"/>
      <c r="O508" s="356"/>
      <c r="P508" s="356"/>
      <c r="Q508" s="356"/>
      <c r="R508" s="356"/>
      <c r="S508" s="356"/>
      <c r="T508" s="356"/>
      <c r="U508" s="356"/>
      <c r="V508" s="356"/>
      <c r="W508" s="356"/>
      <c r="X508" s="356"/>
      <c r="Y508" s="344"/>
      <c r="Z508" s="344"/>
    </row>
    <row r="509" spans="1:53" ht="27" hidden="1" customHeight="1" x14ac:dyDescent="0.25">
      <c r="A509" s="54" t="s">
        <v>690</v>
      </c>
      <c r="B509" s="54" t="s">
        <v>691</v>
      </c>
      <c r="C509" s="31">
        <v>4301051310</v>
      </c>
      <c r="D509" s="358">
        <v>4680115880870</v>
      </c>
      <c r="E509" s="359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2"/>
      <c r="P509" s="362"/>
      <c r="Q509" s="362"/>
      <c r="R509" s="359"/>
      <c r="S509" s="34"/>
      <c r="T509" s="34"/>
      <c r="U509" s="35" t="s">
        <v>64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6" t="s">
        <v>1</v>
      </c>
    </row>
    <row r="510" spans="1:53" ht="27" hidden="1" customHeight="1" x14ac:dyDescent="0.25">
      <c r="A510" s="54" t="s">
        <v>692</v>
      </c>
      <c r="B510" s="54" t="s">
        <v>693</v>
      </c>
      <c r="C510" s="31">
        <v>4301051510</v>
      </c>
      <c r="D510" s="358">
        <v>4640242180540</v>
      </c>
      <c r="E510" s="359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37" t="s">
        <v>694</v>
      </c>
      <c r="O510" s="362"/>
      <c r="P510" s="362"/>
      <c r="Q510" s="362"/>
      <c r="R510" s="359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hidden="1" customHeight="1" x14ac:dyDescent="0.25">
      <c r="A511" s="54" t="s">
        <v>695</v>
      </c>
      <c r="B511" s="54" t="s">
        <v>696</v>
      </c>
      <c r="C511" s="31">
        <v>4301051390</v>
      </c>
      <c r="D511" s="358">
        <v>4640242181233</v>
      </c>
      <c r="E511" s="359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2"/>
      <c r="P511" s="362"/>
      <c r="Q511" s="362"/>
      <c r="R511" s="359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hidden="1" customHeight="1" x14ac:dyDescent="0.25">
      <c r="A512" s="54" t="s">
        <v>698</v>
      </c>
      <c r="B512" s="54" t="s">
        <v>699</v>
      </c>
      <c r="C512" s="31">
        <v>4301051508</v>
      </c>
      <c r="D512" s="358">
        <v>4640242180557</v>
      </c>
      <c r="E512" s="359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60" t="s">
        <v>700</v>
      </c>
      <c r="O512" s="362"/>
      <c r="P512" s="362"/>
      <c r="Q512" s="362"/>
      <c r="R512" s="359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hidden="1" customHeight="1" x14ac:dyDescent="0.25">
      <c r="A513" s="54" t="s">
        <v>701</v>
      </c>
      <c r="B513" s="54" t="s">
        <v>702</v>
      </c>
      <c r="C513" s="31">
        <v>4301051448</v>
      </c>
      <c r="D513" s="358">
        <v>4640242181226</v>
      </c>
      <c r="E513" s="359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8" t="s">
        <v>703</v>
      </c>
      <c r="O513" s="362"/>
      <c r="P513" s="362"/>
      <c r="Q513" s="362"/>
      <c r="R513" s="359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hidden="1" x14ac:dyDescent="0.2">
      <c r="A514" s="355"/>
      <c r="B514" s="356"/>
      <c r="C514" s="356"/>
      <c r="D514" s="356"/>
      <c r="E514" s="356"/>
      <c r="F514" s="356"/>
      <c r="G514" s="356"/>
      <c r="H514" s="356"/>
      <c r="I514" s="356"/>
      <c r="J514" s="356"/>
      <c r="K514" s="356"/>
      <c r="L514" s="356"/>
      <c r="M514" s="357"/>
      <c r="N514" s="352" t="s">
        <v>65</v>
      </c>
      <c r="O514" s="353"/>
      <c r="P514" s="353"/>
      <c r="Q514" s="353"/>
      <c r="R514" s="353"/>
      <c r="S514" s="353"/>
      <c r="T514" s="354"/>
      <c r="U514" s="37" t="s">
        <v>66</v>
      </c>
      <c r="V514" s="350">
        <f>IFERROR(V509/H509,"0")+IFERROR(V510/H510,"0")+IFERROR(V511/H511,"0")+IFERROR(V512/H512,"0")+IFERROR(V513/H513,"0")</f>
        <v>0</v>
      </c>
      <c r="W514" s="350">
        <f>IFERROR(W509/H509,"0")+IFERROR(W510/H510,"0")+IFERROR(W511/H511,"0")+IFERROR(W512/H512,"0")+IFERROR(W513/H513,"0")</f>
        <v>0</v>
      </c>
      <c r="X514" s="350">
        <f>IFERROR(IF(X509="",0,X509),"0")+IFERROR(IF(X510="",0,X510),"0")+IFERROR(IF(X511="",0,X511),"0")+IFERROR(IF(X512="",0,X512),"0")+IFERROR(IF(X513="",0,X513),"0")</f>
        <v>0</v>
      </c>
      <c r="Y514" s="351"/>
      <c r="Z514" s="351"/>
    </row>
    <row r="515" spans="1:53" hidden="1" x14ac:dyDescent="0.2">
      <c r="A515" s="356"/>
      <c r="B515" s="356"/>
      <c r="C515" s="356"/>
      <c r="D515" s="356"/>
      <c r="E515" s="356"/>
      <c r="F515" s="356"/>
      <c r="G515" s="356"/>
      <c r="H515" s="356"/>
      <c r="I515" s="356"/>
      <c r="J515" s="356"/>
      <c r="K515" s="356"/>
      <c r="L515" s="356"/>
      <c r="M515" s="357"/>
      <c r="N515" s="352" t="s">
        <v>65</v>
      </c>
      <c r="O515" s="353"/>
      <c r="P515" s="353"/>
      <c r="Q515" s="353"/>
      <c r="R515" s="353"/>
      <c r="S515" s="353"/>
      <c r="T515" s="354"/>
      <c r="U515" s="37" t="s">
        <v>64</v>
      </c>
      <c r="V515" s="350">
        <f>IFERROR(SUM(V509:V513),"0")</f>
        <v>0</v>
      </c>
      <c r="W515" s="350">
        <f>IFERROR(SUM(W509:W513),"0")</f>
        <v>0</v>
      </c>
      <c r="X515" s="37"/>
      <c r="Y515" s="351"/>
      <c r="Z515" s="351"/>
    </row>
    <row r="516" spans="1:53" ht="15" customHeight="1" x14ac:dyDescent="0.2">
      <c r="A516" s="379"/>
      <c r="B516" s="356"/>
      <c r="C516" s="356"/>
      <c r="D516" s="356"/>
      <c r="E516" s="356"/>
      <c r="F516" s="356"/>
      <c r="G516" s="356"/>
      <c r="H516" s="356"/>
      <c r="I516" s="356"/>
      <c r="J516" s="356"/>
      <c r="K516" s="356"/>
      <c r="L516" s="356"/>
      <c r="M516" s="380"/>
      <c r="N516" s="431" t="s">
        <v>704</v>
      </c>
      <c r="O516" s="432"/>
      <c r="P516" s="432"/>
      <c r="Q516" s="432"/>
      <c r="R516" s="432"/>
      <c r="S516" s="432"/>
      <c r="T516" s="433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17233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17352.910000000003</v>
      </c>
      <c r="X516" s="37"/>
      <c r="Y516" s="351"/>
      <c r="Z516" s="351"/>
    </row>
    <row r="517" spans="1:53" x14ac:dyDescent="0.2">
      <c r="A517" s="356"/>
      <c r="B517" s="356"/>
      <c r="C517" s="356"/>
      <c r="D517" s="356"/>
      <c r="E517" s="356"/>
      <c r="F517" s="356"/>
      <c r="G517" s="356"/>
      <c r="H517" s="356"/>
      <c r="I517" s="356"/>
      <c r="J517" s="356"/>
      <c r="K517" s="356"/>
      <c r="L517" s="356"/>
      <c r="M517" s="380"/>
      <c r="N517" s="431" t="s">
        <v>705</v>
      </c>
      <c r="O517" s="432"/>
      <c r="P517" s="432"/>
      <c r="Q517" s="432"/>
      <c r="R517" s="432"/>
      <c r="S517" s="432"/>
      <c r="T517" s="433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18278.212111531731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18405.190000000002</v>
      </c>
      <c r="X517" s="37"/>
      <c r="Y517" s="351"/>
      <c r="Z517" s="351"/>
    </row>
    <row r="518" spans="1:53" x14ac:dyDescent="0.2">
      <c r="A518" s="356"/>
      <c r="B518" s="356"/>
      <c r="C518" s="356"/>
      <c r="D518" s="356"/>
      <c r="E518" s="356"/>
      <c r="F518" s="356"/>
      <c r="G518" s="356"/>
      <c r="H518" s="356"/>
      <c r="I518" s="356"/>
      <c r="J518" s="356"/>
      <c r="K518" s="356"/>
      <c r="L518" s="356"/>
      <c r="M518" s="380"/>
      <c r="N518" s="431" t="s">
        <v>706</v>
      </c>
      <c r="O518" s="432"/>
      <c r="P518" s="432"/>
      <c r="Q518" s="432"/>
      <c r="R518" s="432"/>
      <c r="S518" s="432"/>
      <c r="T518" s="433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32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32</v>
      </c>
      <c r="X518" s="37"/>
      <c r="Y518" s="351"/>
      <c r="Z518" s="351"/>
    </row>
    <row r="519" spans="1:53" x14ac:dyDescent="0.2">
      <c r="A519" s="356"/>
      <c r="B519" s="356"/>
      <c r="C519" s="356"/>
      <c r="D519" s="356"/>
      <c r="E519" s="356"/>
      <c r="F519" s="356"/>
      <c r="G519" s="356"/>
      <c r="H519" s="356"/>
      <c r="I519" s="356"/>
      <c r="J519" s="356"/>
      <c r="K519" s="356"/>
      <c r="L519" s="356"/>
      <c r="M519" s="380"/>
      <c r="N519" s="431" t="s">
        <v>708</v>
      </c>
      <c r="O519" s="432"/>
      <c r="P519" s="432"/>
      <c r="Q519" s="432"/>
      <c r="R519" s="432"/>
      <c r="S519" s="432"/>
      <c r="T519" s="433"/>
      <c r="U519" s="37" t="s">
        <v>64</v>
      </c>
      <c r="V519" s="350">
        <f>GrossWeightTotal+PalletQtyTotal*25</f>
        <v>19078.212111531731</v>
      </c>
      <c r="W519" s="350">
        <f>GrossWeightTotalR+PalletQtyTotalR*25</f>
        <v>19205.190000000002</v>
      </c>
      <c r="X519" s="37"/>
      <c r="Y519" s="351"/>
      <c r="Z519" s="351"/>
    </row>
    <row r="520" spans="1:53" x14ac:dyDescent="0.2">
      <c r="A520" s="356"/>
      <c r="B520" s="356"/>
      <c r="C520" s="356"/>
      <c r="D520" s="356"/>
      <c r="E520" s="356"/>
      <c r="F520" s="356"/>
      <c r="G520" s="356"/>
      <c r="H520" s="356"/>
      <c r="I520" s="356"/>
      <c r="J520" s="356"/>
      <c r="K520" s="356"/>
      <c r="L520" s="356"/>
      <c r="M520" s="380"/>
      <c r="N520" s="431" t="s">
        <v>709</v>
      </c>
      <c r="O520" s="432"/>
      <c r="P520" s="432"/>
      <c r="Q520" s="432"/>
      <c r="R520" s="432"/>
      <c r="S520" s="432"/>
      <c r="T520" s="433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2833.7877671653887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2853</v>
      </c>
      <c r="X520" s="37"/>
      <c r="Y520" s="351"/>
      <c r="Z520" s="351"/>
    </row>
    <row r="521" spans="1:53" ht="14.25" hidden="1" customHeight="1" x14ac:dyDescent="0.2">
      <c r="A521" s="356"/>
      <c r="B521" s="356"/>
      <c r="C521" s="356"/>
      <c r="D521" s="356"/>
      <c r="E521" s="356"/>
      <c r="F521" s="356"/>
      <c r="G521" s="356"/>
      <c r="H521" s="356"/>
      <c r="I521" s="356"/>
      <c r="J521" s="356"/>
      <c r="K521" s="356"/>
      <c r="L521" s="356"/>
      <c r="M521" s="380"/>
      <c r="N521" s="431" t="s">
        <v>710</v>
      </c>
      <c r="O521" s="432"/>
      <c r="P521" s="432"/>
      <c r="Q521" s="432"/>
      <c r="R521" s="432"/>
      <c r="S521" s="432"/>
      <c r="T521" s="433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37.766599999999997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73" t="s">
        <v>94</v>
      </c>
      <c r="D523" s="401"/>
      <c r="E523" s="401"/>
      <c r="F523" s="402"/>
      <c r="G523" s="373" t="s">
        <v>222</v>
      </c>
      <c r="H523" s="401"/>
      <c r="I523" s="401"/>
      <c r="J523" s="401"/>
      <c r="K523" s="401"/>
      <c r="L523" s="401"/>
      <c r="M523" s="401"/>
      <c r="N523" s="401"/>
      <c r="O523" s="402"/>
      <c r="P523" s="373" t="s">
        <v>463</v>
      </c>
      <c r="Q523" s="402"/>
      <c r="R523" s="373" t="s">
        <v>516</v>
      </c>
      <c r="S523" s="402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61" t="s">
        <v>713</v>
      </c>
      <c r="B524" s="373" t="s">
        <v>58</v>
      </c>
      <c r="C524" s="373" t="s">
        <v>95</v>
      </c>
      <c r="D524" s="373" t="s">
        <v>103</v>
      </c>
      <c r="E524" s="373" t="s">
        <v>94</v>
      </c>
      <c r="F524" s="373" t="s">
        <v>214</v>
      </c>
      <c r="G524" s="373" t="s">
        <v>223</v>
      </c>
      <c r="H524" s="373" t="s">
        <v>230</v>
      </c>
      <c r="I524" s="373" t="s">
        <v>249</v>
      </c>
      <c r="J524" s="373" t="s">
        <v>308</v>
      </c>
      <c r="K524" s="346"/>
      <c r="L524" s="373" t="s">
        <v>329</v>
      </c>
      <c r="M524" s="373" t="s">
        <v>348</v>
      </c>
      <c r="N524" s="373" t="s">
        <v>432</v>
      </c>
      <c r="O524" s="373" t="s">
        <v>450</v>
      </c>
      <c r="P524" s="373" t="s">
        <v>464</v>
      </c>
      <c r="Q524" s="373" t="s">
        <v>491</v>
      </c>
      <c r="R524" s="373" t="s">
        <v>517</v>
      </c>
      <c r="S524" s="373" t="s">
        <v>566</v>
      </c>
      <c r="T524" s="373" t="s">
        <v>594</v>
      </c>
      <c r="U524" s="373" t="s">
        <v>653</v>
      </c>
      <c r="Z524" s="52"/>
      <c r="AC524" s="346"/>
    </row>
    <row r="525" spans="1:53" ht="13.5" customHeight="1" thickBot="1" x14ac:dyDescent="0.25">
      <c r="A525" s="462"/>
      <c r="B525" s="374"/>
      <c r="C525" s="374"/>
      <c r="D525" s="374"/>
      <c r="E525" s="374"/>
      <c r="F525" s="374"/>
      <c r="G525" s="374"/>
      <c r="H525" s="374"/>
      <c r="I525" s="374"/>
      <c r="J525" s="374"/>
      <c r="K525" s="346"/>
      <c r="L525" s="374"/>
      <c r="M525" s="374"/>
      <c r="N525" s="374"/>
      <c r="O525" s="374"/>
      <c r="P525" s="374"/>
      <c r="Q525" s="374"/>
      <c r="R525" s="374"/>
      <c r="S525" s="374"/>
      <c r="T525" s="374"/>
      <c r="U525" s="374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0</v>
      </c>
      <c r="D526" s="46">
        <f>IFERROR(W55*1,"0")+IFERROR(W56*1,"0")+IFERROR(W57*1,"0")+IFERROR(W58*1,"0")</f>
        <v>164.4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1251.3599999999999</v>
      </c>
      <c r="F526" s="46">
        <f>IFERROR(W130*1,"0")+IFERROR(W131*1,"0")+IFERROR(W132*1,"0")+IFERROR(W133*1,"0")</f>
        <v>205.20000000000002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140.69999999999999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1467.6</v>
      </c>
      <c r="J526" s="46">
        <f>IFERROR(W204*1,"0")+IFERROR(W205*1,"0")+IFERROR(W206*1,"0")+IFERROR(W207*1,"0")+IFERROR(W208*1,"0")+IFERROR(W209*1,"0")+IFERROR(W213*1,"0")</f>
        <v>60</v>
      </c>
      <c r="K526" s="346"/>
      <c r="L526" s="46">
        <f>IFERROR(W218*1,"0")+IFERROR(W219*1,"0")+IFERROR(W220*1,"0")+IFERROR(W221*1,"0")+IFERROR(W222*1,"0")+IFERROR(W223*1,"0")</f>
        <v>136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447.45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12.6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4920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2106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0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0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6441.5999999999995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0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76,00"/>
        <filter val="1 100,00"/>
        <filter val="1 300,00"/>
        <filter val="1 302,00"/>
        <filter val="1 450,00"/>
        <filter val="109,00"/>
        <filter val="11,00"/>
        <filter val="120,00"/>
        <filter val="126,00"/>
        <filter val="13,65"/>
        <filter val="136,00"/>
        <filter val="139,00"/>
        <filter val="14,50"/>
        <filter val="149,00"/>
        <filter val="160,00"/>
        <filter val="17 233,00"/>
        <filter val="17,00"/>
        <filter val="172,00"/>
        <filter val="18 278,21"/>
        <filter val="18,59"/>
        <filter val="182,00"/>
        <filter val="189,00"/>
        <filter val="19 078,21"/>
        <filter val="192,00"/>
        <filter val="2 100,00"/>
        <filter val="2 501,00"/>
        <filter val="2 572,00"/>
        <filter val="2 750,00"/>
        <filter val="2 833,79"/>
        <filter val="2,35"/>
        <filter val="203,00"/>
        <filter val="208,33"/>
        <filter val="230,00"/>
        <filter val="24,00"/>
        <filter val="268,00"/>
        <filter val="269,23"/>
        <filter val="287,00"/>
        <filter val="29,63"/>
        <filter val="300,00"/>
        <filter val="32"/>
        <filter val="326,73"/>
        <filter val="34,00"/>
        <filter val="357,00"/>
        <filter val="38,89"/>
        <filter val="397,00"/>
        <filter val="4 901,00"/>
        <filter val="40,00"/>
        <filter val="48,00"/>
        <filter val="487,12"/>
        <filter val="49,00"/>
        <filter val="50,90"/>
        <filter val="520,83"/>
        <filter val="542,50"/>
        <filter val="550,00"/>
        <filter val="58,00"/>
        <filter val="59,99"/>
        <filter val="6,00"/>
        <filter val="6,11"/>
        <filter val="63,00"/>
        <filter val="66,19"/>
        <filter val="662,00"/>
        <filter val="73,00"/>
        <filter val="75,19"/>
        <filter val="9,52"/>
        <filter val="90,00"/>
        <filter val="93,52"/>
        <filter val="946,00"/>
        <filter val="950,00"/>
        <filter val="99,00"/>
      </filters>
    </filterColumn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R5:S5"/>
    <mergeCell ref="N397:T397"/>
    <mergeCell ref="A15:L15"/>
    <mergeCell ref="N194:T194"/>
    <mergeCell ref="A319:X319"/>
    <mergeCell ref="A48:X48"/>
    <mergeCell ref="N23:T23"/>
    <mergeCell ref="N261:R261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N479:T479"/>
    <mergeCell ref="N519:T519"/>
    <mergeCell ref="B524:B525"/>
    <mergeCell ref="D458:E458"/>
    <mergeCell ref="D433:E433"/>
    <mergeCell ref="N454:R454"/>
    <mergeCell ref="A137:X137"/>
    <mergeCell ref="A325:X325"/>
    <mergeCell ref="D291:E291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J9:L9"/>
    <mergeCell ref="N27:R27"/>
    <mergeCell ref="N83:R83"/>
    <mergeCell ref="N154:R154"/>
    <mergeCell ref="D271:E271"/>
    <mergeCell ref="A349:M350"/>
    <mergeCell ref="N390:R390"/>
    <mergeCell ref="D191:E191"/>
    <mergeCell ref="D262:E262"/>
    <mergeCell ref="N285:T285"/>
    <mergeCell ref="D237:E237"/>
    <mergeCell ref="N389:R389"/>
    <mergeCell ref="N327:R327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D29:E29"/>
    <mergeCell ref="N344:R344"/>
    <mergeCell ref="N244:T244"/>
    <mergeCell ref="D265:E265"/>
    <mergeCell ref="N29:R29"/>
    <mergeCell ref="D55:E55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N141:R141"/>
    <mergeCell ref="A340:M341"/>
    <mergeCell ref="N233:R233"/>
    <mergeCell ref="A267:M268"/>
    <mergeCell ref="D276:E276"/>
    <mergeCell ref="D105:E105"/>
    <mergeCell ref="N387:R387"/>
    <mergeCell ref="N265:R265"/>
    <mergeCell ref="N458:R458"/>
    <mergeCell ref="N413:R413"/>
    <mergeCell ref="N381:T381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N426:R426"/>
    <mergeCell ref="N220:R220"/>
    <mergeCell ref="D236:E236"/>
    <mergeCell ref="A441:X441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D108:E108"/>
    <mergeCell ref="N223:R223"/>
    <mergeCell ref="A313:M314"/>
    <mergeCell ref="T12:U12"/>
    <mergeCell ref="N51:T51"/>
    <mergeCell ref="D72:E72"/>
    <mergeCell ref="N368:R368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N32:T32"/>
    <mergeCell ref="N211:T211"/>
    <mergeCell ref="D354:E354"/>
    <mergeCell ref="N162:T162"/>
    <mergeCell ref="N429:R429"/>
    <mergeCell ref="A323:X323"/>
    <mergeCell ref="N214:T214"/>
    <mergeCell ref="D235:E235"/>
    <mergeCell ref="A244:M245"/>
    <mergeCell ref="A430:M431"/>
    <mergeCell ref="N160:R160"/>
    <mergeCell ref="A51:M52"/>
    <mergeCell ref="D35:E35"/>
    <mergeCell ref="N521:T521"/>
    <mergeCell ref="N279:T279"/>
    <mergeCell ref="D139:E139"/>
    <mergeCell ref="N125:R125"/>
    <mergeCell ref="N45:T45"/>
    <mergeCell ref="A317:M318"/>
    <mergeCell ref="N64:R64"/>
    <mergeCell ref="N120:R120"/>
    <mergeCell ref="D66:E66"/>
    <mergeCell ref="D289:E289"/>
    <mergeCell ref="D482:E482"/>
    <mergeCell ref="N147:R147"/>
    <mergeCell ref="N161:T161"/>
    <mergeCell ref="N459:T459"/>
    <mergeCell ref="A288:X288"/>
    <mergeCell ref="D187:E187"/>
    <mergeCell ref="D423:E423"/>
    <mergeCell ref="N500:T500"/>
    <mergeCell ref="D472:E472"/>
    <mergeCell ref="N407:R407"/>
    <mergeCell ref="D498:E498"/>
    <mergeCell ref="A508:X508"/>
    <mergeCell ref="D451:E451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A321:M322"/>
    <mergeCell ref="N362:R362"/>
    <mergeCell ref="N191:R191"/>
    <mergeCell ref="D259:E259"/>
    <mergeCell ref="N476:R476"/>
    <mergeCell ref="D326:E326"/>
    <mergeCell ref="G524:G525"/>
    <mergeCell ref="N181:R181"/>
    <mergeCell ref="D197:E197"/>
    <mergeCell ref="D253:E253"/>
    <mergeCell ref="A377:X377"/>
    <mergeCell ref="N134:T134"/>
    <mergeCell ref="N268:T268"/>
    <mergeCell ref="D411:E411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  <mergeCell ref="D438:E438"/>
    <mergeCell ref="D199:E199"/>
    <mergeCell ref="N109:R109"/>
    <mergeCell ref="N364:T36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2024-04-11T09:38:31Z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