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4F694FB-A5D2-421F-B2BE-00F2534A46B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V479" i="1"/>
  <c r="W478" i="1"/>
  <c r="X478" i="1" s="1"/>
  <c r="N478" i="1"/>
  <c r="W477" i="1"/>
  <c r="X477" i="1" s="1"/>
  <c r="N477" i="1"/>
  <c r="W476" i="1"/>
  <c r="W480" i="1" s="1"/>
  <c r="N476" i="1"/>
  <c r="V474" i="1"/>
  <c r="V473" i="1"/>
  <c r="X472" i="1"/>
  <c r="W472" i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V443" i="1"/>
  <c r="W442" i="1"/>
  <c r="W444" i="1" s="1"/>
  <c r="N442" i="1"/>
  <c r="V440" i="1"/>
  <c r="V439" i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X418" i="1"/>
  <c r="X420" i="1" s="1"/>
  <c r="W418" i="1"/>
  <c r="N418" i="1"/>
  <c r="V415" i="1"/>
  <c r="V414" i="1"/>
  <c r="W413" i="1"/>
  <c r="X413" i="1" s="1"/>
  <c r="N413" i="1"/>
  <c r="W412" i="1"/>
  <c r="N412" i="1"/>
  <c r="W411" i="1"/>
  <c r="X411" i="1" s="1"/>
  <c r="N411" i="1"/>
  <c r="V409" i="1"/>
  <c r="V408" i="1"/>
  <c r="W407" i="1"/>
  <c r="W409" i="1" s="1"/>
  <c r="N407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W380" i="1"/>
  <c r="N380" i="1"/>
  <c r="W379" i="1"/>
  <c r="X379" i="1" s="1"/>
  <c r="N379" i="1"/>
  <c r="V375" i="1"/>
  <c r="V374" i="1"/>
  <c r="W373" i="1"/>
  <c r="W375" i="1" s="1"/>
  <c r="N373" i="1"/>
  <c r="V371" i="1"/>
  <c r="V370" i="1"/>
  <c r="X369" i="1"/>
  <c r="W369" i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X363" i="1" s="1"/>
  <c r="N361" i="1"/>
  <c r="V359" i="1"/>
  <c r="V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V350" i="1"/>
  <c r="V349" i="1"/>
  <c r="W348" i="1"/>
  <c r="W350" i="1" s="1"/>
  <c r="N348" i="1"/>
  <c r="V346" i="1"/>
  <c r="V345" i="1"/>
  <c r="W344" i="1"/>
  <c r="X344" i="1" s="1"/>
  <c r="N344" i="1"/>
  <c r="W343" i="1"/>
  <c r="W345" i="1" s="1"/>
  <c r="V341" i="1"/>
  <c r="V340" i="1"/>
  <c r="W339" i="1"/>
  <c r="X339" i="1" s="1"/>
  <c r="N339" i="1"/>
  <c r="W338" i="1"/>
  <c r="X338" i="1" s="1"/>
  <c r="N338" i="1"/>
  <c r="X337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W300" i="1"/>
  <c r="X300" i="1" s="1"/>
  <c r="X302" i="1" s="1"/>
  <c r="N300" i="1"/>
  <c r="V298" i="1"/>
  <c r="V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N177" i="1"/>
  <c r="W176" i="1"/>
  <c r="X176" i="1" s="1"/>
  <c r="N176" i="1"/>
  <c r="V174" i="1"/>
  <c r="V173" i="1"/>
  <c r="W172" i="1"/>
  <c r="X172" i="1" s="1"/>
  <c r="N172" i="1"/>
  <c r="W171" i="1"/>
  <c r="X171" i="1" s="1"/>
  <c r="N171" i="1"/>
  <c r="X170" i="1"/>
  <c r="W170" i="1"/>
  <c r="N170" i="1"/>
  <c r="W169" i="1"/>
  <c r="N169" i="1"/>
  <c r="V167" i="1"/>
  <c r="V166" i="1"/>
  <c r="W165" i="1"/>
  <c r="X165" i="1" s="1"/>
  <c r="N165" i="1"/>
  <c r="W164" i="1"/>
  <c r="X164" i="1" s="1"/>
  <c r="X166" i="1" s="1"/>
  <c r="N164" i="1"/>
  <c r="V162" i="1"/>
  <c r="V161" i="1"/>
  <c r="W160" i="1"/>
  <c r="X160" i="1" s="1"/>
  <c r="N160" i="1"/>
  <c r="W159" i="1"/>
  <c r="W161" i="1" s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X149" i="1"/>
  <c r="W149" i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X130" i="1"/>
  <c r="W130" i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X112" i="1"/>
  <c r="W112" i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W107" i="1"/>
  <c r="X107" i="1" s="1"/>
  <c r="N107" i="1"/>
  <c r="W106" i="1"/>
  <c r="X106" i="1" s="1"/>
  <c r="N106" i="1"/>
  <c r="W105" i="1"/>
  <c r="W116" i="1" s="1"/>
  <c r="N105" i="1"/>
  <c r="V103" i="1"/>
  <c r="V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X89" i="1"/>
  <c r="W89" i="1"/>
  <c r="N89" i="1"/>
  <c r="W88" i="1"/>
  <c r="X88" i="1" s="1"/>
  <c r="N88" i="1"/>
  <c r="W87" i="1"/>
  <c r="X87" i="1" s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X63" i="1"/>
  <c r="W63" i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N55" i="1"/>
  <c r="V52" i="1"/>
  <c r="V51" i="1"/>
  <c r="X50" i="1"/>
  <c r="W50" i="1"/>
  <c r="N50" i="1"/>
  <c r="W49" i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X27" i="1"/>
  <c r="W27" i="1"/>
  <c r="N27" i="1"/>
  <c r="W26" i="1"/>
  <c r="V24" i="1"/>
  <c r="V23" i="1"/>
  <c r="W22" i="1"/>
  <c r="W23" i="1" s="1"/>
  <c r="N22" i="1"/>
  <c r="H10" i="1"/>
  <c r="A9" i="1"/>
  <c r="A10" i="1" s="1"/>
  <c r="D7" i="1"/>
  <c r="O6" i="1"/>
  <c r="N2" i="1"/>
  <c r="X134" i="1" l="1"/>
  <c r="X91" i="1"/>
  <c r="W200" i="1"/>
  <c r="X358" i="1"/>
  <c r="X407" i="1"/>
  <c r="X408" i="1" s="1"/>
  <c r="W408" i="1"/>
  <c r="W59" i="1"/>
  <c r="X84" i="1"/>
  <c r="X340" i="1"/>
  <c r="W479" i="1"/>
  <c r="X22" i="1"/>
  <c r="X23" i="1" s="1"/>
  <c r="X105" i="1"/>
  <c r="X116" i="1" s="1"/>
  <c r="X196" i="1"/>
  <c r="W302" i="1"/>
  <c r="X348" i="1"/>
  <c r="X349" i="1" s="1"/>
  <c r="W349" i="1"/>
  <c r="X373" i="1"/>
  <c r="X374" i="1" s="1"/>
  <c r="W374" i="1"/>
  <c r="S526" i="1"/>
  <c r="X438" i="1"/>
  <c r="X439" i="1" s="1"/>
  <c r="W439" i="1"/>
  <c r="X442" i="1"/>
  <c r="X443" i="1" s="1"/>
  <c r="W443" i="1"/>
  <c r="X476" i="1"/>
  <c r="J9" i="1"/>
  <c r="F10" i="1"/>
  <c r="F9" i="1"/>
  <c r="W32" i="1"/>
  <c r="X26" i="1"/>
  <c r="X32" i="1" s="1"/>
  <c r="W33" i="1"/>
  <c r="W36" i="1"/>
  <c r="X35" i="1"/>
  <c r="X36" i="1" s="1"/>
  <c r="W37" i="1"/>
  <c r="W40" i="1"/>
  <c r="X39" i="1"/>
  <c r="X40" i="1" s="1"/>
  <c r="W41" i="1"/>
  <c r="W44" i="1"/>
  <c r="X43" i="1"/>
  <c r="X44" i="1" s="1"/>
  <c r="W45" i="1"/>
  <c r="C526" i="1"/>
  <c r="W52" i="1"/>
  <c r="X49" i="1"/>
  <c r="X51" i="1" s="1"/>
  <c r="W84" i="1"/>
  <c r="W135" i="1"/>
  <c r="W142" i="1"/>
  <c r="X139" i="1"/>
  <c r="X142" i="1" s="1"/>
  <c r="G526" i="1"/>
  <c r="W167" i="1"/>
  <c r="W174" i="1"/>
  <c r="X169" i="1"/>
  <c r="X173" i="1" s="1"/>
  <c r="W173" i="1"/>
  <c r="X177" i="1"/>
  <c r="X193" i="1" s="1"/>
  <c r="W193" i="1"/>
  <c r="V516" i="1"/>
  <c r="V520" i="1"/>
  <c r="W51" i="1"/>
  <c r="X59" i="1"/>
  <c r="W91" i="1"/>
  <c r="W92" i="1"/>
  <c r="W103" i="1"/>
  <c r="X94" i="1"/>
  <c r="X102" i="1" s="1"/>
  <c r="W102" i="1"/>
  <c r="W117" i="1"/>
  <c r="W127" i="1"/>
  <c r="X119" i="1"/>
  <c r="X126" i="1" s="1"/>
  <c r="W126" i="1"/>
  <c r="W143" i="1"/>
  <c r="H526" i="1"/>
  <c r="W155" i="1"/>
  <c r="X146" i="1"/>
  <c r="X155" i="1" s="1"/>
  <c r="W156" i="1"/>
  <c r="I526" i="1"/>
  <c r="W162" i="1"/>
  <c r="X159" i="1"/>
  <c r="X161" i="1" s="1"/>
  <c r="W166" i="1"/>
  <c r="W194" i="1"/>
  <c r="X200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2" i="1"/>
  <c r="X414" i="1" s="1"/>
  <c r="W414" i="1"/>
  <c r="W459" i="1"/>
  <c r="W465" i="1"/>
  <c r="W474" i="1"/>
  <c r="X467" i="1"/>
  <c r="X473" i="1" s="1"/>
  <c r="W473" i="1"/>
  <c r="P526" i="1"/>
  <c r="H9" i="1"/>
  <c r="B526" i="1"/>
  <c r="W518" i="1"/>
  <c r="W517" i="1"/>
  <c r="W24" i="1"/>
  <c r="D526" i="1"/>
  <c r="W60" i="1"/>
  <c r="E526" i="1"/>
  <c r="W85" i="1"/>
  <c r="F526" i="1"/>
  <c r="W134" i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W520" i="1" l="1"/>
  <c r="X521" i="1"/>
  <c r="W516" i="1"/>
  <c r="W519" i="1"/>
</calcChain>
</file>

<file path=xl/sharedStrings.xml><?xml version="1.0" encoding="utf-8"?>
<sst xmlns="http://schemas.openxmlformats.org/spreadsheetml/2006/main" count="2229" uniqueCount="752">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</sst>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73" t="s">
        <v>0</v>
      </c>
      <c r="E1" s="474"/>
      <c r="F1" s="474"/>
      <c r="G1" s="12" t="s">
        <v>1</v>
      </c>
      <c r="H1" s="473" t="s">
        <v>2</v>
      </c>
      <c r="I1" s="474"/>
      <c r="J1" s="474"/>
      <c r="K1" s="474"/>
      <c r="L1" s="474"/>
      <c r="M1" s="474"/>
      <c r="N1" s="474"/>
      <c r="O1" s="474"/>
      <c r="P1" s="717" t="s">
        <v>3</v>
      </c>
      <c r="Q1" s="474"/>
      <c r="R1" s="47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54" t="s">
        <v>7</v>
      </c>
      <c r="B5" s="432"/>
      <c r="C5" s="433"/>
      <c r="D5" s="403"/>
      <c r="E5" s="405"/>
      <c r="F5" s="677" t="s">
        <v>8</v>
      </c>
      <c r="G5" s="433"/>
      <c r="H5" s="403" t="s">
        <v>751</v>
      </c>
      <c r="I5" s="404"/>
      <c r="J5" s="404"/>
      <c r="K5" s="404"/>
      <c r="L5" s="405"/>
      <c r="N5" s="24" t="s">
        <v>9</v>
      </c>
      <c r="O5" s="604">
        <v>45395</v>
      </c>
      <c r="P5" s="453"/>
      <c r="R5" s="720" t="s">
        <v>10</v>
      </c>
      <c r="S5" s="380"/>
      <c r="T5" s="540" t="s">
        <v>11</v>
      </c>
      <c r="U5" s="453"/>
      <c r="Z5" s="51"/>
      <c r="AA5" s="51"/>
      <c r="AB5" s="51"/>
    </row>
    <row r="6" spans="1:29" s="341" customFormat="1" ht="24" customHeight="1" x14ac:dyDescent="0.2">
      <c r="A6" s="454" t="s">
        <v>12</v>
      </c>
      <c r="B6" s="432"/>
      <c r="C6" s="433"/>
      <c r="D6" s="639" t="s">
        <v>723</v>
      </c>
      <c r="E6" s="640"/>
      <c r="F6" s="640"/>
      <c r="G6" s="640"/>
      <c r="H6" s="640"/>
      <c r="I6" s="640"/>
      <c r="J6" s="640"/>
      <c r="K6" s="640"/>
      <c r="L6" s="453"/>
      <c r="N6" s="24" t="s">
        <v>14</v>
      </c>
      <c r="O6" s="488" t="str">
        <f>IF(O5=0," ",CHOOSE(WEEKDAY(O5,2),"Понедельник","Вторник","Среда","Четверг","Пятница","Суббота","Воскресенье"))</f>
        <v>Суббота</v>
      </c>
      <c r="P6" s="359"/>
      <c r="R6" s="391" t="s">
        <v>15</v>
      </c>
      <c r="S6" s="380"/>
      <c r="T6" s="546" t="s">
        <v>16</v>
      </c>
      <c r="U6" s="415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70" t="str">
        <f>IFERROR(VLOOKUP(DeliveryAddress,Table,3,0),1)</f>
        <v>3</v>
      </c>
      <c r="E7" s="571"/>
      <c r="F7" s="571"/>
      <c r="G7" s="571"/>
      <c r="H7" s="571"/>
      <c r="I7" s="571"/>
      <c r="J7" s="571"/>
      <c r="K7" s="571"/>
      <c r="L7" s="572"/>
      <c r="N7" s="24"/>
      <c r="O7" s="42"/>
      <c r="P7" s="42"/>
      <c r="R7" s="356"/>
      <c r="S7" s="380"/>
      <c r="T7" s="547"/>
      <c r="U7" s="548"/>
      <c r="Z7" s="51"/>
      <c r="AA7" s="51"/>
      <c r="AB7" s="51"/>
    </row>
    <row r="8" spans="1:29" s="341" customFormat="1" ht="25.5" customHeight="1" x14ac:dyDescent="0.2">
      <c r="A8" s="703" t="s">
        <v>17</v>
      </c>
      <c r="B8" s="353"/>
      <c r="C8" s="354"/>
      <c r="D8" s="463"/>
      <c r="E8" s="464"/>
      <c r="F8" s="464"/>
      <c r="G8" s="464"/>
      <c r="H8" s="464"/>
      <c r="I8" s="464"/>
      <c r="J8" s="464"/>
      <c r="K8" s="464"/>
      <c r="L8" s="465"/>
      <c r="N8" s="24" t="s">
        <v>18</v>
      </c>
      <c r="O8" s="452">
        <v>0.5</v>
      </c>
      <c r="P8" s="453"/>
      <c r="R8" s="356"/>
      <c r="S8" s="380"/>
      <c r="T8" s="547"/>
      <c r="U8" s="548"/>
      <c r="Z8" s="51"/>
      <c r="AA8" s="51"/>
      <c r="AB8" s="51"/>
    </row>
    <row r="9" spans="1:29" s="341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514"/>
      <c r="E9" s="372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N9" s="26" t="s">
        <v>19</v>
      </c>
      <c r="O9" s="604"/>
      <c r="P9" s="453"/>
      <c r="R9" s="356"/>
      <c r="S9" s="380"/>
      <c r="T9" s="549"/>
      <c r="U9" s="550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514"/>
      <c r="E10" s="372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618" t="str">
        <f>IFERROR(VLOOKUP($D$10,Proxy,2,FALSE),"")</f>
        <v/>
      </c>
      <c r="I10" s="356"/>
      <c r="J10" s="356"/>
      <c r="K10" s="356"/>
      <c r="L10" s="356"/>
      <c r="N10" s="26" t="s">
        <v>20</v>
      </c>
      <c r="O10" s="452"/>
      <c r="P10" s="453"/>
      <c r="S10" s="24" t="s">
        <v>21</v>
      </c>
      <c r="T10" s="414" t="s">
        <v>22</v>
      </c>
      <c r="U10" s="415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52"/>
      <c r="P11" s="453"/>
      <c r="S11" s="24" t="s">
        <v>25</v>
      </c>
      <c r="T11" s="641" t="s">
        <v>26</v>
      </c>
      <c r="U11" s="642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4" t="s">
        <v>27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28</v>
      </c>
      <c r="O12" s="631"/>
      <c r="P12" s="572"/>
      <c r="Q12" s="23"/>
      <c r="S12" s="24"/>
      <c r="T12" s="474"/>
      <c r="U12" s="356"/>
      <c r="Z12" s="51"/>
      <c r="AA12" s="51"/>
      <c r="AB12" s="51"/>
    </row>
    <row r="13" spans="1:29" s="341" customFormat="1" ht="23.25" customHeight="1" x14ac:dyDescent="0.2">
      <c r="A13" s="674" t="s">
        <v>29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30</v>
      </c>
      <c r="O13" s="641"/>
      <c r="P13" s="642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4" t="s">
        <v>31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721" t="s">
        <v>32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17" t="s">
        <v>33</v>
      </c>
      <c r="O15" s="474"/>
      <c r="P15" s="474"/>
      <c r="Q15" s="474"/>
      <c r="R15" s="47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7" t="s">
        <v>34</v>
      </c>
      <c r="B17" s="407" t="s">
        <v>35</v>
      </c>
      <c r="C17" s="507" t="s">
        <v>36</v>
      </c>
      <c r="D17" s="407" t="s">
        <v>37</v>
      </c>
      <c r="E17" s="483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82"/>
      <c r="P17" s="482"/>
      <c r="Q17" s="482"/>
      <c r="R17" s="483"/>
      <c r="S17" s="699" t="s">
        <v>47</v>
      </c>
      <c r="T17" s="433"/>
      <c r="U17" s="407" t="s">
        <v>48</v>
      </c>
      <c r="V17" s="407" t="s">
        <v>49</v>
      </c>
      <c r="W17" s="388" t="s">
        <v>50</v>
      </c>
      <c r="X17" s="407" t="s">
        <v>51</v>
      </c>
      <c r="Y17" s="424" t="s">
        <v>52</v>
      </c>
      <c r="Z17" s="424" t="s">
        <v>53</v>
      </c>
      <c r="AA17" s="424" t="s">
        <v>54</v>
      </c>
      <c r="AB17" s="425"/>
      <c r="AC17" s="426"/>
      <c r="AD17" s="499"/>
      <c r="BA17" s="419" t="s">
        <v>55</v>
      </c>
    </row>
    <row r="18" spans="1:53" ht="14.25" customHeight="1" x14ac:dyDescent="0.2">
      <c r="A18" s="408"/>
      <c r="B18" s="408"/>
      <c r="C18" s="408"/>
      <c r="D18" s="484"/>
      <c r="E18" s="486"/>
      <c r="F18" s="408"/>
      <c r="G18" s="408"/>
      <c r="H18" s="408"/>
      <c r="I18" s="408"/>
      <c r="J18" s="408"/>
      <c r="K18" s="408"/>
      <c r="L18" s="408"/>
      <c r="M18" s="408"/>
      <c r="N18" s="484"/>
      <c r="O18" s="485"/>
      <c r="P18" s="485"/>
      <c r="Q18" s="485"/>
      <c r="R18" s="486"/>
      <c r="S18" s="342" t="s">
        <v>56</v>
      </c>
      <c r="T18" s="342" t="s">
        <v>57</v>
      </c>
      <c r="U18" s="408"/>
      <c r="V18" s="408"/>
      <c r="W18" s="389"/>
      <c r="X18" s="408"/>
      <c r="Y18" s="609"/>
      <c r="Z18" s="609"/>
      <c r="AA18" s="427"/>
      <c r="AB18" s="428"/>
      <c r="AC18" s="429"/>
      <c r="AD18" s="500"/>
      <c r="BA18" s="356"/>
    </row>
    <row r="19" spans="1:53" ht="27.75" hidden="1" customHeight="1" x14ac:dyDescent="0.2">
      <c r="A19" s="363" t="s">
        <v>58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hidden="1" customHeight="1" x14ac:dyDescent="0.25">
      <c r="A20" s="406" t="s">
        <v>58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43"/>
      <c r="Z20" s="343"/>
    </row>
    <row r="21" spans="1:53" ht="14.25" hidden="1" customHeight="1" x14ac:dyDescent="0.25">
      <c r="A21" s="360" t="s">
        <v>59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44"/>
      <c r="Z21" s="344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8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7"/>
      <c r="N23" s="352" t="s">
        <v>65</v>
      </c>
      <c r="O23" s="353"/>
      <c r="P23" s="353"/>
      <c r="Q23" s="353"/>
      <c r="R23" s="353"/>
      <c r="S23" s="353"/>
      <c r="T23" s="354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7"/>
      <c r="N24" s="352" t="s">
        <v>65</v>
      </c>
      <c r="O24" s="353"/>
      <c r="P24" s="353"/>
      <c r="Q24" s="353"/>
      <c r="R24" s="353"/>
      <c r="S24" s="353"/>
      <c r="T24" s="354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67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44"/>
      <c r="Z25" s="344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8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4" t="s">
        <v>70</v>
      </c>
      <c r="O26" s="362"/>
      <c r="P26" s="362"/>
      <c r="Q26" s="362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70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94" t="s">
        <v>79</v>
      </c>
      <c r="O30" s="362"/>
      <c r="P30" s="362"/>
      <c r="Q30" s="362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8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2"/>
      <c r="P31" s="362"/>
      <c r="Q31" s="362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5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7"/>
      <c r="N32" s="352" t="s">
        <v>65</v>
      </c>
      <c r="O32" s="353"/>
      <c r="P32" s="353"/>
      <c r="Q32" s="353"/>
      <c r="R32" s="353"/>
      <c r="S32" s="353"/>
      <c r="T32" s="354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hidden="1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7"/>
      <c r="N33" s="352" t="s">
        <v>65</v>
      </c>
      <c r="O33" s="353"/>
      <c r="P33" s="353"/>
      <c r="Q33" s="353"/>
      <c r="R33" s="353"/>
      <c r="S33" s="353"/>
      <c r="T33" s="354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hidden="1" customHeight="1" x14ac:dyDescent="0.25">
      <c r="A34" s="360" t="s">
        <v>82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44"/>
      <c r="Z34" s="344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8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2"/>
      <c r="P35" s="362"/>
      <c r="Q35" s="362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55"/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7"/>
      <c r="N36" s="352" t="s">
        <v>65</v>
      </c>
      <c r="O36" s="353"/>
      <c r="P36" s="353"/>
      <c r="Q36" s="353"/>
      <c r="R36" s="353"/>
      <c r="S36" s="353"/>
      <c r="T36" s="354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hidden="1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7"/>
      <c r="N37" s="352" t="s">
        <v>65</v>
      </c>
      <c r="O37" s="353"/>
      <c r="P37" s="353"/>
      <c r="Q37" s="353"/>
      <c r="R37" s="353"/>
      <c r="S37" s="353"/>
      <c r="T37" s="354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hidden="1" customHeight="1" x14ac:dyDescent="0.25">
      <c r="A38" s="360" t="s">
        <v>87</v>
      </c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44"/>
      <c r="Z38" s="344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8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2"/>
      <c r="P39" s="362"/>
      <c r="Q39" s="362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55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7"/>
      <c r="N40" s="352" t="s">
        <v>65</v>
      </c>
      <c r="O40" s="353"/>
      <c r="P40" s="353"/>
      <c r="Q40" s="353"/>
      <c r="R40" s="353"/>
      <c r="S40" s="353"/>
      <c r="T40" s="354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hidden="1" x14ac:dyDescent="0.2">
      <c r="A41" s="356"/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7"/>
      <c r="N41" s="352" t="s">
        <v>65</v>
      </c>
      <c r="O41" s="353"/>
      <c r="P41" s="353"/>
      <c r="Q41" s="353"/>
      <c r="R41" s="353"/>
      <c r="S41" s="353"/>
      <c r="T41" s="354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hidden="1" customHeight="1" x14ac:dyDescent="0.25">
      <c r="A42" s="360" t="s">
        <v>91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44"/>
      <c r="Z42" s="344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8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2"/>
      <c r="P43" s="362"/>
      <c r="Q43" s="362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55"/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7"/>
      <c r="N44" s="352" t="s">
        <v>65</v>
      </c>
      <c r="O44" s="353"/>
      <c r="P44" s="353"/>
      <c r="Q44" s="353"/>
      <c r="R44" s="353"/>
      <c r="S44" s="353"/>
      <c r="T44" s="354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hidden="1" x14ac:dyDescent="0.2">
      <c r="A45" s="356"/>
      <c r="B45" s="356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7"/>
      <c r="N45" s="352" t="s">
        <v>65</v>
      </c>
      <c r="O45" s="353"/>
      <c r="P45" s="353"/>
      <c r="Q45" s="353"/>
      <c r="R45" s="353"/>
      <c r="S45" s="353"/>
      <c r="T45" s="354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hidden="1" customHeight="1" x14ac:dyDescent="0.2">
      <c r="A46" s="363" t="s">
        <v>94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hidden="1" customHeight="1" x14ac:dyDescent="0.25">
      <c r="A47" s="406" t="s">
        <v>95</v>
      </c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56"/>
      <c r="N47" s="356"/>
      <c r="O47" s="356"/>
      <c r="P47" s="356"/>
      <c r="Q47" s="356"/>
      <c r="R47" s="356"/>
      <c r="S47" s="356"/>
      <c r="T47" s="356"/>
      <c r="U47" s="356"/>
      <c r="V47" s="356"/>
      <c r="W47" s="356"/>
      <c r="X47" s="356"/>
      <c r="Y47" s="343"/>
      <c r="Z47" s="343"/>
    </row>
    <row r="48" spans="1:53" ht="14.25" hidden="1" customHeight="1" x14ac:dyDescent="0.25">
      <c r="A48" s="360" t="s">
        <v>96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  <c r="L48" s="356"/>
      <c r="M48" s="356"/>
      <c r="N48" s="356"/>
      <c r="O48" s="356"/>
      <c r="P48" s="356"/>
      <c r="Q48" s="356"/>
      <c r="R48" s="356"/>
      <c r="S48" s="356"/>
      <c r="T48" s="356"/>
      <c r="U48" s="356"/>
      <c r="V48" s="356"/>
      <c r="W48" s="356"/>
      <c r="X48" s="356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8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2"/>
      <c r="P49" s="362"/>
      <c r="Q49" s="362"/>
      <c r="R49" s="359"/>
      <c r="S49" s="34"/>
      <c r="T49" s="34"/>
      <c r="U49" s="35" t="s">
        <v>64</v>
      </c>
      <c r="V49" s="348">
        <v>116</v>
      </c>
      <c r="W49" s="349">
        <f>IFERROR(IF(V49="",0,CEILING((V49/$H49),1)*$H49),"")</f>
        <v>118.80000000000001</v>
      </c>
      <c r="X49" s="36">
        <f>IFERROR(IF(W49=0,"",ROUNDUP(W49/H49,0)*0.02175),"")</f>
        <v>0.23924999999999999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101</v>
      </c>
      <c r="B50" s="54" t="s">
        <v>102</v>
      </c>
      <c r="C50" s="31">
        <v>4301020232</v>
      </c>
      <c r="D50" s="358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2"/>
      <c r="P50" s="362"/>
      <c r="Q50" s="362"/>
      <c r="R50" s="359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5"/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7"/>
      <c r="N51" s="352" t="s">
        <v>65</v>
      </c>
      <c r="O51" s="353"/>
      <c r="P51" s="353"/>
      <c r="Q51" s="353"/>
      <c r="R51" s="353"/>
      <c r="S51" s="353"/>
      <c r="T51" s="354"/>
      <c r="U51" s="37" t="s">
        <v>66</v>
      </c>
      <c r="V51" s="350">
        <f>IFERROR(V49/H49,"0")+IFERROR(V50/H50,"0")</f>
        <v>10.74074074074074</v>
      </c>
      <c r="W51" s="350">
        <f>IFERROR(W49/H49,"0")+IFERROR(W50/H50,"0")</f>
        <v>11</v>
      </c>
      <c r="X51" s="350">
        <f>IFERROR(IF(X49="",0,X49),"0")+IFERROR(IF(X50="",0,X50),"0")</f>
        <v>0.23924999999999999</v>
      </c>
      <c r="Y51" s="351"/>
      <c r="Z51" s="351"/>
    </row>
    <row r="52" spans="1:53" x14ac:dyDescent="0.2">
      <c r="A52" s="35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7"/>
      <c r="N52" s="352" t="s">
        <v>65</v>
      </c>
      <c r="O52" s="353"/>
      <c r="P52" s="353"/>
      <c r="Q52" s="353"/>
      <c r="R52" s="353"/>
      <c r="S52" s="353"/>
      <c r="T52" s="354"/>
      <c r="U52" s="37" t="s">
        <v>64</v>
      </c>
      <c r="V52" s="350">
        <f>IFERROR(SUM(V49:V50),"0")</f>
        <v>116</v>
      </c>
      <c r="W52" s="350">
        <f>IFERROR(SUM(W49:W50),"0")</f>
        <v>118.80000000000001</v>
      </c>
      <c r="X52" s="37"/>
      <c r="Y52" s="351"/>
      <c r="Z52" s="351"/>
    </row>
    <row r="53" spans="1:53" ht="16.5" hidden="1" customHeight="1" x14ac:dyDescent="0.25">
      <c r="A53" s="406" t="s">
        <v>103</v>
      </c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  <c r="X53" s="356"/>
      <c r="Y53" s="343"/>
      <c r="Z53" s="343"/>
    </row>
    <row r="54" spans="1:53" ht="14.25" hidden="1" customHeight="1" x14ac:dyDescent="0.25">
      <c r="A54" s="360" t="s">
        <v>104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44"/>
      <c r="Z54" s="344"/>
    </row>
    <row r="55" spans="1:53" ht="27" hidden="1" customHeight="1" x14ac:dyDescent="0.25">
      <c r="A55" s="54" t="s">
        <v>105</v>
      </c>
      <c r="B55" s="54" t="s">
        <v>106</v>
      </c>
      <c r="C55" s="31">
        <v>4301011452</v>
      </c>
      <c r="D55" s="358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2"/>
      <c r="P55" s="362"/>
      <c r="Q55" s="362"/>
      <c r="R55" s="359"/>
      <c r="S55" s="34"/>
      <c r="T55" s="34"/>
      <c r="U55" s="35" t="s">
        <v>64</v>
      </c>
      <c r="V55" s="348">
        <v>0</v>
      </c>
      <c r="W55" s="349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8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58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2"/>
      <c r="P57" s="362"/>
      <c r="Q57" s="362"/>
      <c r="R57" s="359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8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2"/>
      <c r="P58" s="362"/>
      <c r="Q58" s="362"/>
      <c r="R58" s="359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55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7"/>
      <c r="N59" s="352" t="s">
        <v>65</v>
      </c>
      <c r="O59" s="353"/>
      <c r="P59" s="353"/>
      <c r="Q59" s="353"/>
      <c r="R59" s="353"/>
      <c r="S59" s="353"/>
      <c r="T59" s="354"/>
      <c r="U59" s="37" t="s">
        <v>66</v>
      </c>
      <c r="V59" s="350">
        <f>IFERROR(V55/H55,"0")+IFERROR(V56/H56,"0")+IFERROR(V57/H57,"0")+IFERROR(V58/H58,"0")</f>
        <v>0</v>
      </c>
      <c r="W59" s="350">
        <f>IFERROR(W55/H55,"0")+IFERROR(W56/H56,"0")+IFERROR(W57/H57,"0")+IFERROR(W58/H58,"0")</f>
        <v>0</v>
      </c>
      <c r="X59" s="350">
        <f>IFERROR(IF(X55="",0,X55),"0")+IFERROR(IF(X56="",0,X56),"0")+IFERROR(IF(X57="",0,X57),"0")+IFERROR(IF(X58="",0,X58),"0")</f>
        <v>0</v>
      </c>
      <c r="Y59" s="351"/>
      <c r="Z59" s="351"/>
    </row>
    <row r="60" spans="1:53" hidden="1" x14ac:dyDescent="0.2">
      <c r="A60" s="356"/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7"/>
      <c r="N60" s="352" t="s">
        <v>65</v>
      </c>
      <c r="O60" s="353"/>
      <c r="P60" s="353"/>
      <c r="Q60" s="353"/>
      <c r="R60" s="353"/>
      <c r="S60" s="353"/>
      <c r="T60" s="354"/>
      <c r="U60" s="37" t="s">
        <v>64</v>
      </c>
      <c r="V60" s="350">
        <f>IFERROR(SUM(V55:V58),"0")</f>
        <v>0</v>
      </c>
      <c r="W60" s="350">
        <f>IFERROR(SUM(W55:W58),"0")</f>
        <v>0</v>
      </c>
      <c r="X60" s="37"/>
      <c r="Y60" s="351"/>
      <c r="Z60" s="351"/>
    </row>
    <row r="61" spans="1:53" ht="16.5" hidden="1" customHeight="1" x14ac:dyDescent="0.25">
      <c r="A61" s="406" t="s">
        <v>94</v>
      </c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43"/>
      <c r="Z61" s="343"/>
    </row>
    <row r="62" spans="1:53" ht="14.25" hidden="1" customHeight="1" x14ac:dyDescent="0.25">
      <c r="A62" s="360" t="s">
        <v>104</v>
      </c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  <c r="N62" s="356"/>
      <c r="O62" s="356"/>
      <c r="P62" s="356"/>
      <c r="Q62" s="356"/>
      <c r="R62" s="356"/>
      <c r="S62" s="356"/>
      <c r="T62" s="356"/>
      <c r="U62" s="356"/>
      <c r="V62" s="356"/>
      <c r="W62" s="356"/>
      <c r="X62" s="356"/>
      <c r="Y62" s="344"/>
      <c r="Z62" s="344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8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2"/>
      <c r="P63" s="362"/>
      <c r="Q63" s="362"/>
      <c r="R63" s="359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8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2"/>
      <c r="P64" s="362"/>
      <c r="Q64" s="362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8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59"/>
      <c r="S65" s="34"/>
      <c r="T65" s="34"/>
      <c r="U65" s="35" t="s">
        <v>64</v>
      </c>
      <c r="V65" s="348">
        <v>74</v>
      </c>
      <c r="W65" s="349">
        <f t="shared" si="2"/>
        <v>78.399999999999991</v>
      </c>
      <c r="X65" s="36">
        <f t="shared" si="3"/>
        <v>0.15225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8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2"/>
      <c r="P66" s="362"/>
      <c r="Q66" s="362"/>
      <c r="R66" s="359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8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2"/>
      <c r="P67" s="362"/>
      <c r="Q67" s="362"/>
      <c r="R67" s="359"/>
      <c r="S67" s="34"/>
      <c r="T67" s="34"/>
      <c r="U67" s="35" t="s">
        <v>64</v>
      </c>
      <c r="V67" s="348">
        <v>53</v>
      </c>
      <c r="W67" s="349">
        <f t="shared" si="2"/>
        <v>54</v>
      </c>
      <c r="X67" s="36">
        <f t="shared" si="3"/>
        <v>0.10874999999999999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8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2"/>
      <c r="P68" s="362"/>
      <c r="Q68" s="362"/>
      <c r="R68" s="359"/>
      <c r="S68" s="34"/>
      <c r="T68" s="34"/>
      <c r="U68" s="35" t="s">
        <v>64</v>
      </c>
      <c r="V68" s="348">
        <v>167</v>
      </c>
      <c r="W68" s="349">
        <f t="shared" si="2"/>
        <v>168</v>
      </c>
      <c r="X68" s="36">
        <f t="shared" si="3"/>
        <v>0.32624999999999998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4301011514</v>
      </c>
      <c r="D69" s="358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58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2"/>
      <c r="P70" s="362"/>
      <c r="Q70" s="362"/>
      <c r="R70" s="359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130</v>
      </c>
      <c r="B71" s="54" t="s">
        <v>131</v>
      </c>
      <c r="C71" s="31">
        <v>4301011382</v>
      </c>
      <c r="D71" s="358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2"/>
      <c r="P71" s="362"/>
      <c r="Q71" s="362"/>
      <c r="R71" s="359"/>
      <c r="S71" s="34"/>
      <c r="T71" s="34"/>
      <c r="U71" s="35" t="s">
        <v>64</v>
      </c>
      <c r="V71" s="348">
        <v>0</v>
      </c>
      <c r="W71" s="349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8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3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59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8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2"/>
      <c r="P73" s="362"/>
      <c r="Q73" s="362"/>
      <c r="R73" s="359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8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2"/>
      <c r="P74" s="362"/>
      <c r="Q74" s="362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8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2"/>
      <c r="P75" s="362"/>
      <c r="Q75" s="362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140</v>
      </c>
      <c r="B76" s="54" t="s">
        <v>141</v>
      </c>
      <c r="C76" s="31">
        <v>4301011476</v>
      </c>
      <c r="D76" s="358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2"/>
      <c r="P76" s="362"/>
      <c r="Q76" s="362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4301011443</v>
      </c>
      <c r="D77" s="358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2"/>
      <c r="P77" s="362"/>
      <c r="Q77" s="362"/>
      <c r="R77" s="359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4301011562</v>
      </c>
      <c r="D78" s="358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9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2"/>
      <c r="P78" s="362"/>
      <c r="Q78" s="362"/>
      <c r="R78" s="359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146</v>
      </c>
      <c r="C79" s="31">
        <v>4301011564</v>
      </c>
      <c r="D79" s="358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1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2"/>
      <c r="P79" s="362"/>
      <c r="Q79" s="362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4301011432</v>
      </c>
      <c r="D80" s="358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2"/>
      <c r="P80" s="362"/>
      <c r="Q80" s="362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4301011417</v>
      </c>
      <c r="D81" s="358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2"/>
      <c r="P81" s="362"/>
      <c r="Q81" s="362"/>
      <c r="R81" s="359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151</v>
      </c>
      <c r="B82" s="54" t="s">
        <v>152</v>
      </c>
      <c r="C82" s="31">
        <v>4301011415</v>
      </c>
      <c r="D82" s="358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2"/>
      <c r="P82" s="362"/>
      <c r="Q82" s="362"/>
      <c r="R82" s="359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4301011462</v>
      </c>
      <c r="D83" s="358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2"/>
      <c r="P83" s="362"/>
      <c r="Q83" s="362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5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7"/>
      <c r="N84" s="352" t="s">
        <v>65</v>
      </c>
      <c r="O84" s="353"/>
      <c r="P84" s="353"/>
      <c r="Q84" s="353"/>
      <c r="R84" s="353"/>
      <c r="S84" s="353"/>
      <c r="T84" s="354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26.425264550264551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27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0.58725000000000005</v>
      </c>
      <c r="Y84" s="351"/>
      <c r="Z84" s="351"/>
    </row>
    <row r="85" spans="1:53" x14ac:dyDescent="0.2">
      <c r="A85" s="356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7"/>
      <c r="N85" s="352" t="s">
        <v>65</v>
      </c>
      <c r="O85" s="353"/>
      <c r="P85" s="353"/>
      <c r="Q85" s="353"/>
      <c r="R85" s="353"/>
      <c r="S85" s="353"/>
      <c r="T85" s="354"/>
      <c r="U85" s="37" t="s">
        <v>64</v>
      </c>
      <c r="V85" s="350">
        <f>IFERROR(SUM(V63:V83),"0")</f>
        <v>294</v>
      </c>
      <c r="W85" s="350">
        <f>IFERROR(SUM(W63:W83),"0")</f>
        <v>300.39999999999998</v>
      </c>
      <c r="X85" s="37"/>
      <c r="Y85" s="351"/>
      <c r="Z85" s="351"/>
    </row>
    <row r="86" spans="1:53" ht="14.25" hidden="1" customHeight="1" x14ac:dyDescent="0.25">
      <c r="A86" s="360" t="s">
        <v>96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44"/>
      <c r="Z86" s="344"/>
    </row>
    <row r="87" spans="1:53" ht="16.5" hidden="1" customHeight="1" x14ac:dyDescent="0.25">
      <c r="A87" s="54" t="s">
        <v>155</v>
      </c>
      <c r="B87" s="54" t="s">
        <v>156</v>
      </c>
      <c r="C87" s="31">
        <v>4301020235</v>
      </c>
      <c r="D87" s="358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2"/>
      <c r="P87" s="362"/>
      <c r="Q87" s="362"/>
      <c r="R87" s="359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4301020228</v>
      </c>
      <c r="D88" s="358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39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2"/>
      <c r="P88" s="362"/>
      <c r="Q88" s="362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4301020258</v>
      </c>
      <c r="D89" s="358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2"/>
      <c r="P89" s="362"/>
      <c r="Q89" s="362"/>
      <c r="R89" s="359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162</v>
      </c>
      <c r="B90" s="54" t="s">
        <v>163</v>
      </c>
      <c r="C90" s="31">
        <v>4301020217</v>
      </c>
      <c r="D90" s="358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2"/>
      <c r="P90" s="362"/>
      <c r="Q90" s="362"/>
      <c r="R90" s="359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55"/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7"/>
      <c r="N91" s="352" t="s">
        <v>65</v>
      </c>
      <c r="O91" s="353"/>
      <c r="P91" s="353"/>
      <c r="Q91" s="353"/>
      <c r="R91" s="353"/>
      <c r="S91" s="353"/>
      <c r="T91" s="354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hidden="1" x14ac:dyDescent="0.2">
      <c r="A92" s="356"/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7"/>
      <c r="N92" s="352" t="s">
        <v>65</v>
      </c>
      <c r="O92" s="353"/>
      <c r="P92" s="353"/>
      <c r="Q92" s="353"/>
      <c r="R92" s="353"/>
      <c r="S92" s="353"/>
      <c r="T92" s="354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hidden="1" customHeight="1" x14ac:dyDescent="0.25">
      <c r="A93" s="360" t="s">
        <v>59</v>
      </c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6"/>
      <c r="P93" s="356"/>
      <c r="Q93" s="356"/>
      <c r="R93" s="356"/>
      <c r="S93" s="356"/>
      <c r="T93" s="356"/>
      <c r="U93" s="356"/>
      <c r="V93" s="356"/>
      <c r="W93" s="356"/>
      <c r="X93" s="356"/>
      <c r="Y93" s="344"/>
      <c r="Z93" s="344"/>
    </row>
    <row r="94" spans="1:53" ht="16.5" hidden="1" customHeight="1" x14ac:dyDescent="0.25">
      <c r="A94" s="54" t="s">
        <v>164</v>
      </c>
      <c r="B94" s="54" t="s">
        <v>165</v>
      </c>
      <c r="C94" s="31">
        <v>4301030895</v>
      </c>
      <c r="D94" s="358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2"/>
      <c r="P94" s="362"/>
      <c r="Q94" s="362"/>
      <c r="R94" s="359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166</v>
      </c>
      <c r="B95" s="54" t="s">
        <v>167</v>
      </c>
      <c r="C95" s="31">
        <v>4301030961</v>
      </c>
      <c r="D95" s="358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2"/>
      <c r="P95" s="362"/>
      <c r="Q95" s="362"/>
      <c r="R95" s="359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168</v>
      </c>
      <c r="B96" s="54" t="s">
        <v>169</v>
      </c>
      <c r="C96" s="31">
        <v>4301030963</v>
      </c>
      <c r="D96" s="358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2"/>
      <c r="P96" s="362"/>
      <c r="Q96" s="362"/>
      <c r="R96" s="359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4301030962</v>
      </c>
      <c r="D97" s="358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2"/>
      <c r="P97" s="362"/>
      <c r="Q97" s="362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4301031079</v>
      </c>
      <c r="D98" s="358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2"/>
      <c r="P98" s="362"/>
      <c r="Q98" s="362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4301030964</v>
      </c>
      <c r="D99" s="358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2"/>
      <c r="P99" s="362"/>
      <c r="Q99" s="362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4301031235</v>
      </c>
      <c r="D100" s="358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2"/>
      <c r="P100" s="362"/>
      <c r="Q100" s="362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176</v>
      </c>
      <c r="B101" s="54" t="s">
        <v>178</v>
      </c>
      <c r="C101" s="31">
        <v>4301031234</v>
      </c>
      <c r="D101" s="358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59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55"/>
      <c r="B102" s="356"/>
      <c r="C102" s="356"/>
      <c r="D102" s="356"/>
      <c r="E102" s="356"/>
      <c r="F102" s="356"/>
      <c r="G102" s="356"/>
      <c r="H102" s="356"/>
      <c r="I102" s="356"/>
      <c r="J102" s="356"/>
      <c r="K102" s="356"/>
      <c r="L102" s="356"/>
      <c r="M102" s="357"/>
      <c r="N102" s="352" t="s">
        <v>65</v>
      </c>
      <c r="O102" s="353"/>
      <c r="P102" s="353"/>
      <c r="Q102" s="353"/>
      <c r="R102" s="353"/>
      <c r="S102" s="353"/>
      <c r="T102" s="354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hidden="1" x14ac:dyDescent="0.2">
      <c r="A103" s="356"/>
      <c r="B103" s="356"/>
      <c r="C103" s="356"/>
      <c r="D103" s="356"/>
      <c r="E103" s="356"/>
      <c r="F103" s="356"/>
      <c r="G103" s="356"/>
      <c r="H103" s="356"/>
      <c r="I103" s="356"/>
      <c r="J103" s="356"/>
      <c r="K103" s="356"/>
      <c r="L103" s="356"/>
      <c r="M103" s="357"/>
      <c r="N103" s="352" t="s">
        <v>65</v>
      </c>
      <c r="O103" s="353"/>
      <c r="P103" s="353"/>
      <c r="Q103" s="353"/>
      <c r="R103" s="353"/>
      <c r="S103" s="353"/>
      <c r="T103" s="354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hidden="1" customHeight="1" x14ac:dyDescent="0.25">
      <c r="A104" s="360" t="s">
        <v>67</v>
      </c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8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2"/>
      <c r="P105" s="362"/>
      <c r="Q105" s="362"/>
      <c r="R105" s="359"/>
      <c r="S105" s="34"/>
      <c r="T105" s="34"/>
      <c r="U105" s="35" t="s">
        <v>64</v>
      </c>
      <c r="V105" s="348">
        <v>632</v>
      </c>
      <c r="W105" s="349">
        <f t="shared" ref="W105:W115" si="6">IFERROR(IF(V105="",0,CEILING((V105/$H105),1)*$H105),"")</f>
        <v>638.4</v>
      </c>
      <c r="X105" s="36">
        <f>IFERROR(IF(W105=0,"",ROUNDUP(W105/H105,0)*0.02175),"")</f>
        <v>1.6529999999999998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179</v>
      </c>
      <c r="B106" s="54" t="s">
        <v>181</v>
      </c>
      <c r="C106" s="31">
        <v>4301051437</v>
      </c>
      <c r="D106" s="358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4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2"/>
      <c r="P106" s="362"/>
      <c r="Q106" s="362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8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2"/>
      <c r="P107" s="362"/>
      <c r="Q107" s="362"/>
      <c r="R107" s="359"/>
      <c r="S107" s="34"/>
      <c r="T107" s="34"/>
      <c r="U107" s="35" t="s">
        <v>64</v>
      </c>
      <c r="V107" s="348">
        <v>13</v>
      </c>
      <c r="W107" s="349">
        <f t="shared" si="6"/>
        <v>16.8</v>
      </c>
      <c r="X107" s="36">
        <f>IFERROR(IF(W107=0,"",ROUNDUP(W107/H107,0)*0.02175),"")</f>
        <v>4.3499999999999997E-2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4301051648</v>
      </c>
      <c r="D108" s="358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2"/>
      <c r="P108" s="362"/>
      <c r="Q108" s="362"/>
      <c r="R108" s="359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4301051477</v>
      </c>
      <c r="D109" s="358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2"/>
      <c r="P109" s="362"/>
      <c r="Q109" s="362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189</v>
      </c>
      <c r="C110" s="31">
        <v>4301051476</v>
      </c>
      <c r="D110" s="358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2"/>
      <c r="P110" s="362"/>
      <c r="Q110" s="362"/>
      <c r="R110" s="359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4301051436</v>
      </c>
      <c r="D111" s="358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2"/>
      <c r="P111" s="362"/>
      <c r="Q111" s="362"/>
      <c r="R111" s="359"/>
      <c r="S111" s="34"/>
      <c r="T111" s="34"/>
      <c r="U111" s="35" t="s">
        <v>64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8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4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2"/>
      <c r="P112" s="362"/>
      <c r="Q112" s="362"/>
      <c r="R112" s="359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8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2"/>
      <c r="P113" s="362"/>
      <c r="Q113" s="362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8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2"/>
      <c r="P114" s="362"/>
      <c r="Q114" s="362"/>
      <c r="R114" s="359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8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2"/>
      <c r="P115" s="362"/>
      <c r="Q115" s="362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7"/>
      <c r="N116" s="352" t="s">
        <v>65</v>
      </c>
      <c r="O116" s="353"/>
      <c r="P116" s="353"/>
      <c r="Q116" s="353"/>
      <c r="R116" s="353"/>
      <c r="S116" s="353"/>
      <c r="T116" s="354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76.785714285714292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78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1.6964999999999999</v>
      </c>
      <c r="Y116" s="351"/>
      <c r="Z116" s="351"/>
    </row>
    <row r="117" spans="1:53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57"/>
      <c r="N117" s="352" t="s">
        <v>65</v>
      </c>
      <c r="O117" s="353"/>
      <c r="P117" s="353"/>
      <c r="Q117" s="353"/>
      <c r="R117" s="353"/>
      <c r="S117" s="353"/>
      <c r="T117" s="354"/>
      <c r="U117" s="37" t="s">
        <v>64</v>
      </c>
      <c r="V117" s="350">
        <f>IFERROR(SUM(V105:V115),"0")</f>
        <v>645</v>
      </c>
      <c r="W117" s="350">
        <f>IFERROR(SUM(W105:W115),"0")</f>
        <v>655.19999999999993</v>
      </c>
      <c r="X117" s="37"/>
      <c r="Y117" s="351"/>
      <c r="Z117" s="351"/>
    </row>
    <row r="118" spans="1:53" ht="14.25" hidden="1" customHeight="1" x14ac:dyDescent="0.25">
      <c r="A118" s="360" t="s">
        <v>200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44"/>
      <c r="Z118" s="344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8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2"/>
      <c r="P119" s="362"/>
      <c r="Q119" s="362"/>
      <c r="R119" s="359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8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2"/>
      <c r="P120" s="362"/>
      <c r="Q120" s="362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8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2"/>
      <c r="P121" s="362"/>
      <c r="Q121" s="362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8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56" t="s">
        <v>207</v>
      </c>
      <c r="O122" s="362"/>
      <c r="P122" s="362"/>
      <c r="Q122" s="362"/>
      <c r="R122" s="359"/>
      <c r="S122" s="34"/>
      <c r="T122" s="34"/>
      <c r="U122" s="35" t="s">
        <v>64</v>
      </c>
      <c r="V122" s="348">
        <v>159</v>
      </c>
      <c r="W122" s="349">
        <f t="shared" si="7"/>
        <v>159.6</v>
      </c>
      <c r="X122" s="36">
        <f>IFERROR(IF(W122=0,"",ROUNDUP(W122/H122,0)*0.02175),"")</f>
        <v>0.41324999999999995</v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8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6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2"/>
      <c r="P123" s="362"/>
      <c r="Q123" s="362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8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2"/>
      <c r="P124" s="362"/>
      <c r="Q124" s="362"/>
      <c r="R124" s="359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8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2"/>
      <c r="P125" s="362"/>
      <c r="Q125" s="362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57"/>
      <c r="N126" s="352" t="s">
        <v>65</v>
      </c>
      <c r="O126" s="353"/>
      <c r="P126" s="353"/>
      <c r="Q126" s="353"/>
      <c r="R126" s="353"/>
      <c r="S126" s="353"/>
      <c r="T126" s="354"/>
      <c r="U126" s="37" t="s">
        <v>66</v>
      </c>
      <c r="V126" s="350">
        <f>IFERROR(V119/H119,"0")+IFERROR(V120/H120,"0")+IFERROR(V121/H121,"0")+IFERROR(V122/H122,"0")+IFERROR(V123/H123,"0")+IFERROR(V124/H124,"0")+IFERROR(V125/H125,"0")</f>
        <v>18.928571428571427</v>
      </c>
      <c r="W126" s="350">
        <f>IFERROR(W119/H119,"0")+IFERROR(W120/H120,"0")+IFERROR(W121/H121,"0")+IFERROR(W122/H122,"0")+IFERROR(W123/H123,"0")+IFERROR(W124/H124,"0")+IFERROR(W125/H125,"0")</f>
        <v>19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0.41324999999999995</v>
      </c>
      <c r="Y126" s="351"/>
      <c r="Z126" s="351"/>
    </row>
    <row r="127" spans="1:53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7"/>
      <c r="N127" s="352" t="s">
        <v>65</v>
      </c>
      <c r="O127" s="353"/>
      <c r="P127" s="353"/>
      <c r="Q127" s="353"/>
      <c r="R127" s="353"/>
      <c r="S127" s="353"/>
      <c r="T127" s="354"/>
      <c r="U127" s="37" t="s">
        <v>64</v>
      </c>
      <c r="V127" s="350">
        <f>IFERROR(SUM(V119:V125),"0")</f>
        <v>159</v>
      </c>
      <c r="W127" s="350">
        <f>IFERROR(SUM(W119:W125),"0")</f>
        <v>159.6</v>
      </c>
      <c r="X127" s="37"/>
      <c r="Y127" s="351"/>
      <c r="Z127" s="351"/>
    </row>
    <row r="128" spans="1:53" ht="16.5" hidden="1" customHeight="1" x14ac:dyDescent="0.25">
      <c r="A128" s="406" t="s">
        <v>214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43"/>
      <c r="Z128" s="343"/>
    </row>
    <row r="129" spans="1:53" ht="14.25" hidden="1" customHeight="1" x14ac:dyDescent="0.25">
      <c r="A129" s="360" t="s">
        <v>67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44"/>
      <c r="Z129" s="344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8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2"/>
      <c r="P130" s="362"/>
      <c r="Q130" s="362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8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2"/>
      <c r="P131" s="362"/>
      <c r="Q131" s="362"/>
      <c r="R131" s="359"/>
      <c r="S131" s="34"/>
      <c r="T131" s="34"/>
      <c r="U131" s="35" t="s">
        <v>64</v>
      </c>
      <c r="V131" s="348">
        <v>589</v>
      </c>
      <c r="W131" s="349">
        <f>IFERROR(IF(V131="",0,CEILING((V131/$H131),1)*$H131),"")</f>
        <v>596.4</v>
      </c>
      <c r="X131" s="36">
        <f>IFERROR(IF(W131=0,"",ROUNDUP(W131/H131,0)*0.02175),"")</f>
        <v>1.5442499999999999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8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2"/>
      <c r="P132" s="362"/>
      <c r="Q132" s="362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220</v>
      </c>
      <c r="B133" s="54" t="s">
        <v>221</v>
      </c>
      <c r="C133" s="31">
        <v>4301051358</v>
      </c>
      <c r="D133" s="358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2"/>
      <c r="P133" s="362"/>
      <c r="Q133" s="362"/>
      <c r="R133" s="359"/>
      <c r="S133" s="34"/>
      <c r="T133" s="34"/>
      <c r="U133" s="35" t="s">
        <v>64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7"/>
      <c r="N134" s="352" t="s">
        <v>65</v>
      </c>
      <c r="O134" s="353"/>
      <c r="P134" s="353"/>
      <c r="Q134" s="353"/>
      <c r="R134" s="353"/>
      <c r="S134" s="353"/>
      <c r="T134" s="354"/>
      <c r="U134" s="37" t="s">
        <v>66</v>
      </c>
      <c r="V134" s="350">
        <f>IFERROR(V130/H130,"0")+IFERROR(V131/H131,"0")+IFERROR(V132/H132,"0")+IFERROR(V133/H133,"0")</f>
        <v>70.11904761904762</v>
      </c>
      <c r="W134" s="350">
        <f>IFERROR(W130/H130,"0")+IFERROR(W131/H131,"0")+IFERROR(W132/H132,"0")+IFERROR(W133/H133,"0")</f>
        <v>71</v>
      </c>
      <c r="X134" s="350">
        <f>IFERROR(IF(X130="",0,X130),"0")+IFERROR(IF(X131="",0,X131),"0")+IFERROR(IF(X132="",0,X132),"0")+IFERROR(IF(X133="",0,X133),"0")</f>
        <v>1.5442499999999999</v>
      </c>
      <c r="Y134" s="351"/>
      <c r="Z134" s="351"/>
    </row>
    <row r="135" spans="1:53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7"/>
      <c r="N135" s="352" t="s">
        <v>65</v>
      </c>
      <c r="O135" s="353"/>
      <c r="P135" s="353"/>
      <c r="Q135" s="353"/>
      <c r="R135" s="353"/>
      <c r="S135" s="353"/>
      <c r="T135" s="354"/>
      <c r="U135" s="37" t="s">
        <v>64</v>
      </c>
      <c r="V135" s="350">
        <f>IFERROR(SUM(V130:V133),"0")</f>
        <v>589</v>
      </c>
      <c r="W135" s="350">
        <f>IFERROR(SUM(W130:W133),"0")</f>
        <v>596.4</v>
      </c>
      <c r="X135" s="37"/>
      <c r="Y135" s="351"/>
      <c r="Z135" s="351"/>
    </row>
    <row r="136" spans="1:53" ht="27.75" hidden="1" customHeight="1" x14ac:dyDescent="0.2">
      <c r="A136" s="363" t="s">
        <v>222</v>
      </c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48"/>
      <c r="Z136" s="48"/>
    </row>
    <row r="137" spans="1:53" ht="16.5" hidden="1" customHeight="1" x14ac:dyDescent="0.25">
      <c r="A137" s="406" t="s">
        <v>223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43"/>
      <c r="Z137" s="343"/>
    </row>
    <row r="138" spans="1:53" ht="14.25" hidden="1" customHeight="1" x14ac:dyDescent="0.25">
      <c r="A138" s="360" t="s">
        <v>104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44"/>
      <c r="Z138" s="344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8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2"/>
      <c r="P139" s="362"/>
      <c r="Q139" s="362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8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2"/>
      <c r="P140" s="362"/>
      <c r="Q140" s="362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8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2"/>
      <c r="P141" s="362"/>
      <c r="Q141" s="362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7"/>
      <c r="N142" s="352" t="s">
        <v>65</v>
      </c>
      <c r="O142" s="353"/>
      <c r="P142" s="353"/>
      <c r="Q142" s="353"/>
      <c r="R142" s="353"/>
      <c r="S142" s="353"/>
      <c r="T142" s="354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7"/>
      <c r="N143" s="352" t="s">
        <v>65</v>
      </c>
      <c r="O143" s="353"/>
      <c r="P143" s="353"/>
      <c r="Q143" s="353"/>
      <c r="R143" s="353"/>
      <c r="S143" s="353"/>
      <c r="T143" s="354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hidden="1" customHeight="1" x14ac:dyDescent="0.25">
      <c r="A144" s="406" t="s">
        <v>230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43"/>
      <c r="Z144" s="343"/>
    </row>
    <row r="145" spans="1:53" ht="14.25" hidden="1" customHeight="1" x14ac:dyDescent="0.25">
      <c r="A145" s="360" t="s">
        <v>59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8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2"/>
      <c r="P146" s="362"/>
      <c r="Q146" s="362"/>
      <c r="R146" s="359"/>
      <c r="S146" s="34"/>
      <c r="T146" s="34"/>
      <c r="U146" s="35" t="s">
        <v>64</v>
      </c>
      <c r="V146" s="348">
        <v>323</v>
      </c>
      <c r="W146" s="349">
        <f t="shared" ref="W146:W154" si="8">IFERROR(IF(V146="",0,CEILING((V146/$H146),1)*$H146),"")</f>
        <v>323.40000000000003</v>
      </c>
      <c r="X146" s="36">
        <f>IFERROR(IF(W146=0,"",ROUNDUP(W146/H146,0)*0.00753),"")</f>
        <v>0.57981000000000005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8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2"/>
      <c r="P147" s="362"/>
      <c r="Q147" s="362"/>
      <c r="R147" s="359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8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2"/>
      <c r="P148" s="362"/>
      <c r="Q148" s="362"/>
      <c r="R148" s="359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4301031199</v>
      </c>
      <c r="D149" s="358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2"/>
      <c r="P149" s="362"/>
      <c r="Q149" s="362"/>
      <c r="R149" s="359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8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2"/>
      <c r="P150" s="362"/>
      <c r="Q150" s="362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8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2"/>
      <c r="P151" s="362"/>
      <c r="Q151" s="362"/>
      <c r="R151" s="359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4301031202</v>
      </c>
      <c r="D152" s="358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2"/>
      <c r="P152" s="362"/>
      <c r="Q152" s="362"/>
      <c r="R152" s="359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8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2"/>
      <c r="P153" s="362"/>
      <c r="Q153" s="362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8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2"/>
      <c r="P154" s="362"/>
      <c r="Q154" s="362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7"/>
      <c r="N155" s="352" t="s">
        <v>65</v>
      </c>
      <c r="O155" s="353"/>
      <c r="P155" s="353"/>
      <c r="Q155" s="353"/>
      <c r="R155" s="353"/>
      <c r="S155" s="353"/>
      <c r="T155" s="354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76.904761904761898</v>
      </c>
      <c r="W155" s="350">
        <f>IFERROR(W146/H146,"0")+IFERROR(W147/H147,"0")+IFERROR(W148/H148,"0")+IFERROR(W149/H149,"0")+IFERROR(W150/H150,"0")+IFERROR(W151/H151,"0")+IFERROR(W152/H152,"0")+IFERROR(W153/H153,"0")+IFERROR(W154/H154,"0")</f>
        <v>77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0.57981000000000005</v>
      </c>
      <c r="Y155" s="351"/>
      <c r="Z155" s="351"/>
    </row>
    <row r="156" spans="1:53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7"/>
      <c r="N156" s="352" t="s">
        <v>65</v>
      </c>
      <c r="O156" s="353"/>
      <c r="P156" s="353"/>
      <c r="Q156" s="353"/>
      <c r="R156" s="353"/>
      <c r="S156" s="353"/>
      <c r="T156" s="354"/>
      <c r="U156" s="37" t="s">
        <v>64</v>
      </c>
      <c r="V156" s="350">
        <f>IFERROR(SUM(V146:V154),"0")</f>
        <v>323</v>
      </c>
      <c r="W156" s="350">
        <f>IFERROR(SUM(W146:W154),"0")</f>
        <v>323.40000000000003</v>
      </c>
      <c r="X156" s="37"/>
      <c r="Y156" s="351"/>
      <c r="Z156" s="351"/>
    </row>
    <row r="157" spans="1:53" ht="16.5" hidden="1" customHeight="1" x14ac:dyDescent="0.25">
      <c r="A157" s="406" t="s">
        <v>249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43"/>
      <c r="Z157" s="343"/>
    </row>
    <row r="158" spans="1:53" ht="14.25" hidden="1" customHeight="1" x14ac:dyDescent="0.25">
      <c r="A158" s="360" t="s">
        <v>104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44"/>
      <c r="Z158" s="344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8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2"/>
      <c r="P159" s="362"/>
      <c r="Q159" s="362"/>
      <c r="R159" s="359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8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2"/>
      <c r="P160" s="362"/>
      <c r="Q160" s="362"/>
      <c r="R160" s="359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7"/>
      <c r="N161" s="352" t="s">
        <v>65</v>
      </c>
      <c r="O161" s="353"/>
      <c r="P161" s="353"/>
      <c r="Q161" s="353"/>
      <c r="R161" s="353"/>
      <c r="S161" s="353"/>
      <c r="T161" s="354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hidden="1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7"/>
      <c r="N162" s="352" t="s">
        <v>65</v>
      </c>
      <c r="O162" s="353"/>
      <c r="P162" s="353"/>
      <c r="Q162" s="353"/>
      <c r="R162" s="353"/>
      <c r="S162" s="353"/>
      <c r="T162" s="354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hidden="1" customHeight="1" x14ac:dyDescent="0.25">
      <c r="A163" s="360" t="s">
        <v>96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44"/>
      <c r="Z163" s="344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8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2"/>
      <c r="P164" s="362"/>
      <c r="Q164" s="362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8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2"/>
      <c r="P165" s="362"/>
      <c r="Q165" s="362"/>
      <c r="R165" s="359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7"/>
      <c r="N166" s="352" t="s">
        <v>65</v>
      </c>
      <c r="O166" s="353"/>
      <c r="P166" s="353"/>
      <c r="Q166" s="353"/>
      <c r="R166" s="353"/>
      <c r="S166" s="353"/>
      <c r="T166" s="354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7"/>
      <c r="N167" s="352" t="s">
        <v>65</v>
      </c>
      <c r="O167" s="353"/>
      <c r="P167" s="353"/>
      <c r="Q167" s="353"/>
      <c r="R167" s="353"/>
      <c r="S167" s="353"/>
      <c r="T167" s="354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hidden="1" customHeight="1" x14ac:dyDescent="0.25">
      <c r="A168" s="360" t="s">
        <v>59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8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2"/>
      <c r="P169" s="362"/>
      <c r="Q169" s="362"/>
      <c r="R169" s="359"/>
      <c r="S169" s="34"/>
      <c r="T169" s="34"/>
      <c r="U169" s="35" t="s">
        <v>64</v>
      </c>
      <c r="V169" s="348">
        <v>168</v>
      </c>
      <c r="W169" s="349">
        <f>IFERROR(IF(V169="",0,CEILING((V169/$H169),1)*$H169),"")</f>
        <v>172.8</v>
      </c>
      <c r="X169" s="36">
        <f>IFERROR(IF(W169=0,"",ROUNDUP(W169/H169,0)*0.00937),"")</f>
        <v>0.29984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8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2"/>
      <c r="P170" s="362"/>
      <c r="Q170" s="362"/>
      <c r="R170" s="359"/>
      <c r="S170" s="34"/>
      <c r="T170" s="34"/>
      <c r="U170" s="35" t="s">
        <v>64</v>
      </c>
      <c r="V170" s="348">
        <v>192</v>
      </c>
      <c r="W170" s="349">
        <f>IFERROR(IF(V170="",0,CEILING((V170/$H170),1)*$H170),"")</f>
        <v>194.4</v>
      </c>
      <c r="X170" s="36">
        <f>IFERROR(IF(W170=0,"",ROUNDUP(W170/H170,0)*0.00937),"")</f>
        <v>0.33732000000000001</v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8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2"/>
      <c r="P171" s="362"/>
      <c r="Q171" s="362"/>
      <c r="R171" s="359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8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2"/>
      <c r="P172" s="362"/>
      <c r="Q172" s="362"/>
      <c r="R172" s="359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7"/>
      <c r="N173" s="352" t="s">
        <v>65</v>
      </c>
      <c r="O173" s="353"/>
      <c r="P173" s="353"/>
      <c r="Q173" s="353"/>
      <c r="R173" s="353"/>
      <c r="S173" s="353"/>
      <c r="T173" s="354"/>
      <c r="U173" s="37" t="s">
        <v>66</v>
      </c>
      <c r="V173" s="350">
        <f>IFERROR(V169/H169,"0")+IFERROR(V170/H170,"0")+IFERROR(V171/H171,"0")+IFERROR(V172/H172,"0")</f>
        <v>66.666666666666657</v>
      </c>
      <c r="W173" s="350">
        <f>IFERROR(W169/H169,"0")+IFERROR(W170/H170,"0")+IFERROR(W171/H171,"0")+IFERROR(W172/H172,"0")</f>
        <v>68</v>
      </c>
      <c r="X173" s="350">
        <f>IFERROR(IF(X169="",0,X169),"0")+IFERROR(IF(X170="",0,X170),"0")+IFERROR(IF(X171="",0,X171),"0")+IFERROR(IF(X172="",0,X172),"0")</f>
        <v>0.63715999999999995</v>
      </c>
      <c r="Y173" s="351"/>
      <c r="Z173" s="351"/>
    </row>
    <row r="174" spans="1:53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7"/>
      <c r="N174" s="352" t="s">
        <v>65</v>
      </c>
      <c r="O174" s="353"/>
      <c r="P174" s="353"/>
      <c r="Q174" s="353"/>
      <c r="R174" s="353"/>
      <c r="S174" s="353"/>
      <c r="T174" s="354"/>
      <c r="U174" s="37" t="s">
        <v>64</v>
      </c>
      <c r="V174" s="350">
        <f>IFERROR(SUM(V169:V172),"0")</f>
        <v>360</v>
      </c>
      <c r="W174" s="350">
        <f>IFERROR(SUM(W169:W172),"0")</f>
        <v>367.20000000000005</v>
      </c>
      <c r="X174" s="37"/>
      <c r="Y174" s="351"/>
      <c r="Z174" s="351"/>
    </row>
    <row r="175" spans="1:53" ht="14.25" hidden="1" customHeight="1" x14ac:dyDescent="0.25">
      <c r="A175" s="360" t="s">
        <v>67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44"/>
      <c r="Z175" s="344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8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2"/>
      <c r="P176" s="362"/>
      <c r="Q176" s="362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268</v>
      </c>
      <c r="B177" s="54" t="s">
        <v>269</v>
      </c>
      <c r="C177" s="31">
        <v>4301051538</v>
      </c>
      <c r="D177" s="358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2"/>
      <c r="P177" s="362"/>
      <c r="Q177" s="362"/>
      <c r="R177" s="359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8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3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2"/>
      <c r="P178" s="362"/>
      <c r="Q178" s="362"/>
      <c r="R178" s="359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8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2"/>
      <c r="P179" s="362"/>
      <c r="Q179" s="362"/>
      <c r="R179" s="359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8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2"/>
      <c r="P180" s="362"/>
      <c r="Q180" s="362"/>
      <c r="R180" s="359"/>
      <c r="S180" s="34"/>
      <c r="T180" s="34"/>
      <c r="U180" s="35" t="s">
        <v>64</v>
      </c>
      <c r="V180" s="348">
        <v>357</v>
      </c>
      <c r="W180" s="349">
        <f t="shared" si="9"/>
        <v>358.8</v>
      </c>
      <c r="X180" s="36">
        <f>IFERROR(IF(W180=0,"",ROUNDUP(W180/H180,0)*0.02175),"")</f>
        <v>1.0004999999999999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8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2"/>
      <c r="P181" s="362"/>
      <c r="Q181" s="362"/>
      <c r="R181" s="359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8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2"/>
      <c r="P182" s="362"/>
      <c r="Q182" s="362"/>
      <c r="R182" s="359"/>
      <c r="S182" s="34"/>
      <c r="T182" s="34"/>
      <c r="U182" s="35" t="s">
        <v>64</v>
      </c>
      <c r="V182" s="348">
        <v>5</v>
      </c>
      <c r="W182" s="349">
        <f t="shared" si="9"/>
        <v>7.1999999999999993</v>
      </c>
      <c r="X182" s="36">
        <f>IFERROR(IF(W182=0,"",ROUNDUP(W182/H182,0)*0.00753),"")</f>
        <v>2.2589999999999999E-2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8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2"/>
      <c r="P183" s="362"/>
      <c r="Q183" s="362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8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2"/>
      <c r="P184" s="362"/>
      <c r="Q184" s="362"/>
      <c r="R184" s="359"/>
      <c r="S184" s="34"/>
      <c r="T184" s="34"/>
      <c r="U184" s="35" t="s">
        <v>64</v>
      </c>
      <c r="V184" s="348">
        <v>44</v>
      </c>
      <c r="W184" s="349">
        <f t="shared" si="9"/>
        <v>45.6</v>
      </c>
      <c r="X184" s="36">
        <f>IFERROR(IF(W184=0,"",ROUNDUP(W184/H184,0)*0.00753),"")</f>
        <v>0.14307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8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2"/>
      <c r="P185" s="362"/>
      <c r="Q185" s="362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8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2"/>
      <c r="P186" s="362"/>
      <c r="Q186" s="362"/>
      <c r="R186" s="359"/>
      <c r="S186" s="34"/>
      <c r="T186" s="34"/>
      <c r="U186" s="35" t="s">
        <v>64</v>
      </c>
      <c r="V186" s="348">
        <v>118</v>
      </c>
      <c r="W186" s="349">
        <f t="shared" si="9"/>
        <v>120</v>
      </c>
      <c r="X186" s="36">
        <f t="shared" ref="X186:X192" si="10">IFERROR(IF(W186=0,"",ROUNDUP(W186/H186,0)*0.00753),"")</f>
        <v>0.3765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8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60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2"/>
      <c r="P187" s="362"/>
      <c r="Q187" s="362"/>
      <c r="R187" s="359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8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2"/>
      <c r="P188" s="362"/>
      <c r="Q188" s="362"/>
      <c r="R188" s="359"/>
      <c r="S188" s="34"/>
      <c r="T188" s="34"/>
      <c r="U188" s="35" t="s">
        <v>64</v>
      </c>
      <c r="V188" s="348">
        <v>150</v>
      </c>
      <c r="W188" s="349">
        <f t="shared" si="9"/>
        <v>151.19999999999999</v>
      </c>
      <c r="X188" s="36">
        <f t="shared" si="10"/>
        <v>0.47439000000000003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8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2"/>
      <c r="P189" s="362"/>
      <c r="Q189" s="362"/>
      <c r="R189" s="359"/>
      <c r="S189" s="34"/>
      <c r="T189" s="34"/>
      <c r="U189" s="35" t="s">
        <v>64</v>
      </c>
      <c r="V189" s="348">
        <v>134</v>
      </c>
      <c r="W189" s="349">
        <f t="shared" si="9"/>
        <v>134.4</v>
      </c>
      <c r="X189" s="36">
        <f t="shared" si="10"/>
        <v>0.42168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8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2"/>
      <c r="P190" s="362"/>
      <c r="Q190" s="362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8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2"/>
      <c r="P191" s="362"/>
      <c r="Q191" s="362"/>
      <c r="R191" s="359"/>
      <c r="S191" s="34"/>
      <c r="T191" s="34"/>
      <c r="U191" s="35" t="s">
        <v>64</v>
      </c>
      <c r="V191" s="348">
        <v>90</v>
      </c>
      <c r="W191" s="349">
        <f t="shared" si="9"/>
        <v>91.2</v>
      </c>
      <c r="X191" s="36">
        <f t="shared" si="10"/>
        <v>0.28614000000000001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8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2"/>
      <c r="P192" s="362"/>
      <c r="Q192" s="362"/>
      <c r="R192" s="359"/>
      <c r="S192" s="34"/>
      <c r="T192" s="34"/>
      <c r="U192" s="35" t="s">
        <v>64</v>
      </c>
      <c r="V192" s="348">
        <v>71</v>
      </c>
      <c r="W192" s="349">
        <f t="shared" si="9"/>
        <v>72</v>
      </c>
      <c r="X192" s="36">
        <f t="shared" si="10"/>
        <v>0.22590000000000002</v>
      </c>
      <c r="Y192" s="56"/>
      <c r="Z192" s="57"/>
      <c r="AD192" s="58"/>
      <c r="BA192" s="166" t="s">
        <v>1</v>
      </c>
    </row>
    <row r="193" spans="1:53" x14ac:dyDescent="0.2">
      <c r="A193" s="35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7"/>
      <c r="N193" s="352" t="s">
        <v>65</v>
      </c>
      <c r="O193" s="353"/>
      <c r="P193" s="353"/>
      <c r="Q193" s="353"/>
      <c r="R193" s="353"/>
      <c r="S193" s="353"/>
      <c r="T193" s="354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300.76923076923077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305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2.9507699999999999</v>
      </c>
      <c r="Y193" s="351"/>
      <c r="Z193" s="351"/>
    </row>
    <row r="194" spans="1:53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7"/>
      <c r="N194" s="352" t="s">
        <v>65</v>
      </c>
      <c r="O194" s="353"/>
      <c r="P194" s="353"/>
      <c r="Q194" s="353"/>
      <c r="R194" s="353"/>
      <c r="S194" s="353"/>
      <c r="T194" s="354"/>
      <c r="U194" s="37" t="s">
        <v>64</v>
      </c>
      <c r="V194" s="350">
        <f>IFERROR(SUM(V176:V192),"0")</f>
        <v>969</v>
      </c>
      <c r="W194" s="350">
        <f>IFERROR(SUM(W176:W192),"0")</f>
        <v>980.4</v>
      </c>
      <c r="X194" s="37"/>
      <c r="Y194" s="351"/>
      <c r="Z194" s="351"/>
    </row>
    <row r="195" spans="1:53" ht="14.25" hidden="1" customHeight="1" x14ac:dyDescent="0.25">
      <c r="A195" s="360" t="s">
        <v>200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44"/>
      <c r="Z195" s="344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8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2"/>
      <c r="P196" s="362"/>
      <c r="Q196" s="362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8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2"/>
      <c r="P197" s="362"/>
      <c r="Q197" s="362"/>
      <c r="R197" s="359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8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2"/>
      <c r="P198" s="362"/>
      <c r="Q198" s="362"/>
      <c r="R198" s="359"/>
      <c r="S198" s="34"/>
      <c r="T198" s="34"/>
      <c r="U198" s="35" t="s">
        <v>64</v>
      </c>
      <c r="V198" s="348">
        <v>196</v>
      </c>
      <c r="W198" s="349">
        <f>IFERROR(IF(V198="",0,CEILING((V198/$H198),1)*$H198),"")</f>
        <v>196.79999999999998</v>
      </c>
      <c r="X198" s="36">
        <f>IFERROR(IF(W198=0,"",ROUNDUP(W198/H198,0)*0.00753),"")</f>
        <v>0.61746000000000001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8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2"/>
      <c r="P199" s="362"/>
      <c r="Q199" s="362"/>
      <c r="R199" s="359"/>
      <c r="S199" s="34"/>
      <c r="T199" s="34"/>
      <c r="U199" s="35" t="s">
        <v>64</v>
      </c>
      <c r="V199" s="348">
        <v>208</v>
      </c>
      <c r="W199" s="349">
        <f>IFERROR(IF(V199="",0,CEILING((V199/$H199),1)*$H199),"")</f>
        <v>208.79999999999998</v>
      </c>
      <c r="X199" s="36">
        <f>IFERROR(IF(W199=0,"",ROUNDUP(W199/H199,0)*0.00753),"")</f>
        <v>0.65510999999999997</v>
      </c>
      <c r="Y199" s="56"/>
      <c r="Z199" s="57"/>
      <c r="AD199" s="58"/>
      <c r="BA199" s="170" t="s">
        <v>1</v>
      </c>
    </row>
    <row r="200" spans="1:53" x14ac:dyDescent="0.2">
      <c r="A200" s="35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7"/>
      <c r="N200" s="352" t="s">
        <v>65</v>
      </c>
      <c r="O200" s="353"/>
      <c r="P200" s="353"/>
      <c r="Q200" s="353"/>
      <c r="R200" s="353"/>
      <c r="S200" s="353"/>
      <c r="T200" s="354"/>
      <c r="U200" s="37" t="s">
        <v>66</v>
      </c>
      <c r="V200" s="350">
        <f>IFERROR(V196/H196,"0")+IFERROR(V197/H197,"0")+IFERROR(V198/H198,"0")+IFERROR(V199/H199,"0")</f>
        <v>168.33333333333334</v>
      </c>
      <c r="W200" s="350">
        <f>IFERROR(W196/H196,"0")+IFERROR(W197/H197,"0")+IFERROR(W198/H198,"0")+IFERROR(W199/H199,"0")</f>
        <v>169</v>
      </c>
      <c r="X200" s="350">
        <f>IFERROR(IF(X196="",0,X196),"0")+IFERROR(IF(X197="",0,X197),"0")+IFERROR(IF(X198="",0,X198),"0")+IFERROR(IF(X199="",0,X199),"0")</f>
        <v>1.27257</v>
      </c>
      <c r="Y200" s="351"/>
      <c r="Z200" s="351"/>
    </row>
    <row r="201" spans="1:53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7"/>
      <c r="N201" s="352" t="s">
        <v>65</v>
      </c>
      <c r="O201" s="353"/>
      <c r="P201" s="353"/>
      <c r="Q201" s="353"/>
      <c r="R201" s="353"/>
      <c r="S201" s="353"/>
      <c r="T201" s="354"/>
      <c r="U201" s="37" t="s">
        <v>64</v>
      </c>
      <c r="V201" s="350">
        <f>IFERROR(SUM(V196:V199),"0")</f>
        <v>404</v>
      </c>
      <c r="W201" s="350">
        <f>IFERROR(SUM(W196:W199),"0")</f>
        <v>405.59999999999997</v>
      </c>
      <c r="X201" s="37"/>
      <c r="Y201" s="351"/>
      <c r="Z201" s="351"/>
    </row>
    <row r="202" spans="1:53" ht="16.5" hidden="1" customHeight="1" x14ac:dyDescent="0.25">
      <c r="A202" s="406" t="s">
        <v>308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43"/>
      <c r="Z202" s="343"/>
    </row>
    <row r="203" spans="1:53" ht="14.25" hidden="1" customHeight="1" x14ac:dyDescent="0.25">
      <c r="A203" s="360" t="s">
        <v>104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44"/>
      <c r="Z203" s="344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8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5" t="s">
        <v>311</v>
      </c>
      <c r="O204" s="362"/>
      <c r="P204" s="362"/>
      <c r="Q204" s="362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8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5" t="s">
        <v>314</v>
      </c>
      <c r="O205" s="362"/>
      <c r="P205" s="362"/>
      <c r="Q205" s="362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8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07" t="s">
        <v>317</v>
      </c>
      <c r="O206" s="362"/>
      <c r="P206" s="362"/>
      <c r="Q206" s="362"/>
      <c r="R206" s="359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8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392" t="s">
        <v>320</v>
      </c>
      <c r="O207" s="362"/>
      <c r="P207" s="362"/>
      <c r="Q207" s="362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8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2"/>
      <c r="P208" s="362"/>
      <c r="Q208" s="362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8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6" t="s">
        <v>326</v>
      </c>
      <c r="O209" s="362"/>
      <c r="P209" s="362"/>
      <c r="Q209" s="362"/>
      <c r="R209" s="359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5"/>
      <c r="B210" s="356"/>
      <c r="C210" s="356"/>
      <c r="D210" s="356"/>
      <c r="E210" s="356"/>
      <c r="F210" s="356"/>
      <c r="G210" s="356"/>
      <c r="H210" s="356"/>
      <c r="I210" s="356"/>
      <c r="J210" s="356"/>
      <c r="K210" s="356"/>
      <c r="L210" s="356"/>
      <c r="M210" s="357"/>
      <c r="N210" s="352" t="s">
        <v>65</v>
      </c>
      <c r="O210" s="353"/>
      <c r="P210" s="353"/>
      <c r="Q210" s="353"/>
      <c r="R210" s="353"/>
      <c r="S210" s="353"/>
      <c r="T210" s="354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hidden="1" x14ac:dyDescent="0.2">
      <c r="A211" s="356"/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7"/>
      <c r="N211" s="352" t="s">
        <v>65</v>
      </c>
      <c r="O211" s="353"/>
      <c r="P211" s="353"/>
      <c r="Q211" s="353"/>
      <c r="R211" s="353"/>
      <c r="S211" s="353"/>
      <c r="T211" s="354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hidden="1" customHeight="1" x14ac:dyDescent="0.25">
      <c r="A212" s="360" t="s">
        <v>59</v>
      </c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  <c r="X212" s="356"/>
      <c r="Y212" s="344"/>
      <c r="Z212" s="344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8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2"/>
      <c r="P213" s="362"/>
      <c r="Q213" s="362"/>
      <c r="R213" s="359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5"/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7"/>
      <c r="N214" s="352" t="s">
        <v>65</v>
      </c>
      <c r="O214" s="353"/>
      <c r="P214" s="353"/>
      <c r="Q214" s="353"/>
      <c r="R214" s="353"/>
      <c r="S214" s="353"/>
      <c r="T214" s="354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hidden="1" x14ac:dyDescent="0.2">
      <c r="A215" s="356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7"/>
      <c r="N215" s="352" t="s">
        <v>65</v>
      </c>
      <c r="O215" s="353"/>
      <c r="P215" s="353"/>
      <c r="Q215" s="353"/>
      <c r="R215" s="353"/>
      <c r="S215" s="353"/>
      <c r="T215" s="354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hidden="1" customHeight="1" x14ac:dyDescent="0.25">
      <c r="A216" s="406" t="s">
        <v>329</v>
      </c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56"/>
      <c r="N216" s="356"/>
      <c r="O216" s="356"/>
      <c r="P216" s="356"/>
      <c r="Q216" s="356"/>
      <c r="R216" s="356"/>
      <c r="S216" s="356"/>
      <c r="T216" s="356"/>
      <c r="U216" s="356"/>
      <c r="V216" s="356"/>
      <c r="W216" s="356"/>
      <c r="X216" s="356"/>
      <c r="Y216" s="343"/>
      <c r="Z216" s="343"/>
    </row>
    <row r="217" spans="1:53" ht="14.25" hidden="1" customHeight="1" x14ac:dyDescent="0.25">
      <c r="A217" s="360" t="s">
        <v>104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44"/>
      <c r="Z217" s="344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8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9" t="s">
        <v>332</v>
      </c>
      <c r="O218" s="362"/>
      <c r="P218" s="362"/>
      <c r="Q218" s="362"/>
      <c r="R218" s="359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8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19" t="s">
        <v>335</v>
      </c>
      <c r="O219" s="362"/>
      <c r="P219" s="362"/>
      <c r="Q219" s="362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8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562" t="s">
        <v>338</v>
      </c>
      <c r="O220" s="362"/>
      <c r="P220" s="362"/>
      <c r="Q220" s="362"/>
      <c r="R220" s="359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8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90" t="s">
        <v>341</v>
      </c>
      <c r="O221" s="362"/>
      <c r="P221" s="362"/>
      <c r="Q221" s="362"/>
      <c r="R221" s="359"/>
      <c r="S221" s="34"/>
      <c r="T221" s="34"/>
      <c r="U221" s="35" t="s">
        <v>64</v>
      </c>
      <c r="V221" s="348">
        <v>11</v>
      </c>
      <c r="W221" s="349">
        <f t="shared" si="12"/>
        <v>12</v>
      </c>
      <c r="X221" s="36">
        <f>IFERROR(IF(W221=0,"",ROUNDUP(W221/H221,0)*0.00937),"")</f>
        <v>2.811E-2</v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8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9" t="s">
        <v>344</v>
      </c>
      <c r="O222" s="362"/>
      <c r="P222" s="362"/>
      <c r="Q222" s="362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8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60" t="s">
        <v>347</v>
      </c>
      <c r="O223" s="362"/>
      <c r="P223" s="362"/>
      <c r="Q223" s="362"/>
      <c r="R223" s="359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5"/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7"/>
      <c r="N224" s="352" t="s">
        <v>65</v>
      </c>
      <c r="O224" s="353"/>
      <c r="P224" s="353"/>
      <c r="Q224" s="353"/>
      <c r="R224" s="353"/>
      <c r="S224" s="353"/>
      <c r="T224" s="354"/>
      <c r="U224" s="37" t="s">
        <v>66</v>
      </c>
      <c r="V224" s="350">
        <f>IFERROR(V218/H218,"0")+IFERROR(V219/H219,"0")+IFERROR(V220/H220,"0")+IFERROR(V221/H221,"0")+IFERROR(V222/H222,"0")+IFERROR(V223/H223,"0")</f>
        <v>2.75</v>
      </c>
      <c r="W224" s="350">
        <f>IFERROR(W218/H218,"0")+IFERROR(W219/H219,"0")+IFERROR(W220/H220,"0")+IFERROR(W221/H221,"0")+IFERROR(W222/H222,"0")+IFERROR(W223/H223,"0")</f>
        <v>3</v>
      </c>
      <c r="X224" s="350">
        <f>IFERROR(IF(X218="",0,X218),"0")+IFERROR(IF(X219="",0,X219),"0")+IFERROR(IF(X220="",0,X220),"0")+IFERROR(IF(X221="",0,X221),"0")+IFERROR(IF(X222="",0,X222),"0")+IFERROR(IF(X223="",0,X223),"0")</f>
        <v>2.811E-2</v>
      </c>
      <c r="Y224" s="351"/>
      <c r="Z224" s="351"/>
    </row>
    <row r="225" spans="1:53" x14ac:dyDescent="0.2">
      <c r="A225" s="356"/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7"/>
      <c r="N225" s="352" t="s">
        <v>65</v>
      </c>
      <c r="O225" s="353"/>
      <c r="P225" s="353"/>
      <c r="Q225" s="353"/>
      <c r="R225" s="353"/>
      <c r="S225" s="353"/>
      <c r="T225" s="354"/>
      <c r="U225" s="37" t="s">
        <v>64</v>
      </c>
      <c r="V225" s="350">
        <f>IFERROR(SUM(V218:V223),"0")</f>
        <v>11</v>
      </c>
      <c r="W225" s="350">
        <f>IFERROR(SUM(W218:W223),"0")</f>
        <v>12</v>
      </c>
      <c r="X225" s="37"/>
      <c r="Y225" s="351"/>
      <c r="Z225" s="351"/>
    </row>
    <row r="226" spans="1:53" ht="16.5" hidden="1" customHeight="1" x14ac:dyDescent="0.25">
      <c r="A226" s="406" t="s">
        <v>348</v>
      </c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6"/>
      <c r="P226" s="356"/>
      <c r="Q226" s="356"/>
      <c r="R226" s="356"/>
      <c r="S226" s="356"/>
      <c r="T226" s="356"/>
      <c r="U226" s="356"/>
      <c r="V226" s="356"/>
      <c r="W226" s="356"/>
      <c r="X226" s="356"/>
      <c r="Y226" s="343"/>
      <c r="Z226" s="343"/>
    </row>
    <row r="227" spans="1:53" ht="14.25" hidden="1" customHeight="1" x14ac:dyDescent="0.25">
      <c r="A227" s="360" t="s">
        <v>104</v>
      </c>
      <c r="B227" s="356"/>
      <c r="C227" s="356"/>
      <c r="D227" s="356"/>
      <c r="E227" s="356"/>
      <c r="F227" s="356"/>
      <c r="G227" s="356"/>
      <c r="H227" s="356"/>
      <c r="I227" s="356"/>
      <c r="J227" s="356"/>
      <c r="K227" s="356"/>
      <c r="L227" s="356"/>
      <c r="M227" s="356"/>
      <c r="N227" s="356"/>
      <c r="O227" s="356"/>
      <c r="P227" s="356"/>
      <c r="Q227" s="356"/>
      <c r="R227" s="356"/>
      <c r="S227" s="356"/>
      <c r="T227" s="356"/>
      <c r="U227" s="356"/>
      <c r="V227" s="356"/>
      <c r="W227" s="356"/>
      <c r="X227" s="356"/>
      <c r="Y227" s="344"/>
      <c r="Z227" s="344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8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2"/>
      <c r="P228" s="362"/>
      <c r="Q228" s="362"/>
      <c r="R228" s="359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4301011308</v>
      </c>
      <c r="D229" s="358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4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2"/>
      <c r="P229" s="362"/>
      <c r="Q229" s="362"/>
      <c r="R229" s="359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4301011362</v>
      </c>
      <c r="D230" s="358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2"/>
      <c r="P230" s="362"/>
      <c r="Q230" s="362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8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2"/>
      <c r="P231" s="362"/>
      <c r="Q231" s="362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8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2"/>
      <c r="P232" s="362"/>
      <c r="Q232" s="362"/>
      <c r="R232" s="359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8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2"/>
      <c r="P233" s="362"/>
      <c r="Q233" s="362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8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2"/>
      <c r="P234" s="362"/>
      <c r="Q234" s="362"/>
      <c r="R234" s="359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8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2"/>
      <c r="P235" s="362"/>
      <c r="Q235" s="362"/>
      <c r="R235" s="359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8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2"/>
      <c r="P236" s="362"/>
      <c r="Q236" s="362"/>
      <c r="R236" s="359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8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2"/>
      <c r="P237" s="362"/>
      <c r="Q237" s="362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8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2"/>
      <c r="P238" s="362"/>
      <c r="Q238" s="362"/>
      <c r="R238" s="359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8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2"/>
      <c r="P239" s="362"/>
      <c r="Q239" s="362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8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2"/>
      <c r="P240" s="362"/>
      <c r="Q240" s="362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8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2"/>
      <c r="P241" s="362"/>
      <c r="Q241" s="362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4301011402</v>
      </c>
      <c r="D242" s="358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2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2"/>
      <c r="P242" s="362"/>
      <c r="Q242" s="362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4301011353</v>
      </c>
      <c r="D243" s="358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2"/>
      <c r="P243" s="362"/>
      <c r="Q243" s="362"/>
      <c r="R243" s="359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hidden="1" x14ac:dyDescent="0.2">
      <c r="A244" s="355"/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7"/>
      <c r="N244" s="352" t="s">
        <v>65</v>
      </c>
      <c r="O244" s="353"/>
      <c r="P244" s="353"/>
      <c r="Q244" s="353"/>
      <c r="R244" s="353"/>
      <c r="S244" s="353"/>
      <c r="T244" s="354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hidden="1" x14ac:dyDescent="0.2">
      <c r="A245" s="356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7"/>
      <c r="N245" s="352" t="s">
        <v>65</v>
      </c>
      <c r="O245" s="353"/>
      <c r="P245" s="353"/>
      <c r="Q245" s="353"/>
      <c r="R245" s="353"/>
      <c r="S245" s="353"/>
      <c r="T245" s="354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hidden="1" customHeight="1" x14ac:dyDescent="0.25">
      <c r="A246" s="360" t="s">
        <v>96</v>
      </c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6"/>
      <c r="P246" s="356"/>
      <c r="Q246" s="356"/>
      <c r="R246" s="356"/>
      <c r="S246" s="356"/>
      <c r="T246" s="356"/>
      <c r="U246" s="356"/>
      <c r="V246" s="356"/>
      <c r="W246" s="356"/>
      <c r="X246" s="356"/>
      <c r="Y246" s="344"/>
      <c r="Z246" s="344"/>
    </row>
    <row r="247" spans="1:53" ht="27" hidden="1" customHeight="1" x14ac:dyDescent="0.25">
      <c r="A247" s="54" t="s">
        <v>379</v>
      </c>
      <c r="B247" s="54" t="s">
        <v>380</v>
      </c>
      <c r="C247" s="31">
        <v>4301020254</v>
      </c>
      <c r="D247" s="358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2"/>
      <c r="P247" s="362"/>
      <c r="Q247" s="362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hidden="1" x14ac:dyDescent="0.2">
      <c r="A248" s="355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7"/>
      <c r="N248" s="352" t="s">
        <v>65</v>
      </c>
      <c r="O248" s="353"/>
      <c r="P248" s="353"/>
      <c r="Q248" s="353"/>
      <c r="R248" s="353"/>
      <c r="S248" s="353"/>
      <c r="T248" s="354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hidden="1" x14ac:dyDescent="0.2">
      <c r="A249" s="356"/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7"/>
      <c r="N249" s="352" t="s">
        <v>65</v>
      </c>
      <c r="O249" s="353"/>
      <c r="P249" s="353"/>
      <c r="Q249" s="353"/>
      <c r="R249" s="353"/>
      <c r="S249" s="353"/>
      <c r="T249" s="354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hidden="1" customHeight="1" x14ac:dyDescent="0.25">
      <c r="A250" s="360" t="s">
        <v>59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8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2"/>
      <c r="P251" s="362"/>
      <c r="Q251" s="362"/>
      <c r="R251" s="359"/>
      <c r="S251" s="34"/>
      <c r="T251" s="34"/>
      <c r="U251" s="35" t="s">
        <v>64</v>
      </c>
      <c r="V251" s="348">
        <v>83</v>
      </c>
      <c r="W251" s="349">
        <f>IFERROR(IF(V251="",0,CEILING((V251/$H251),1)*$H251),"")</f>
        <v>84</v>
      </c>
      <c r="X251" s="36">
        <f>IFERROR(IF(W251=0,"",ROUNDUP(W251/H251,0)*0.00753),"")</f>
        <v>0.15060000000000001</v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4301031153</v>
      </c>
      <c r="D252" s="358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2"/>
      <c r="P252" s="362"/>
      <c r="Q252" s="362"/>
      <c r="R252" s="359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4301031152</v>
      </c>
      <c r="D253" s="358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2"/>
      <c r="P253" s="362"/>
      <c r="Q253" s="362"/>
      <c r="R253" s="359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4301031164</v>
      </c>
      <c r="D254" s="358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9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2"/>
      <c r="P254" s="362"/>
      <c r="Q254" s="362"/>
      <c r="R254" s="359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5"/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7"/>
      <c r="N255" s="352" t="s">
        <v>65</v>
      </c>
      <c r="O255" s="353"/>
      <c r="P255" s="353"/>
      <c r="Q255" s="353"/>
      <c r="R255" s="353"/>
      <c r="S255" s="353"/>
      <c r="T255" s="354"/>
      <c r="U255" s="37" t="s">
        <v>66</v>
      </c>
      <c r="V255" s="350">
        <f>IFERROR(V251/H251,"0")+IFERROR(V252/H252,"0")+IFERROR(V253/H253,"0")+IFERROR(V254/H254,"0")</f>
        <v>19.761904761904763</v>
      </c>
      <c r="W255" s="350">
        <f>IFERROR(W251/H251,"0")+IFERROR(W252/H252,"0")+IFERROR(W253/H253,"0")+IFERROR(W254/H254,"0")</f>
        <v>20</v>
      </c>
      <c r="X255" s="350">
        <f>IFERROR(IF(X251="",0,X251),"0")+IFERROR(IF(X252="",0,X252),"0")+IFERROR(IF(X253="",0,X253),"0")+IFERROR(IF(X254="",0,X254),"0")</f>
        <v>0.15060000000000001</v>
      </c>
      <c r="Y255" s="351"/>
      <c r="Z255" s="351"/>
    </row>
    <row r="256" spans="1:53" x14ac:dyDescent="0.2">
      <c r="A256" s="356"/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7"/>
      <c r="N256" s="352" t="s">
        <v>65</v>
      </c>
      <c r="O256" s="353"/>
      <c r="P256" s="353"/>
      <c r="Q256" s="353"/>
      <c r="R256" s="353"/>
      <c r="S256" s="353"/>
      <c r="T256" s="354"/>
      <c r="U256" s="37" t="s">
        <v>64</v>
      </c>
      <c r="V256" s="350">
        <f>IFERROR(SUM(V251:V254),"0")</f>
        <v>83</v>
      </c>
      <c r="W256" s="350">
        <f>IFERROR(SUM(W251:W254),"0")</f>
        <v>84</v>
      </c>
      <c r="X256" s="37"/>
      <c r="Y256" s="351"/>
      <c r="Z256" s="351"/>
    </row>
    <row r="257" spans="1:53" ht="14.25" hidden="1" customHeight="1" x14ac:dyDescent="0.25">
      <c r="A257" s="360" t="s">
        <v>67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44"/>
      <c r="Z257" s="344"/>
    </row>
    <row r="258" spans="1:53" ht="16.5" hidden="1" customHeight="1" x14ac:dyDescent="0.25">
      <c r="A258" s="54" t="s">
        <v>389</v>
      </c>
      <c r="B258" s="54" t="s">
        <v>390</v>
      </c>
      <c r="C258" s="31">
        <v>4301051731</v>
      </c>
      <c r="D258" s="358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3" t="s">
        <v>391</v>
      </c>
      <c r="O258" s="362"/>
      <c r="P258" s="362"/>
      <c r="Q258" s="362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hidden="1" customHeight="1" x14ac:dyDescent="0.25">
      <c r="A259" s="54" t="s">
        <v>393</v>
      </c>
      <c r="B259" s="54" t="s">
        <v>394</v>
      </c>
      <c r="C259" s="31">
        <v>4301051100</v>
      </c>
      <c r="D259" s="358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3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59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395</v>
      </c>
      <c r="B260" s="54" t="s">
        <v>396</v>
      </c>
      <c r="C260" s="31">
        <v>4301051116</v>
      </c>
      <c r="D260" s="358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397</v>
      </c>
      <c r="B261" s="54" t="s">
        <v>398</v>
      </c>
      <c r="C261" s="31">
        <v>4301051115</v>
      </c>
      <c r="D261" s="358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399</v>
      </c>
      <c r="B262" s="54" t="s">
        <v>400</v>
      </c>
      <c r="C262" s="31">
        <v>4301051134</v>
      </c>
      <c r="D262" s="358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2"/>
      <c r="P262" s="362"/>
      <c r="Q262" s="362"/>
      <c r="R262" s="359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401</v>
      </c>
      <c r="B263" s="54" t="s">
        <v>402</v>
      </c>
      <c r="C263" s="31">
        <v>4301051130</v>
      </c>
      <c r="D263" s="358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2"/>
      <c r="P263" s="362"/>
      <c r="Q263" s="362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403</v>
      </c>
      <c r="B264" s="54" t="s">
        <v>404</v>
      </c>
      <c r="C264" s="31">
        <v>4301051132</v>
      </c>
      <c r="D264" s="358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2"/>
      <c r="P264" s="362"/>
      <c r="Q264" s="362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405</v>
      </c>
      <c r="B265" s="54" t="s">
        <v>406</v>
      </c>
      <c r="C265" s="31">
        <v>4301051277</v>
      </c>
      <c r="D265" s="358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69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2"/>
      <c r="P265" s="362"/>
      <c r="Q265" s="362"/>
      <c r="R265" s="359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407</v>
      </c>
      <c r="B266" s="54" t="s">
        <v>408</v>
      </c>
      <c r="C266" s="31">
        <v>4301051344</v>
      </c>
      <c r="D266" s="358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2"/>
      <c r="P266" s="362"/>
      <c r="Q266" s="362"/>
      <c r="R266" s="359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idden="1" x14ac:dyDescent="0.2">
      <c r="A267" s="355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7"/>
      <c r="N267" s="352" t="s">
        <v>65</v>
      </c>
      <c r="O267" s="353"/>
      <c r="P267" s="353"/>
      <c r="Q267" s="353"/>
      <c r="R267" s="353"/>
      <c r="S267" s="353"/>
      <c r="T267" s="354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0</v>
      </c>
      <c r="W267" s="350">
        <f>IFERROR(W258/H258,"0")+IFERROR(W259/H259,"0")+IFERROR(W260/H260,"0")+IFERROR(W261/H261,"0")+IFERROR(W262/H262,"0")+IFERROR(W263/H263,"0")+IFERROR(W264/H264,"0")+IFERROR(W265/H265,"0")+IFERROR(W266/H266,"0")</f>
        <v>0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</v>
      </c>
      <c r="Y267" s="351"/>
      <c r="Z267" s="351"/>
    </row>
    <row r="268" spans="1:53" hidden="1" x14ac:dyDescent="0.2">
      <c r="A268" s="356"/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7"/>
      <c r="N268" s="352" t="s">
        <v>65</v>
      </c>
      <c r="O268" s="353"/>
      <c r="P268" s="353"/>
      <c r="Q268" s="353"/>
      <c r="R268" s="353"/>
      <c r="S268" s="353"/>
      <c r="T268" s="354"/>
      <c r="U268" s="37" t="s">
        <v>64</v>
      </c>
      <c r="V268" s="350">
        <f>IFERROR(SUM(V258:V266),"0")</f>
        <v>0</v>
      </c>
      <c r="W268" s="350">
        <f>IFERROR(SUM(W258:W266),"0")</f>
        <v>0</v>
      </c>
      <c r="X268" s="37"/>
      <c r="Y268" s="351"/>
      <c r="Z268" s="351"/>
    </row>
    <row r="269" spans="1:53" ht="14.25" hidden="1" customHeight="1" x14ac:dyDescent="0.25">
      <c r="A269" s="360" t="s">
        <v>200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8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39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2"/>
      <c r="P270" s="362"/>
      <c r="Q270" s="362"/>
      <c r="R270" s="359"/>
      <c r="S270" s="34"/>
      <c r="T270" s="34"/>
      <c r="U270" s="35" t="s">
        <v>64</v>
      </c>
      <c r="V270" s="348">
        <v>331</v>
      </c>
      <c r="W270" s="349">
        <f>IFERROR(IF(V270="",0,CEILING((V270/$H270),1)*$H270),"")</f>
        <v>336</v>
      </c>
      <c r="X270" s="36">
        <f>IFERROR(IF(W270=0,"",ROUNDUP(W270/H270,0)*0.02175),"")</f>
        <v>0.86999999999999988</v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8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2"/>
      <c r="P271" s="362"/>
      <c r="Q271" s="362"/>
      <c r="R271" s="359"/>
      <c r="S271" s="34"/>
      <c r="T271" s="34"/>
      <c r="U271" s="35" t="s">
        <v>64</v>
      </c>
      <c r="V271" s="348">
        <v>518</v>
      </c>
      <c r="W271" s="349">
        <f>IFERROR(IF(V271="",0,CEILING((V271/$H271),1)*$H271),"")</f>
        <v>522.6</v>
      </c>
      <c r="X271" s="36">
        <f>IFERROR(IF(W271=0,"",ROUNDUP(W271/H271,0)*0.02175),"")</f>
        <v>1.4572499999999999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8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2"/>
      <c r="P272" s="362"/>
      <c r="Q272" s="362"/>
      <c r="R272" s="359"/>
      <c r="S272" s="34"/>
      <c r="T272" s="34"/>
      <c r="U272" s="35" t="s">
        <v>64</v>
      </c>
      <c r="V272" s="348">
        <v>50</v>
      </c>
      <c r="W272" s="349">
        <f>IFERROR(IF(V272="",0,CEILING((V272/$H272),1)*$H272),"")</f>
        <v>50.400000000000006</v>
      </c>
      <c r="X272" s="36">
        <f>IFERROR(IF(W272=0,"",ROUNDUP(W272/H272,0)*0.02175),"")</f>
        <v>0.1305</v>
      </c>
      <c r="Y272" s="56"/>
      <c r="Z272" s="57"/>
      <c r="AD272" s="58"/>
      <c r="BA272" s="216" t="s">
        <v>1</v>
      </c>
    </row>
    <row r="273" spans="1:53" x14ac:dyDescent="0.2">
      <c r="A273" s="355"/>
      <c r="B273" s="356"/>
      <c r="C273" s="356"/>
      <c r="D273" s="356"/>
      <c r="E273" s="356"/>
      <c r="F273" s="356"/>
      <c r="G273" s="356"/>
      <c r="H273" s="356"/>
      <c r="I273" s="356"/>
      <c r="J273" s="356"/>
      <c r="K273" s="356"/>
      <c r="L273" s="356"/>
      <c r="M273" s="357"/>
      <c r="N273" s="352" t="s">
        <v>65</v>
      </c>
      <c r="O273" s="353"/>
      <c r="P273" s="353"/>
      <c r="Q273" s="353"/>
      <c r="R273" s="353"/>
      <c r="S273" s="353"/>
      <c r="T273" s="354"/>
      <c r="U273" s="37" t="s">
        <v>66</v>
      </c>
      <c r="V273" s="350">
        <f>IFERROR(V270/H270,"0")+IFERROR(V271/H271,"0")+IFERROR(V272/H272,"0")</f>
        <v>111.76739926739926</v>
      </c>
      <c r="W273" s="350">
        <f>IFERROR(W270/H270,"0")+IFERROR(W271/H271,"0")+IFERROR(W272/H272,"0")</f>
        <v>113</v>
      </c>
      <c r="X273" s="350">
        <f>IFERROR(IF(X270="",0,X270),"0")+IFERROR(IF(X271="",0,X271),"0")+IFERROR(IF(X272="",0,X272),"0")</f>
        <v>2.4577499999999999</v>
      </c>
      <c r="Y273" s="351"/>
      <c r="Z273" s="351"/>
    </row>
    <row r="274" spans="1:53" x14ac:dyDescent="0.2">
      <c r="A274" s="356"/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7"/>
      <c r="N274" s="352" t="s">
        <v>65</v>
      </c>
      <c r="O274" s="353"/>
      <c r="P274" s="353"/>
      <c r="Q274" s="353"/>
      <c r="R274" s="353"/>
      <c r="S274" s="353"/>
      <c r="T274" s="354"/>
      <c r="U274" s="37" t="s">
        <v>64</v>
      </c>
      <c r="V274" s="350">
        <f>IFERROR(SUM(V270:V272),"0")</f>
        <v>899</v>
      </c>
      <c r="W274" s="350">
        <f>IFERROR(SUM(W270:W272),"0")</f>
        <v>909</v>
      </c>
      <c r="X274" s="37"/>
      <c r="Y274" s="351"/>
      <c r="Z274" s="351"/>
    </row>
    <row r="275" spans="1:53" ht="14.25" hidden="1" customHeight="1" x14ac:dyDescent="0.25">
      <c r="A275" s="360" t="s">
        <v>82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44"/>
      <c r="Z275" s="344"/>
    </row>
    <row r="276" spans="1:53" ht="16.5" hidden="1" customHeight="1" x14ac:dyDescent="0.25">
      <c r="A276" s="54" t="s">
        <v>415</v>
      </c>
      <c r="B276" s="54" t="s">
        <v>416</v>
      </c>
      <c r="C276" s="31">
        <v>4301030232</v>
      </c>
      <c r="D276" s="358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7" t="s">
        <v>417</v>
      </c>
      <c r="O276" s="362"/>
      <c r="P276" s="362"/>
      <c r="Q276" s="362"/>
      <c r="R276" s="359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4301030235</v>
      </c>
      <c r="D277" s="358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7" t="s">
        <v>420</v>
      </c>
      <c r="O277" s="362"/>
      <c r="P277" s="362"/>
      <c r="Q277" s="362"/>
      <c r="R277" s="359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421</v>
      </c>
      <c r="B278" s="54" t="s">
        <v>422</v>
      </c>
      <c r="C278" s="31">
        <v>4301030233</v>
      </c>
      <c r="D278" s="358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2"/>
      <c r="P278" s="362"/>
      <c r="Q278" s="362"/>
      <c r="R278" s="359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idden="1" x14ac:dyDescent="0.2">
      <c r="A279" s="355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7"/>
      <c r="N279" s="352" t="s">
        <v>65</v>
      </c>
      <c r="O279" s="353"/>
      <c r="P279" s="353"/>
      <c r="Q279" s="353"/>
      <c r="R279" s="353"/>
      <c r="S279" s="353"/>
      <c r="T279" s="354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hidden="1" x14ac:dyDescent="0.2">
      <c r="A280" s="356"/>
      <c r="B280" s="356"/>
      <c r="C280" s="356"/>
      <c r="D280" s="356"/>
      <c r="E280" s="356"/>
      <c r="F280" s="356"/>
      <c r="G280" s="356"/>
      <c r="H280" s="356"/>
      <c r="I280" s="356"/>
      <c r="J280" s="356"/>
      <c r="K280" s="356"/>
      <c r="L280" s="356"/>
      <c r="M280" s="357"/>
      <c r="N280" s="352" t="s">
        <v>65</v>
      </c>
      <c r="O280" s="353"/>
      <c r="P280" s="353"/>
      <c r="Q280" s="353"/>
      <c r="R280" s="353"/>
      <c r="S280" s="353"/>
      <c r="T280" s="354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hidden="1" customHeight="1" x14ac:dyDescent="0.25">
      <c r="A281" s="360" t="s">
        <v>423</v>
      </c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6"/>
      <c r="P281" s="356"/>
      <c r="Q281" s="356"/>
      <c r="R281" s="356"/>
      <c r="S281" s="356"/>
      <c r="T281" s="356"/>
      <c r="U281" s="356"/>
      <c r="V281" s="356"/>
      <c r="W281" s="356"/>
      <c r="X281" s="356"/>
      <c r="Y281" s="344"/>
      <c r="Z281" s="344"/>
    </row>
    <row r="282" spans="1:53" ht="16.5" hidden="1" customHeight="1" x14ac:dyDescent="0.25">
      <c r="A282" s="54" t="s">
        <v>424</v>
      </c>
      <c r="B282" s="54" t="s">
        <v>425</v>
      </c>
      <c r="C282" s="31">
        <v>4301180007</v>
      </c>
      <c r="D282" s="358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2"/>
      <c r="P282" s="362"/>
      <c r="Q282" s="362"/>
      <c r="R282" s="359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428</v>
      </c>
      <c r="B283" s="54" t="s">
        <v>429</v>
      </c>
      <c r="C283" s="31">
        <v>4301180006</v>
      </c>
      <c r="D283" s="358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2"/>
      <c r="P283" s="362"/>
      <c r="Q283" s="362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430</v>
      </c>
      <c r="B284" s="54" t="s">
        <v>431</v>
      </c>
      <c r="C284" s="31">
        <v>4301180001</v>
      </c>
      <c r="D284" s="358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2"/>
      <c r="P284" s="362"/>
      <c r="Q284" s="362"/>
      <c r="R284" s="359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55"/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7"/>
      <c r="N285" s="352" t="s">
        <v>65</v>
      </c>
      <c r="O285" s="353"/>
      <c r="P285" s="353"/>
      <c r="Q285" s="353"/>
      <c r="R285" s="353"/>
      <c r="S285" s="353"/>
      <c r="T285" s="354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hidden="1" x14ac:dyDescent="0.2">
      <c r="A286" s="356"/>
      <c r="B286" s="356"/>
      <c r="C286" s="356"/>
      <c r="D286" s="356"/>
      <c r="E286" s="356"/>
      <c r="F286" s="356"/>
      <c r="G286" s="356"/>
      <c r="H286" s="356"/>
      <c r="I286" s="356"/>
      <c r="J286" s="356"/>
      <c r="K286" s="356"/>
      <c r="L286" s="356"/>
      <c r="M286" s="357"/>
      <c r="N286" s="352" t="s">
        <v>65</v>
      </c>
      <c r="O286" s="353"/>
      <c r="P286" s="353"/>
      <c r="Q286" s="353"/>
      <c r="R286" s="353"/>
      <c r="S286" s="353"/>
      <c r="T286" s="354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hidden="1" customHeight="1" x14ac:dyDescent="0.25">
      <c r="A287" s="406" t="s">
        <v>432</v>
      </c>
      <c r="B287" s="356"/>
      <c r="C287" s="356"/>
      <c r="D287" s="356"/>
      <c r="E287" s="356"/>
      <c r="F287" s="356"/>
      <c r="G287" s="356"/>
      <c r="H287" s="356"/>
      <c r="I287" s="356"/>
      <c r="J287" s="356"/>
      <c r="K287" s="356"/>
      <c r="L287" s="356"/>
      <c r="M287" s="356"/>
      <c r="N287" s="356"/>
      <c r="O287" s="356"/>
      <c r="P287" s="356"/>
      <c r="Q287" s="356"/>
      <c r="R287" s="356"/>
      <c r="S287" s="356"/>
      <c r="T287" s="356"/>
      <c r="U287" s="356"/>
      <c r="V287" s="356"/>
      <c r="W287" s="356"/>
      <c r="X287" s="356"/>
      <c r="Y287" s="343"/>
      <c r="Z287" s="343"/>
    </row>
    <row r="288" spans="1:53" ht="14.25" hidden="1" customHeight="1" x14ac:dyDescent="0.25">
      <c r="A288" s="360" t="s">
        <v>104</v>
      </c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56"/>
      <c r="N288" s="356"/>
      <c r="O288" s="356"/>
      <c r="P288" s="356"/>
      <c r="Q288" s="356"/>
      <c r="R288" s="356"/>
      <c r="S288" s="356"/>
      <c r="T288" s="356"/>
      <c r="U288" s="356"/>
      <c r="V288" s="356"/>
      <c r="W288" s="356"/>
      <c r="X288" s="356"/>
      <c r="Y288" s="344"/>
      <c r="Z288" s="344"/>
    </row>
    <row r="289" spans="1:53" ht="27" hidden="1" customHeight="1" x14ac:dyDescent="0.25">
      <c r="A289" s="54" t="s">
        <v>433</v>
      </c>
      <c r="B289" s="54" t="s">
        <v>434</v>
      </c>
      <c r="C289" s="31">
        <v>4301011315</v>
      </c>
      <c r="D289" s="358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2"/>
      <c r="P289" s="362"/>
      <c r="Q289" s="362"/>
      <c r="R289" s="359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435</v>
      </c>
      <c r="C290" s="31">
        <v>4301011121</v>
      </c>
      <c r="D290" s="358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2"/>
      <c r="P290" s="362"/>
      <c r="Q290" s="362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436</v>
      </c>
      <c r="B291" s="54" t="s">
        <v>437</v>
      </c>
      <c r="C291" s="31">
        <v>4301011619</v>
      </c>
      <c r="D291" s="358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2"/>
      <c r="P291" s="362"/>
      <c r="Q291" s="362"/>
      <c r="R291" s="359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436</v>
      </c>
      <c r="B292" s="54" t="s">
        <v>438</v>
      </c>
      <c r="C292" s="31">
        <v>4301011322</v>
      </c>
      <c r="D292" s="358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2"/>
      <c r="P292" s="362"/>
      <c r="Q292" s="362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439</v>
      </c>
      <c r="C293" s="31">
        <v>4301011396</v>
      </c>
      <c r="D293" s="358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440</v>
      </c>
      <c r="B294" s="54" t="s">
        <v>441</v>
      </c>
      <c r="C294" s="31">
        <v>4301011313</v>
      </c>
      <c r="D294" s="358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2"/>
      <c r="P294" s="362"/>
      <c r="Q294" s="362"/>
      <c r="R294" s="359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442</v>
      </c>
      <c r="B295" s="54" t="s">
        <v>443</v>
      </c>
      <c r="C295" s="31">
        <v>4301011316</v>
      </c>
      <c r="D295" s="358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2"/>
      <c r="P295" s="362"/>
      <c r="Q295" s="362"/>
      <c r="R295" s="359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444</v>
      </c>
      <c r="B296" s="54" t="s">
        <v>445</v>
      </c>
      <c r="C296" s="31">
        <v>4301011318</v>
      </c>
      <c r="D296" s="358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2"/>
      <c r="P296" s="362"/>
      <c r="Q296" s="362"/>
      <c r="R296" s="359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55"/>
      <c r="B297" s="356"/>
      <c r="C297" s="356"/>
      <c r="D297" s="356"/>
      <c r="E297" s="356"/>
      <c r="F297" s="356"/>
      <c r="G297" s="356"/>
      <c r="H297" s="356"/>
      <c r="I297" s="356"/>
      <c r="J297" s="356"/>
      <c r="K297" s="356"/>
      <c r="L297" s="356"/>
      <c r="M297" s="357"/>
      <c r="N297" s="352" t="s">
        <v>65</v>
      </c>
      <c r="O297" s="353"/>
      <c r="P297" s="353"/>
      <c r="Q297" s="353"/>
      <c r="R297" s="353"/>
      <c r="S297" s="353"/>
      <c r="T297" s="354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hidden="1" x14ac:dyDescent="0.2">
      <c r="A298" s="356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7"/>
      <c r="N298" s="352" t="s">
        <v>65</v>
      </c>
      <c r="O298" s="353"/>
      <c r="P298" s="353"/>
      <c r="Q298" s="353"/>
      <c r="R298" s="353"/>
      <c r="S298" s="353"/>
      <c r="T298" s="354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hidden="1" customHeight="1" x14ac:dyDescent="0.25">
      <c r="A299" s="360" t="s">
        <v>59</v>
      </c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56"/>
      <c r="P299" s="356"/>
      <c r="Q299" s="356"/>
      <c r="R299" s="356"/>
      <c r="S299" s="356"/>
      <c r="T299" s="356"/>
      <c r="U299" s="356"/>
      <c r="V299" s="356"/>
      <c r="W299" s="356"/>
      <c r="X299" s="356"/>
      <c r="Y299" s="344"/>
      <c r="Z299" s="344"/>
    </row>
    <row r="300" spans="1:53" ht="27" hidden="1" customHeight="1" x14ac:dyDescent="0.25">
      <c r="A300" s="54" t="s">
        <v>446</v>
      </c>
      <c r="B300" s="54" t="s">
        <v>447</v>
      </c>
      <c r="C300" s="31">
        <v>4301031154</v>
      </c>
      <c r="D300" s="358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2"/>
      <c r="P300" s="362"/>
      <c r="Q300" s="362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448</v>
      </c>
      <c r="B301" s="54" t="s">
        <v>449</v>
      </c>
      <c r="C301" s="31">
        <v>4301031155</v>
      </c>
      <c r="D301" s="358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2"/>
      <c r="P301" s="362"/>
      <c r="Q301" s="362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5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57"/>
      <c r="N302" s="352" t="s">
        <v>65</v>
      </c>
      <c r="O302" s="353"/>
      <c r="P302" s="353"/>
      <c r="Q302" s="353"/>
      <c r="R302" s="353"/>
      <c r="S302" s="353"/>
      <c r="T302" s="354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57"/>
      <c r="N303" s="352" t="s">
        <v>65</v>
      </c>
      <c r="O303" s="353"/>
      <c r="P303" s="353"/>
      <c r="Q303" s="353"/>
      <c r="R303" s="353"/>
      <c r="S303" s="353"/>
      <c r="T303" s="354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hidden="1" customHeight="1" x14ac:dyDescent="0.25">
      <c r="A304" s="406" t="s">
        <v>450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43"/>
      <c r="Z304" s="343"/>
    </row>
    <row r="305" spans="1:53" ht="14.25" hidden="1" customHeight="1" x14ac:dyDescent="0.25">
      <c r="A305" s="360" t="s">
        <v>59</v>
      </c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6"/>
      <c r="P305" s="356"/>
      <c r="Q305" s="356"/>
      <c r="R305" s="356"/>
      <c r="S305" s="356"/>
      <c r="T305" s="356"/>
      <c r="U305" s="356"/>
      <c r="V305" s="356"/>
      <c r="W305" s="356"/>
      <c r="X305" s="356"/>
      <c r="Y305" s="344"/>
      <c r="Z305" s="344"/>
    </row>
    <row r="306" spans="1:53" ht="27" hidden="1" customHeight="1" x14ac:dyDescent="0.25">
      <c r="A306" s="54" t="s">
        <v>451</v>
      </c>
      <c r="B306" s="54" t="s">
        <v>452</v>
      </c>
      <c r="C306" s="31">
        <v>4301031066</v>
      </c>
      <c r="D306" s="358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2"/>
      <c r="P306" s="362"/>
      <c r="Q306" s="362"/>
      <c r="R306" s="359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hidden="1" x14ac:dyDescent="0.2">
      <c r="A307" s="355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57"/>
      <c r="N307" s="352" t="s">
        <v>65</v>
      </c>
      <c r="O307" s="353"/>
      <c r="P307" s="353"/>
      <c r="Q307" s="353"/>
      <c r="R307" s="353"/>
      <c r="S307" s="353"/>
      <c r="T307" s="354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hidden="1" x14ac:dyDescent="0.2">
      <c r="A308" s="356"/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7"/>
      <c r="N308" s="352" t="s">
        <v>65</v>
      </c>
      <c r="O308" s="353"/>
      <c r="P308" s="353"/>
      <c r="Q308" s="353"/>
      <c r="R308" s="353"/>
      <c r="S308" s="353"/>
      <c r="T308" s="354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hidden="1" customHeight="1" x14ac:dyDescent="0.25">
      <c r="A309" s="360" t="s">
        <v>67</v>
      </c>
      <c r="B309" s="356"/>
      <c r="C309" s="356"/>
      <c r="D309" s="356"/>
      <c r="E309" s="356"/>
      <c r="F309" s="356"/>
      <c r="G309" s="356"/>
      <c r="H309" s="356"/>
      <c r="I309" s="356"/>
      <c r="J309" s="356"/>
      <c r="K309" s="356"/>
      <c r="L309" s="356"/>
      <c r="M309" s="356"/>
      <c r="N309" s="356"/>
      <c r="O309" s="356"/>
      <c r="P309" s="356"/>
      <c r="Q309" s="356"/>
      <c r="R309" s="356"/>
      <c r="S309" s="356"/>
      <c r="T309" s="356"/>
      <c r="U309" s="356"/>
      <c r="V309" s="356"/>
      <c r="W309" s="356"/>
      <c r="X309" s="356"/>
      <c r="Y309" s="344"/>
      <c r="Z309" s="344"/>
    </row>
    <row r="310" spans="1:53" ht="27" hidden="1" customHeight="1" x14ac:dyDescent="0.25">
      <c r="A310" s="54" t="s">
        <v>453</v>
      </c>
      <c r="B310" s="54" t="s">
        <v>454</v>
      </c>
      <c r="C310" s="31">
        <v>4301051142</v>
      </c>
      <c r="D310" s="358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2"/>
      <c r="P310" s="362"/>
      <c r="Q310" s="362"/>
      <c r="R310" s="359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hidden="1" customHeight="1" x14ac:dyDescent="0.25">
      <c r="A311" s="54" t="s">
        <v>455</v>
      </c>
      <c r="B311" s="54" t="s">
        <v>456</v>
      </c>
      <c r="C311" s="31">
        <v>4301051461</v>
      </c>
      <c r="D311" s="358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2"/>
      <c r="P311" s="362"/>
      <c r="Q311" s="362"/>
      <c r="R311" s="359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457</v>
      </c>
      <c r="B312" s="54" t="s">
        <v>458</v>
      </c>
      <c r="C312" s="31">
        <v>4301051485</v>
      </c>
      <c r="D312" s="358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2"/>
      <c r="P312" s="362"/>
      <c r="Q312" s="362"/>
      <c r="R312" s="359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idden="1" x14ac:dyDescent="0.2">
      <c r="A313" s="355"/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7"/>
      <c r="N313" s="352" t="s">
        <v>65</v>
      </c>
      <c r="O313" s="353"/>
      <c r="P313" s="353"/>
      <c r="Q313" s="353"/>
      <c r="R313" s="353"/>
      <c r="S313" s="353"/>
      <c r="T313" s="354"/>
      <c r="U313" s="37" t="s">
        <v>66</v>
      </c>
      <c r="V313" s="350">
        <f>IFERROR(V310/H310,"0")+IFERROR(V311/H311,"0")+IFERROR(V312/H312,"0")</f>
        <v>0</v>
      </c>
      <c r="W313" s="350">
        <f>IFERROR(W310/H310,"0")+IFERROR(W311/H311,"0")+IFERROR(W312/H312,"0")</f>
        <v>0</v>
      </c>
      <c r="X313" s="350">
        <f>IFERROR(IF(X310="",0,X310),"0")+IFERROR(IF(X311="",0,X311),"0")+IFERROR(IF(X312="",0,X312),"0")</f>
        <v>0</v>
      </c>
      <c r="Y313" s="351"/>
      <c r="Z313" s="351"/>
    </row>
    <row r="314" spans="1:53" hidden="1" x14ac:dyDescent="0.2">
      <c r="A314" s="356"/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7"/>
      <c r="N314" s="352" t="s">
        <v>65</v>
      </c>
      <c r="O314" s="353"/>
      <c r="P314" s="353"/>
      <c r="Q314" s="353"/>
      <c r="R314" s="353"/>
      <c r="S314" s="353"/>
      <c r="T314" s="354"/>
      <c r="U314" s="37" t="s">
        <v>64</v>
      </c>
      <c r="V314" s="350">
        <f>IFERROR(SUM(V310:V312),"0")</f>
        <v>0</v>
      </c>
      <c r="W314" s="350">
        <f>IFERROR(SUM(W310:W312),"0")</f>
        <v>0</v>
      </c>
      <c r="X314" s="37"/>
      <c r="Y314" s="351"/>
      <c r="Z314" s="351"/>
    </row>
    <row r="315" spans="1:53" ht="14.25" hidden="1" customHeight="1" x14ac:dyDescent="0.25">
      <c r="A315" s="360" t="s">
        <v>200</v>
      </c>
      <c r="B315" s="356"/>
      <c r="C315" s="356"/>
      <c r="D315" s="356"/>
      <c r="E315" s="356"/>
      <c r="F315" s="356"/>
      <c r="G315" s="356"/>
      <c r="H315" s="356"/>
      <c r="I315" s="356"/>
      <c r="J315" s="356"/>
      <c r="K315" s="356"/>
      <c r="L315" s="356"/>
      <c r="M315" s="356"/>
      <c r="N315" s="356"/>
      <c r="O315" s="356"/>
      <c r="P315" s="356"/>
      <c r="Q315" s="356"/>
      <c r="R315" s="356"/>
      <c r="S315" s="356"/>
      <c r="T315" s="356"/>
      <c r="U315" s="356"/>
      <c r="V315" s="356"/>
      <c r="W315" s="356"/>
      <c r="X315" s="356"/>
      <c r="Y315" s="344"/>
      <c r="Z315" s="344"/>
    </row>
    <row r="316" spans="1:53" ht="27" hidden="1" customHeight="1" x14ac:dyDescent="0.25">
      <c r="A316" s="54" t="s">
        <v>459</v>
      </c>
      <c r="B316" s="54" t="s">
        <v>460</v>
      </c>
      <c r="C316" s="31">
        <v>4301060324</v>
      </c>
      <c r="D316" s="358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59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55"/>
      <c r="B317" s="356"/>
      <c r="C317" s="356"/>
      <c r="D317" s="356"/>
      <c r="E317" s="356"/>
      <c r="F317" s="356"/>
      <c r="G317" s="356"/>
      <c r="H317" s="356"/>
      <c r="I317" s="356"/>
      <c r="J317" s="356"/>
      <c r="K317" s="356"/>
      <c r="L317" s="356"/>
      <c r="M317" s="357"/>
      <c r="N317" s="352" t="s">
        <v>65</v>
      </c>
      <c r="O317" s="353"/>
      <c r="P317" s="353"/>
      <c r="Q317" s="353"/>
      <c r="R317" s="353"/>
      <c r="S317" s="353"/>
      <c r="T317" s="354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hidden="1" x14ac:dyDescent="0.2">
      <c r="A318" s="356"/>
      <c r="B318" s="356"/>
      <c r="C318" s="356"/>
      <c r="D318" s="356"/>
      <c r="E318" s="356"/>
      <c r="F318" s="356"/>
      <c r="G318" s="356"/>
      <c r="H318" s="356"/>
      <c r="I318" s="356"/>
      <c r="J318" s="356"/>
      <c r="K318" s="356"/>
      <c r="L318" s="356"/>
      <c r="M318" s="357"/>
      <c r="N318" s="352" t="s">
        <v>65</v>
      </c>
      <c r="O318" s="353"/>
      <c r="P318" s="353"/>
      <c r="Q318" s="353"/>
      <c r="R318" s="353"/>
      <c r="S318" s="353"/>
      <c r="T318" s="354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hidden="1" customHeight="1" x14ac:dyDescent="0.25">
      <c r="A319" s="360" t="s">
        <v>82</v>
      </c>
      <c r="B319" s="356"/>
      <c r="C319" s="356"/>
      <c r="D319" s="356"/>
      <c r="E319" s="356"/>
      <c r="F319" s="356"/>
      <c r="G319" s="356"/>
      <c r="H319" s="356"/>
      <c r="I319" s="356"/>
      <c r="J319" s="356"/>
      <c r="K319" s="356"/>
      <c r="L319" s="356"/>
      <c r="M319" s="356"/>
      <c r="N319" s="356"/>
      <c r="O319" s="356"/>
      <c r="P319" s="356"/>
      <c r="Q319" s="356"/>
      <c r="R319" s="356"/>
      <c r="S319" s="356"/>
      <c r="T319" s="356"/>
      <c r="U319" s="356"/>
      <c r="V319" s="356"/>
      <c r="W319" s="356"/>
      <c r="X319" s="356"/>
      <c r="Y319" s="344"/>
      <c r="Z319" s="344"/>
    </row>
    <row r="320" spans="1:53" ht="27" hidden="1" customHeight="1" x14ac:dyDescent="0.25">
      <c r="A320" s="54" t="s">
        <v>461</v>
      </c>
      <c r="B320" s="54" t="s">
        <v>462</v>
      </c>
      <c r="C320" s="31">
        <v>4301032015</v>
      </c>
      <c r="D320" s="358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59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55"/>
      <c r="B321" s="356"/>
      <c r="C321" s="356"/>
      <c r="D321" s="356"/>
      <c r="E321" s="356"/>
      <c r="F321" s="356"/>
      <c r="G321" s="356"/>
      <c r="H321" s="356"/>
      <c r="I321" s="356"/>
      <c r="J321" s="356"/>
      <c r="K321" s="356"/>
      <c r="L321" s="356"/>
      <c r="M321" s="357"/>
      <c r="N321" s="352" t="s">
        <v>65</v>
      </c>
      <c r="O321" s="353"/>
      <c r="P321" s="353"/>
      <c r="Q321" s="353"/>
      <c r="R321" s="353"/>
      <c r="S321" s="353"/>
      <c r="T321" s="354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hidden="1" x14ac:dyDescent="0.2">
      <c r="A322" s="356"/>
      <c r="B322" s="356"/>
      <c r="C322" s="356"/>
      <c r="D322" s="356"/>
      <c r="E322" s="356"/>
      <c r="F322" s="356"/>
      <c r="G322" s="356"/>
      <c r="H322" s="356"/>
      <c r="I322" s="356"/>
      <c r="J322" s="356"/>
      <c r="K322" s="356"/>
      <c r="L322" s="356"/>
      <c r="M322" s="357"/>
      <c r="N322" s="352" t="s">
        <v>65</v>
      </c>
      <c r="O322" s="353"/>
      <c r="P322" s="353"/>
      <c r="Q322" s="353"/>
      <c r="R322" s="353"/>
      <c r="S322" s="353"/>
      <c r="T322" s="354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hidden="1" customHeight="1" x14ac:dyDescent="0.2">
      <c r="A323" s="363" t="s">
        <v>463</v>
      </c>
      <c r="B323" s="364"/>
      <c r="C323" s="364"/>
      <c r="D323" s="364"/>
      <c r="E323" s="364"/>
      <c r="F323" s="364"/>
      <c r="G323" s="364"/>
      <c r="H323" s="364"/>
      <c r="I323" s="364"/>
      <c r="J323" s="364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  <c r="X323" s="364"/>
      <c r="Y323" s="48"/>
      <c r="Z323" s="48"/>
    </row>
    <row r="324" spans="1:53" ht="16.5" hidden="1" customHeight="1" x14ac:dyDescent="0.25">
      <c r="A324" s="406" t="s">
        <v>464</v>
      </c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56"/>
      <c r="N324" s="356"/>
      <c r="O324" s="356"/>
      <c r="P324" s="356"/>
      <c r="Q324" s="356"/>
      <c r="R324" s="356"/>
      <c r="S324" s="356"/>
      <c r="T324" s="356"/>
      <c r="U324" s="356"/>
      <c r="V324" s="356"/>
      <c r="W324" s="356"/>
      <c r="X324" s="356"/>
      <c r="Y324" s="343"/>
      <c r="Z324" s="343"/>
    </row>
    <row r="325" spans="1:53" ht="14.25" hidden="1" customHeight="1" x14ac:dyDescent="0.25">
      <c r="A325" s="360" t="s">
        <v>104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44"/>
      <c r="Z325" s="344"/>
    </row>
    <row r="326" spans="1:53" ht="27" hidden="1" customHeight="1" x14ac:dyDescent="0.25">
      <c r="A326" s="54" t="s">
        <v>465</v>
      </c>
      <c r="B326" s="54" t="s">
        <v>466</v>
      </c>
      <c r="C326" s="31">
        <v>4301011239</v>
      </c>
      <c r="D326" s="358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2"/>
      <c r="P326" s="362"/>
      <c r="Q326" s="362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8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2"/>
      <c r="P327" s="362"/>
      <c r="Q327" s="362"/>
      <c r="R327" s="359"/>
      <c r="S327" s="34"/>
      <c r="T327" s="34"/>
      <c r="U327" s="35" t="s">
        <v>64</v>
      </c>
      <c r="V327" s="348">
        <v>1594</v>
      </c>
      <c r="W327" s="349">
        <f t="shared" si="17"/>
        <v>1605</v>
      </c>
      <c r="X327" s="36">
        <f>IFERROR(IF(W327=0,"",ROUNDUP(W327/H327,0)*0.02175),"")</f>
        <v>2.3272499999999998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8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8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2"/>
      <c r="P328" s="362"/>
      <c r="Q328" s="362"/>
      <c r="R328" s="359"/>
      <c r="S328" s="34"/>
      <c r="T328" s="34"/>
      <c r="U328" s="35" t="s">
        <v>64</v>
      </c>
      <c r="V328" s="348">
        <v>2289</v>
      </c>
      <c r="W328" s="349">
        <f t="shared" si="17"/>
        <v>2295</v>
      </c>
      <c r="X328" s="36">
        <f>IFERROR(IF(W328=0,"",ROUNDUP(W328/H328,0)*0.02175),"")</f>
        <v>3.32775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468</v>
      </c>
      <c r="B329" s="54" t="s">
        <v>470</v>
      </c>
      <c r="C329" s="31">
        <v>4301011240</v>
      </c>
      <c r="D329" s="358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2"/>
      <c r="P329" s="362"/>
      <c r="Q329" s="362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8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2"/>
      <c r="P330" s="362"/>
      <c r="Q330" s="362"/>
      <c r="R330" s="359"/>
      <c r="S330" s="34"/>
      <c r="T330" s="34"/>
      <c r="U330" s="35" t="s">
        <v>64</v>
      </c>
      <c r="V330" s="348">
        <v>1211</v>
      </c>
      <c r="W330" s="349">
        <f t="shared" si="17"/>
        <v>1215</v>
      </c>
      <c r="X330" s="36">
        <f>IFERROR(IF(W330=0,"",ROUNDUP(W330/H330,0)*0.02175),"")</f>
        <v>1.7617499999999999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471</v>
      </c>
      <c r="B331" s="54" t="s">
        <v>473</v>
      </c>
      <c r="C331" s="31">
        <v>4301011238</v>
      </c>
      <c r="D331" s="358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2"/>
      <c r="P331" s="362"/>
      <c r="Q331" s="362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474</v>
      </c>
      <c r="B332" s="54" t="s">
        <v>475</v>
      </c>
      <c r="C332" s="31">
        <v>4301011327</v>
      </c>
      <c r="D332" s="358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2"/>
      <c r="P332" s="362"/>
      <c r="Q332" s="362"/>
      <c r="R332" s="359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4301011332</v>
      </c>
      <c r="D333" s="358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8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2"/>
      <c r="P333" s="362"/>
      <c r="Q333" s="362"/>
      <c r="R333" s="359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7"/>
      <c r="N334" s="352" t="s">
        <v>65</v>
      </c>
      <c r="O334" s="353"/>
      <c r="P334" s="353"/>
      <c r="Q334" s="353"/>
      <c r="R334" s="353"/>
      <c r="S334" s="353"/>
      <c r="T334" s="354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339.6</v>
      </c>
      <c r="W334" s="350">
        <f>IFERROR(W326/H326,"0")+IFERROR(W327/H327,"0")+IFERROR(W328/H328,"0")+IFERROR(W329/H329,"0")+IFERROR(W330/H330,"0")+IFERROR(W331/H331,"0")+IFERROR(W332/H332,"0")+IFERROR(W333/H333,"0")</f>
        <v>341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7.4167499999999995</v>
      </c>
      <c r="Y334" s="351"/>
      <c r="Z334" s="351"/>
    </row>
    <row r="335" spans="1:53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7"/>
      <c r="N335" s="352" t="s">
        <v>65</v>
      </c>
      <c r="O335" s="353"/>
      <c r="P335" s="353"/>
      <c r="Q335" s="353"/>
      <c r="R335" s="353"/>
      <c r="S335" s="353"/>
      <c r="T335" s="354"/>
      <c r="U335" s="37" t="s">
        <v>64</v>
      </c>
      <c r="V335" s="350">
        <f>IFERROR(SUM(V326:V333),"0")</f>
        <v>5094</v>
      </c>
      <c r="W335" s="350">
        <f>IFERROR(SUM(W326:W333),"0")</f>
        <v>5115</v>
      </c>
      <c r="X335" s="37"/>
      <c r="Y335" s="351"/>
      <c r="Z335" s="351"/>
    </row>
    <row r="336" spans="1:53" ht="14.25" hidden="1" customHeight="1" x14ac:dyDescent="0.25">
      <c r="A336" s="360" t="s">
        <v>96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8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2"/>
      <c r="P337" s="362"/>
      <c r="Q337" s="362"/>
      <c r="R337" s="359"/>
      <c r="S337" s="34"/>
      <c r="T337" s="34"/>
      <c r="U337" s="35" t="s">
        <v>64</v>
      </c>
      <c r="V337" s="348">
        <v>1134</v>
      </c>
      <c r="W337" s="349">
        <f>IFERROR(IF(V337="",0,CEILING((V337/$H337),1)*$H337),"")</f>
        <v>1140</v>
      </c>
      <c r="X337" s="36">
        <f>IFERROR(IF(W337=0,"",ROUNDUP(W337/H337,0)*0.02175),"")</f>
        <v>1.6529999999999998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480</v>
      </c>
      <c r="B338" s="54" t="s">
        <v>481</v>
      </c>
      <c r="C338" s="31">
        <v>4301020270</v>
      </c>
      <c r="D338" s="358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2"/>
      <c r="P338" s="362"/>
      <c r="Q338" s="362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hidden="1" customHeight="1" x14ac:dyDescent="0.25">
      <c r="A339" s="54" t="s">
        <v>482</v>
      </c>
      <c r="B339" s="54" t="s">
        <v>483</v>
      </c>
      <c r="C339" s="31">
        <v>4301020179</v>
      </c>
      <c r="D339" s="358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2"/>
      <c r="P339" s="362"/>
      <c r="Q339" s="362"/>
      <c r="R339" s="359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5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7"/>
      <c r="N340" s="352" t="s">
        <v>65</v>
      </c>
      <c r="O340" s="353"/>
      <c r="P340" s="353"/>
      <c r="Q340" s="353"/>
      <c r="R340" s="353"/>
      <c r="S340" s="353"/>
      <c r="T340" s="354"/>
      <c r="U340" s="37" t="s">
        <v>66</v>
      </c>
      <c r="V340" s="350">
        <f>IFERROR(V337/H337,"0")+IFERROR(V338/H338,"0")+IFERROR(V339/H339,"0")</f>
        <v>75.599999999999994</v>
      </c>
      <c r="W340" s="350">
        <f>IFERROR(W337/H337,"0")+IFERROR(W338/H338,"0")+IFERROR(W339/H339,"0")</f>
        <v>76</v>
      </c>
      <c r="X340" s="350">
        <f>IFERROR(IF(X337="",0,X337),"0")+IFERROR(IF(X338="",0,X338),"0")+IFERROR(IF(X339="",0,X339),"0")</f>
        <v>1.6529999999999998</v>
      </c>
      <c r="Y340" s="351"/>
      <c r="Z340" s="351"/>
    </row>
    <row r="341" spans="1:53" x14ac:dyDescent="0.2">
      <c r="A341" s="356"/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7"/>
      <c r="N341" s="352" t="s">
        <v>65</v>
      </c>
      <c r="O341" s="353"/>
      <c r="P341" s="353"/>
      <c r="Q341" s="353"/>
      <c r="R341" s="353"/>
      <c r="S341" s="353"/>
      <c r="T341" s="354"/>
      <c r="U341" s="37" t="s">
        <v>64</v>
      </c>
      <c r="V341" s="350">
        <f>IFERROR(SUM(V337:V339),"0")</f>
        <v>1134</v>
      </c>
      <c r="W341" s="350">
        <f>IFERROR(SUM(W337:W339),"0")</f>
        <v>1140</v>
      </c>
      <c r="X341" s="37"/>
      <c r="Y341" s="351"/>
      <c r="Z341" s="351"/>
    </row>
    <row r="342" spans="1:53" ht="14.25" hidden="1" customHeight="1" x14ac:dyDescent="0.25">
      <c r="A342" s="360" t="s">
        <v>67</v>
      </c>
      <c r="B342" s="356"/>
      <c r="C342" s="356"/>
      <c r="D342" s="356"/>
      <c r="E342" s="356"/>
      <c r="F342" s="356"/>
      <c r="G342" s="356"/>
      <c r="H342" s="356"/>
      <c r="I342" s="356"/>
      <c r="J342" s="356"/>
      <c r="K342" s="356"/>
      <c r="L342" s="356"/>
      <c r="M342" s="356"/>
      <c r="N342" s="356"/>
      <c r="O342" s="356"/>
      <c r="P342" s="356"/>
      <c r="Q342" s="356"/>
      <c r="R342" s="356"/>
      <c r="S342" s="356"/>
      <c r="T342" s="356"/>
      <c r="U342" s="356"/>
      <c r="V342" s="356"/>
      <c r="W342" s="356"/>
      <c r="X342" s="356"/>
      <c r="Y342" s="344"/>
      <c r="Z342" s="344"/>
    </row>
    <row r="343" spans="1:53" ht="27" hidden="1" customHeight="1" x14ac:dyDescent="0.25">
      <c r="A343" s="54" t="s">
        <v>484</v>
      </c>
      <c r="B343" s="54" t="s">
        <v>485</v>
      </c>
      <c r="C343" s="31">
        <v>4301051560</v>
      </c>
      <c r="D343" s="358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96" t="s">
        <v>486</v>
      </c>
      <c r="O343" s="362"/>
      <c r="P343" s="362"/>
      <c r="Q343" s="362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8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70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2"/>
      <c r="P344" s="362"/>
      <c r="Q344" s="362"/>
      <c r="R344" s="359"/>
      <c r="S344" s="34"/>
      <c r="T344" s="34"/>
      <c r="U344" s="35" t="s">
        <v>64</v>
      </c>
      <c r="V344" s="348">
        <v>119</v>
      </c>
      <c r="W344" s="349">
        <f>IFERROR(IF(V344="",0,CEILING((V344/$H344),1)*$H344),"")</f>
        <v>124.8</v>
      </c>
      <c r="X344" s="36">
        <f>IFERROR(IF(W344=0,"",ROUNDUP(W344/H344,0)*0.02175),"")</f>
        <v>0.34799999999999998</v>
      </c>
      <c r="Y344" s="56"/>
      <c r="Z344" s="57"/>
      <c r="AD344" s="58"/>
      <c r="BA344" s="251" t="s">
        <v>1</v>
      </c>
    </row>
    <row r="345" spans="1:53" x14ac:dyDescent="0.2">
      <c r="A345" s="355"/>
      <c r="B345" s="356"/>
      <c r="C345" s="356"/>
      <c r="D345" s="356"/>
      <c r="E345" s="356"/>
      <c r="F345" s="356"/>
      <c r="G345" s="356"/>
      <c r="H345" s="356"/>
      <c r="I345" s="356"/>
      <c r="J345" s="356"/>
      <c r="K345" s="356"/>
      <c r="L345" s="356"/>
      <c r="M345" s="357"/>
      <c r="N345" s="352" t="s">
        <v>65</v>
      </c>
      <c r="O345" s="353"/>
      <c r="P345" s="353"/>
      <c r="Q345" s="353"/>
      <c r="R345" s="353"/>
      <c r="S345" s="353"/>
      <c r="T345" s="354"/>
      <c r="U345" s="37" t="s">
        <v>66</v>
      </c>
      <c r="V345" s="350">
        <f>IFERROR(V343/H343,"0")+IFERROR(V344/H344,"0")</f>
        <v>15.256410256410257</v>
      </c>
      <c r="W345" s="350">
        <f>IFERROR(W343/H343,"0")+IFERROR(W344/H344,"0")</f>
        <v>16</v>
      </c>
      <c r="X345" s="350">
        <f>IFERROR(IF(X343="",0,X343),"0")+IFERROR(IF(X344="",0,X344),"0")</f>
        <v>0.34799999999999998</v>
      </c>
      <c r="Y345" s="351"/>
      <c r="Z345" s="351"/>
    </row>
    <row r="346" spans="1:53" x14ac:dyDescent="0.2">
      <c r="A346" s="356"/>
      <c r="B346" s="356"/>
      <c r="C346" s="356"/>
      <c r="D346" s="356"/>
      <c r="E346" s="356"/>
      <c r="F346" s="356"/>
      <c r="G346" s="356"/>
      <c r="H346" s="356"/>
      <c r="I346" s="356"/>
      <c r="J346" s="356"/>
      <c r="K346" s="356"/>
      <c r="L346" s="356"/>
      <c r="M346" s="357"/>
      <c r="N346" s="352" t="s">
        <v>65</v>
      </c>
      <c r="O346" s="353"/>
      <c r="P346" s="353"/>
      <c r="Q346" s="353"/>
      <c r="R346" s="353"/>
      <c r="S346" s="353"/>
      <c r="T346" s="354"/>
      <c r="U346" s="37" t="s">
        <v>64</v>
      </c>
      <c r="V346" s="350">
        <f>IFERROR(SUM(V343:V344),"0")</f>
        <v>119</v>
      </c>
      <c r="W346" s="350">
        <f>IFERROR(SUM(W343:W344),"0")</f>
        <v>124.8</v>
      </c>
      <c r="X346" s="37"/>
      <c r="Y346" s="351"/>
      <c r="Z346" s="351"/>
    </row>
    <row r="347" spans="1:53" ht="14.25" hidden="1" customHeight="1" x14ac:dyDescent="0.25">
      <c r="A347" s="360" t="s">
        <v>200</v>
      </c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56"/>
      <c r="N347" s="356"/>
      <c r="O347" s="356"/>
      <c r="P347" s="356"/>
      <c r="Q347" s="356"/>
      <c r="R347" s="356"/>
      <c r="S347" s="356"/>
      <c r="T347" s="356"/>
      <c r="U347" s="356"/>
      <c r="V347" s="356"/>
      <c r="W347" s="356"/>
      <c r="X347" s="356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8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2"/>
      <c r="P348" s="362"/>
      <c r="Q348" s="362"/>
      <c r="R348" s="359"/>
      <c r="S348" s="34"/>
      <c r="T348" s="34"/>
      <c r="U348" s="35" t="s">
        <v>64</v>
      </c>
      <c r="V348" s="348">
        <v>92</v>
      </c>
      <c r="W348" s="349">
        <f>IFERROR(IF(V348="",0,CEILING((V348/$H348),1)*$H348),"")</f>
        <v>93.6</v>
      </c>
      <c r="X348" s="36">
        <f>IFERROR(IF(W348=0,"",ROUNDUP(W348/H348,0)*0.02175),"")</f>
        <v>0.26100000000000001</v>
      </c>
      <c r="Y348" s="56"/>
      <c r="Z348" s="57"/>
      <c r="AD348" s="58"/>
      <c r="BA348" s="252" t="s">
        <v>1</v>
      </c>
    </row>
    <row r="349" spans="1:53" x14ac:dyDescent="0.2">
      <c r="A349" s="355"/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7"/>
      <c r="N349" s="352" t="s">
        <v>65</v>
      </c>
      <c r="O349" s="353"/>
      <c r="P349" s="353"/>
      <c r="Q349" s="353"/>
      <c r="R349" s="353"/>
      <c r="S349" s="353"/>
      <c r="T349" s="354"/>
      <c r="U349" s="37" t="s">
        <v>66</v>
      </c>
      <c r="V349" s="350">
        <f>IFERROR(V348/H348,"0")</f>
        <v>11.794871794871796</v>
      </c>
      <c r="W349" s="350">
        <f>IFERROR(W348/H348,"0")</f>
        <v>12</v>
      </c>
      <c r="X349" s="350">
        <f>IFERROR(IF(X348="",0,X348),"0")</f>
        <v>0.26100000000000001</v>
      </c>
      <c r="Y349" s="351"/>
      <c r="Z349" s="351"/>
    </row>
    <row r="350" spans="1:53" x14ac:dyDescent="0.2">
      <c r="A350" s="356"/>
      <c r="B350" s="356"/>
      <c r="C350" s="356"/>
      <c r="D350" s="356"/>
      <c r="E350" s="356"/>
      <c r="F350" s="356"/>
      <c r="G350" s="356"/>
      <c r="H350" s="356"/>
      <c r="I350" s="356"/>
      <c r="J350" s="356"/>
      <c r="K350" s="356"/>
      <c r="L350" s="356"/>
      <c r="M350" s="357"/>
      <c r="N350" s="352" t="s">
        <v>65</v>
      </c>
      <c r="O350" s="353"/>
      <c r="P350" s="353"/>
      <c r="Q350" s="353"/>
      <c r="R350" s="353"/>
      <c r="S350" s="353"/>
      <c r="T350" s="354"/>
      <c r="U350" s="37" t="s">
        <v>64</v>
      </c>
      <c r="V350" s="350">
        <f>IFERROR(SUM(V348:V348),"0")</f>
        <v>92</v>
      </c>
      <c r="W350" s="350">
        <f>IFERROR(SUM(W348:W348),"0")</f>
        <v>93.6</v>
      </c>
      <c r="X350" s="37"/>
      <c r="Y350" s="351"/>
      <c r="Z350" s="351"/>
    </row>
    <row r="351" spans="1:53" ht="16.5" hidden="1" customHeight="1" x14ac:dyDescent="0.25">
      <c r="A351" s="406" t="s">
        <v>491</v>
      </c>
      <c r="B351" s="356"/>
      <c r="C351" s="356"/>
      <c r="D351" s="356"/>
      <c r="E351" s="356"/>
      <c r="F351" s="356"/>
      <c r="G351" s="356"/>
      <c r="H351" s="356"/>
      <c r="I351" s="356"/>
      <c r="J351" s="356"/>
      <c r="K351" s="356"/>
      <c r="L351" s="356"/>
      <c r="M351" s="356"/>
      <c r="N351" s="356"/>
      <c r="O351" s="356"/>
      <c r="P351" s="356"/>
      <c r="Q351" s="356"/>
      <c r="R351" s="356"/>
      <c r="S351" s="356"/>
      <c r="T351" s="356"/>
      <c r="U351" s="356"/>
      <c r="V351" s="356"/>
      <c r="W351" s="356"/>
      <c r="X351" s="356"/>
      <c r="Y351" s="343"/>
      <c r="Z351" s="343"/>
    </row>
    <row r="352" spans="1:53" ht="14.25" hidden="1" customHeight="1" x14ac:dyDescent="0.25">
      <c r="A352" s="360" t="s">
        <v>104</v>
      </c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56"/>
      <c r="N352" s="356"/>
      <c r="O352" s="356"/>
      <c r="P352" s="356"/>
      <c r="Q352" s="356"/>
      <c r="R352" s="356"/>
      <c r="S352" s="356"/>
      <c r="T352" s="356"/>
      <c r="U352" s="356"/>
      <c r="V352" s="356"/>
      <c r="W352" s="356"/>
      <c r="X352" s="356"/>
      <c r="Y352" s="344"/>
      <c r="Z352" s="344"/>
    </row>
    <row r="353" spans="1:53" ht="37.5" hidden="1" customHeight="1" x14ac:dyDescent="0.25">
      <c r="A353" s="54" t="s">
        <v>492</v>
      </c>
      <c r="B353" s="54" t="s">
        <v>493</v>
      </c>
      <c r="C353" s="31">
        <v>4301011324</v>
      </c>
      <c r="D353" s="358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2"/>
      <c r="P353" s="362"/>
      <c r="Q353" s="362"/>
      <c r="R353" s="359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494</v>
      </c>
      <c r="B354" s="54" t="s">
        <v>495</v>
      </c>
      <c r="C354" s="31">
        <v>4301011312</v>
      </c>
      <c r="D354" s="358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2"/>
      <c r="P354" s="362"/>
      <c r="Q354" s="362"/>
      <c r="R354" s="359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496</v>
      </c>
      <c r="B355" s="54" t="s">
        <v>497</v>
      </c>
      <c r="C355" s="31">
        <v>4301011483</v>
      </c>
      <c r="D355" s="358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2"/>
      <c r="P355" s="362"/>
      <c r="Q355" s="362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498</v>
      </c>
      <c r="B356" s="54" t="s">
        <v>499</v>
      </c>
      <c r="C356" s="31">
        <v>4301011655</v>
      </c>
      <c r="D356" s="358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2"/>
      <c r="P356" s="362"/>
      <c r="Q356" s="362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500</v>
      </c>
      <c r="B357" s="54" t="s">
        <v>501</v>
      </c>
      <c r="C357" s="31">
        <v>4301011303</v>
      </c>
      <c r="D357" s="358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2"/>
      <c r="P357" s="362"/>
      <c r="Q357" s="362"/>
      <c r="R357" s="359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hidden="1" x14ac:dyDescent="0.2">
      <c r="A358" s="355"/>
      <c r="B358" s="356"/>
      <c r="C358" s="356"/>
      <c r="D358" s="356"/>
      <c r="E358" s="356"/>
      <c r="F358" s="356"/>
      <c r="G358" s="356"/>
      <c r="H358" s="356"/>
      <c r="I358" s="356"/>
      <c r="J358" s="356"/>
      <c r="K358" s="356"/>
      <c r="L358" s="356"/>
      <c r="M358" s="357"/>
      <c r="N358" s="352" t="s">
        <v>65</v>
      </c>
      <c r="O358" s="353"/>
      <c r="P358" s="353"/>
      <c r="Q358" s="353"/>
      <c r="R358" s="353"/>
      <c r="S358" s="353"/>
      <c r="T358" s="354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hidden="1" x14ac:dyDescent="0.2">
      <c r="A359" s="356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57"/>
      <c r="N359" s="352" t="s">
        <v>65</v>
      </c>
      <c r="O359" s="353"/>
      <c r="P359" s="353"/>
      <c r="Q359" s="353"/>
      <c r="R359" s="353"/>
      <c r="S359" s="353"/>
      <c r="T359" s="354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hidden="1" customHeight="1" x14ac:dyDescent="0.25">
      <c r="A360" s="360" t="s">
        <v>59</v>
      </c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56"/>
      <c r="N360" s="356"/>
      <c r="O360" s="356"/>
      <c r="P360" s="356"/>
      <c r="Q360" s="356"/>
      <c r="R360" s="356"/>
      <c r="S360" s="356"/>
      <c r="T360" s="356"/>
      <c r="U360" s="356"/>
      <c r="V360" s="356"/>
      <c r="W360" s="356"/>
      <c r="X360" s="356"/>
      <c r="Y360" s="344"/>
      <c r="Z360" s="344"/>
    </row>
    <row r="361" spans="1:53" ht="27" hidden="1" customHeight="1" x14ac:dyDescent="0.25">
      <c r="A361" s="54" t="s">
        <v>502</v>
      </c>
      <c r="B361" s="54" t="s">
        <v>503</v>
      </c>
      <c r="C361" s="31">
        <v>4301031139</v>
      </c>
      <c r="D361" s="358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2"/>
      <c r="P361" s="362"/>
      <c r="Q361" s="362"/>
      <c r="R361" s="359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504</v>
      </c>
      <c r="B362" s="54" t="s">
        <v>505</v>
      </c>
      <c r="C362" s="31">
        <v>4301031140</v>
      </c>
      <c r="D362" s="358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2"/>
      <c r="P362" s="362"/>
      <c r="Q362" s="362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5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57"/>
      <c r="N363" s="352" t="s">
        <v>65</v>
      </c>
      <c r="O363" s="353"/>
      <c r="P363" s="353"/>
      <c r="Q363" s="353"/>
      <c r="R363" s="353"/>
      <c r="S363" s="353"/>
      <c r="T363" s="354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hidden="1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57"/>
      <c r="N364" s="352" t="s">
        <v>65</v>
      </c>
      <c r="O364" s="353"/>
      <c r="P364" s="353"/>
      <c r="Q364" s="353"/>
      <c r="R364" s="353"/>
      <c r="S364" s="353"/>
      <c r="T364" s="354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hidden="1" customHeight="1" x14ac:dyDescent="0.25">
      <c r="A365" s="360" t="s">
        <v>67</v>
      </c>
      <c r="B365" s="356"/>
      <c r="C365" s="356"/>
      <c r="D365" s="356"/>
      <c r="E365" s="356"/>
      <c r="F365" s="356"/>
      <c r="G365" s="356"/>
      <c r="H365" s="356"/>
      <c r="I365" s="356"/>
      <c r="J365" s="356"/>
      <c r="K365" s="356"/>
      <c r="L365" s="356"/>
      <c r="M365" s="356"/>
      <c r="N365" s="356"/>
      <c r="O365" s="356"/>
      <c r="P365" s="356"/>
      <c r="Q365" s="356"/>
      <c r="R365" s="356"/>
      <c r="S365" s="356"/>
      <c r="T365" s="356"/>
      <c r="U365" s="356"/>
      <c r="V365" s="356"/>
      <c r="W365" s="356"/>
      <c r="X365" s="356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8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2"/>
      <c r="P366" s="362"/>
      <c r="Q366" s="362"/>
      <c r="R366" s="359"/>
      <c r="S366" s="34"/>
      <c r="T366" s="34"/>
      <c r="U366" s="35" t="s">
        <v>64</v>
      </c>
      <c r="V366" s="348">
        <v>699</v>
      </c>
      <c r="W366" s="349">
        <f>IFERROR(IF(V366="",0,CEILING((V366/$H366),1)*$H366),"")</f>
        <v>702</v>
      </c>
      <c r="X366" s="36">
        <f>IFERROR(IF(W366=0,"",ROUNDUP(W366/H366,0)*0.02175),"")</f>
        <v>1.9574999999999998</v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508</v>
      </c>
      <c r="B367" s="54" t="s">
        <v>509</v>
      </c>
      <c r="C367" s="31">
        <v>4301051445</v>
      </c>
      <c r="D367" s="358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2"/>
      <c r="P367" s="362"/>
      <c r="Q367" s="362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510</v>
      </c>
      <c r="B368" s="54" t="s">
        <v>511</v>
      </c>
      <c r="C368" s="31">
        <v>4301051297</v>
      </c>
      <c r="D368" s="358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2"/>
      <c r="P368" s="362"/>
      <c r="Q368" s="362"/>
      <c r="R368" s="359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512</v>
      </c>
      <c r="B369" s="54" t="s">
        <v>513</v>
      </c>
      <c r="C369" s="31">
        <v>4301051444</v>
      </c>
      <c r="D369" s="358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2"/>
      <c r="P369" s="362"/>
      <c r="Q369" s="362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57"/>
      <c r="N370" s="352" t="s">
        <v>65</v>
      </c>
      <c r="O370" s="353"/>
      <c r="P370" s="353"/>
      <c r="Q370" s="353"/>
      <c r="R370" s="353"/>
      <c r="S370" s="353"/>
      <c r="T370" s="354"/>
      <c r="U370" s="37" t="s">
        <v>66</v>
      </c>
      <c r="V370" s="350">
        <f>IFERROR(V366/H366,"0")+IFERROR(V367/H367,"0")+IFERROR(V368/H368,"0")+IFERROR(V369/H369,"0")</f>
        <v>89.615384615384613</v>
      </c>
      <c r="W370" s="350">
        <f>IFERROR(W366/H366,"0")+IFERROR(W367/H367,"0")+IFERROR(W368/H368,"0")+IFERROR(W369/H369,"0")</f>
        <v>90</v>
      </c>
      <c r="X370" s="350">
        <f>IFERROR(IF(X366="",0,X366),"0")+IFERROR(IF(X367="",0,X367),"0")+IFERROR(IF(X368="",0,X368),"0")+IFERROR(IF(X369="",0,X369),"0")</f>
        <v>1.9574999999999998</v>
      </c>
      <c r="Y370" s="351"/>
      <c r="Z370" s="351"/>
    </row>
    <row r="371" spans="1:53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57"/>
      <c r="N371" s="352" t="s">
        <v>65</v>
      </c>
      <c r="O371" s="353"/>
      <c r="P371" s="353"/>
      <c r="Q371" s="353"/>
      <c r="R371" s="353"/>
      <c r="S371" s="353"/>
      <c r="T371" s="354"/>
      <c r="U371" s="37" t="s">
        <v>64</v>
      </c>
      <c r="V371" s="350">
        <f>IFERROR(SUM(V366:V369),"0")</f>
        <v>699</v>
      </c>
      <c r="W371" s="350">
        <f>IFERROR(SUM(W366:W369),"0")</f>
        <v>702</v>
      </c>
      <c r="X371" s="37"/>
      <c r="Y371" s="351"/>
      <c r="Z371" s="351"/>
    </row>
    <row r="372" spans="1:53" ht="14.25" hidden="1" customHeight="1" x14ac:dyDescent="0.25">
      <c r="A372" s="360" t="s">
        <v>200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44"/>
      <c r="Z372" s="344"/>
    </row>
    <row r="373" spans="1:53" ht="27" hidden="1" customHeight="1" x14ac:dyDescent="0.25">
      <c r="A373" s="54" t="s">
        <v>514</v>
      </c>
      <c r="B373" s="54" t="s">
        <v>515</v>
      </c>
      <c r="C373" s="31">
        <v>4301060322</v>
      </c>
      <c r="D373" s="358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2"/>
      <c r="P373" s="362"/>
      <c r="Q373" s="362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55"/>
      <c r="B374" s="356"/>
      <c r="C374" s="356"/>
      <c r="D374" s="356"/>
      <c r="E374" s="356"/>
      <c r="F374" s="356"/>
      <c r="G374" s="356"/>
      <c r="H374" s="356"/>
      <c r="I374" s="356"/>
      <c r="J374" s="356"/>
      <c r="K374" s="356"/>
      <c r="L374" s="356"/>
      <c r="M374" s="357"/>
      <c r="N374" s="352" t="s">
        <v>65</v>
      </c>
      <c r="O374" s="353"/>
      <c r="P374" s="353"/>
      <c r="Q374" s="353"/>
      <c r="R374" s="353"/>
      <c r="S374" s="353"/>
      <c r="T374" s="354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hidden="1" x14ac:dyDescent="0.2">
      <c r="A375" s="356"/>
      <c r="B375" s="356"/>
      <c r="C375" s="356"/>
      <c r="D375" s="356"/>
      <c r="E375" s="356"/>
      <c r="F375" s="356"/>
      <c r="G375" s="356"/>
      <c r="H375" s="356"/>
      <c r="I375" s="356"/>
      <c r="J375" s="356"/>
      <c r="K375" s="356"/>
      <c r="L375" s="356"/>
      <c r="M375" s="357"/>
      <c r="N375" s="352" t="s">
        <v>65</v>
      </c>
      <c r="O375" s="353"/>
      <c r="P375" s="353"/>
      <c r="Q375" s="353"/>
      <c r="R375" s="353"/>
      <c r="S375" s="353"/>
      <c r="T375" s="354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hidden="1" customHeight="1" x14ac:dyDescent="0.2">
      <c r="A376" s="363" t="s">
        <v>516</v>
      </c>
      <c r="B376" s="364"/>
      <c r="C376" s="364"/>
      <c r="D376" s="364"/>
      <c r="E376" s="364"/>
      <c r="F376" s="364"/>
      <c r="G376" s="364"/>
      <c r="H376" s="364"/>
      <c r="I376" s="364"/>
      <c r="J376" s="364"/>
      <c r="K376" s="364"/>
      <c r="L376" s="364"/>
      <c r="M376" s="364"/>
      <c r="N376" s="364"/>
      <c r="O376" s="364"/>
      <c r="P376" s="364"/>
      <c r="Q376" s="364"/>
      <c r="R376" s="364"/>
      <c r="S376" s="364"/>
      <c r="T376" s="364"/>
      <c r="U376" s="364"/>
      <c r="V376" s="364"/>
      <c r="W376" s="364"/>
      <c r="X376" s="364"/>
      <c r="Y376" s="48"/>
      <c r="Z376" s="48"/>
    </row>
    <row r="377" spans="1:53" ht="16.5" hidden="1" customHeight="1" x14ac:dyDescent="0.25">
      <c r="A377" s="406" t="s">
        <v>517</v>
      </c>
      <c r="B377" s="356"/>
      <c r="C377" s="356"/>
      <c r="D377" s="356"/>
      <c r="E377" s="356"/>
      <c r="F377" s="356"/>
      <c r="G377" s="356"/>
      <c r="H377" s="356"/>
      <c r="I377" s="356"/>
      <c r="J377" s="356"/>
      <c r="K377" s="356"/>
      <c r="L377" s="356"/>
      <c r="M377" s="356"/>
      <c r="N377" s="356"/>
      <c r="O377" s="356"/>
      <c r="P377" s="356"/>
      <c r="Q377" s="356"/>
      <c r="R377" s="356"/>
      <c r="S377" s="356"/>
      <c r="T377" s="356"/>
      <c r="U377" s="356"/>
      <c r="V377" s="356"/>
      <c r="W377" s="356"/>
      <c r="X377" s="356"/>
      <c r="Y377" s="343"/>
      <c r="Z377" s="343"/>
    </row>
    <row r="378" spans="1:53" ht="14.25" hidden="1" customHeight="1" x14ac:dyDescent="0.25">
      <c r="A378" s="360" t="s">
        <v>104</v>
      </c>
      <c r="B378" s="356"/>
      <c r="C378" s="356"/>
      <c r="D378" s="356"/>
      <c r="E378" s="356"/>
      <c r="F378" s="356"/>
      <c r="G378" s="356"/>
      <c r="H378" s="356"/>
      <c r="I378" s="356"/>
      <c r="J378" s="356"/>
      <c r="K378" s="356"/>
      <c r="L378" s="356"/>
      <c r="M378" s="356"/>
      <c r="N378" s="356"/>
      <c r="O378" s="356"/>
      <c r="P378" s="356"/>
      <c r="Q378" s="356"/>
      <c r="R378" s="356"/>
      <c r="S378" s="356"/>
      <c r="T378" s="356"/>
      <c r="U378" s="356"/>
      <c r="V378" s="356"/>
      <c r="W378" s="356"/>
      <c r="X378" s="356"/>
      <c r="Y378" s="344"/>
      <c r="Z378" s="344"/>
    </row>
    <row r="379" spans="1:53" ht="27" hidden="1" customHeight="1" x14ac:dyDescent="0.25">
      <c r="A379" s="54" t="s">
        <v>518</v>
      </c>
      <c r="B379" s="54" t="s">
        <v>519</v>
      </c>
      <c r="C379" s="31">
        <v>4301011428</v>
      </c>
      <c r="D379" s="358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2"/>
      <c r="P379" s="362"/>
      <c r="Q379" s="362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520</v>
      </c>
      <c r="B380" s="54" t="s">
        <v>521</v>
      </c>
      <c r="C380" s="31">
        <v>4301011427</v>
      </c>
      <c r="D380" s="358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2"/>
      <c r="P380" s="362"/>
      <c r="Q380" s="362"/>
      <c r="R380" s="359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idden="1" x14ac:dyDescent="0.2">
      <c r="A381" s="355"/>
      <c r="B381" s="356"/>
      <c r="C381" s="356"/>
      <c r="D381" s="356"/>
      <c r="E381" s="356"/>
      <c r="F381" s="356"/>
      <c r="G381" s="356"/>
      <c r="H381" s="356"/>
      <c r="I381" s="356"/>
      <c r="J381" s="356"/>
      <c r="K381" s="356"/>
      <c r="L381" s="356"/>
      <c r="M381" s="357"/>
      <c r="N381" s="352" t="s">
        <v>65</v>
      </c>
      <c r="O381" s="353"/>
      <c r="P381" s="353"/>
      <c r="Q381" s="353"/>
      <c r="R381" s="353"/>
      <c r="S381" s="353"/>
      <c r="T381" s="354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hidden="1" x14ac:dyDescent="0.2">
      <c r="A382" s="356"/>
      <c r="B382" s="356"/>
      <c r="C382" s="356"/>
      <c r="D382" s="356"/>
      <c r="E382" s="356"/>
      <c r="F382" s="356"/>
      <c r="G382" s="356"/>
      <c r="H382" s="356"/>
      <c r="I382" s="356"/>
      <c r="J382" s="356"/>
      <c r="K382" s="356"/>
      <c r="L382" s="356"/>
      <c r="M382" s="357"/>
      <c r="N382" s="352" t="s">
        <v>65</v>
      </c>
      <c r="O382" s="353"/>
      <c r="P382" s="353"/>
      <c r="Q382" s="353"/>
      <c r="R382" s="353"/>
      <c r="S382" s="353"/>
      <c r="T382" s="354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hidden="1" customHeight="1" x14ac:dyDescent="0.25">
      <c r="A383" s="360" t="s">
        <v>59</v>
      </c>
      <c r="B383" s="356"/>
      <c r="C383" s="356"/>
      <c r="D383" s="356"/>
      <c r="E383" s="356"/>
      <c r="F383" s="356"/>
      <c r="G383" s="356"/>
      <c r="H383" s="356"/>
      <c r="I383" s="356"/>
      <c r="J383" s="356"/>
      <c r="K383" s="356"/>
      <c r="L383" s="356"/>
      <c r="M383" s="356"/>
      <c r="N383" s="356"/>
      <c r="O383" s="356"/>
      <c r="P383" s="356"/>
      <c r="Q383" s="356"/>
      <c r="R383" s="356"/>
      <c r="S383" s="356"/>
      <c r="T383" s="356"/>
      <c r="U383" s="356"/>
      <c r="V383" s="356"/>
      <c r="W383" s="356"/>
      <c r="X383" s="356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8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2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2"/>
      <c r="P384" s="362"/>
      <c r="Q384" s="362"/>
      <c r="R384" s="359"/>
      <c r="S384" s="34"/>
      <c r="T384" s="34"/>
      <c r="U384" s="35" t="s">
        <v>64</v>
      </c>
      <c r="V384" s="348">
        <v>152</v>
      </c>
      <c r="W384" s="349">
        <f t="shared" ref="W384:W396" si="18">IFERROR(IF(V384="",0,CEILING((V384/$H384),1)*$H384),"")</f>
        <v>155.4</v>
      </c>
      <c r="X384" s="36">
        <f>IFERROR(IF(W384=0,"",ROUNDUP(W384/H384,0)*0.00753),"")</f>
        <v>0.27861000000000002</v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524</v>
      </c>
      <c r="B385" s="54" t="s">
        <v>525</v>
      </c>
      <c r="C385" s="31">
        <v>4301031174</v>
      </c>
      <c r="D385" s="358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2"/>
      <c r="P385" s="362"/>
      <c r="Q385" s="362"/>
      <c r="R385" s="359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8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2"/>
      <c r="P386" s="362"/>
      <c r="Q386" s="362"/>
      <c r="R386" s="359"/>
      <c r="S386" s="34"/>
      <c r="T386" s="34"/>
      <c r="U386" s="35" t="s">
        <v>64</v>
      </c>
      <c r="V386" s="348">
        <v>213</v>
      </c>
      <c r="W386" s="349">
        <f t="shared" si="18"/>
        <v>214.20000000000002</v>
      </c>
      <c r="X386" s="36">
        <f>IFERROR(IF(W386=0,"",ROUNDUP(W386/H386,0)*0.00753),"")</f>
        <v>0.38403000000000004</v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528</v>
      </c>
      <c r="B387" s="54" t="s">
        <v>529</v>
      </c>
      <c r="C387" s="31">
        <v>4301031236</v>
      </c>
      <c r="D387" s="358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2"/>
      <c r="P387" s="362"/>
      <c r="Q387" s="362"/>
      <c r="R387" s="359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530</v>
      </c>
      <c r="B388" s="54" t="s">
        <v>531</v>
      </c>
      <c r="C388" s="31">
        <v>4301031257</v>
      </c>
      <c r="D388" s="358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2"/>
      <c r="P388" s="362"/>
      <c r="Q388" s="362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532</v>
      </c>
      <c r="B389" s="54" t="s">
        <v>533</v>
      </c>
      <c r="C389" s="31">
        <v>4301031178</v>
      </c>
      <c r="D389" s="358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2"/>
      <c r="P389" s="362"/>
      <c r="Q389" s="362"/>
      <c r="R389" s="359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534</v>
      </c>
      <c r="B390" s="54" t="s">
        <v>535</v>
      </c>
      <c r="C390" s="31">
        <v>4301031254</v>
      </c>
      <c r="D390" s="358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2"/>
      <c r="P390" s="362"/>
      <c r="Q390" s="362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hidden="1" customHeight="1" x14ac:dyDescent="0.25">
      <c r="A391" s="54" t="s">
        <v>536</v>
      </c>
      <c r="B391" s="54" t="s">
        <v>537</v>
      </c>
      <c r="C391" s="31">
        <v>4301031171</v>
      </c>
      <c r="D391" s="358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2"/>
      <c r="P391" s="362"/>
      <c r="Q391" s="362"/>
      <c r="R391" s="359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538</v>
      </c>
      <c r="B392" s="54" t="s">
        <v>539</v>
      </c>
      <c r="C392" s="31">
        <v>4301031258</v>
      </c>
      <c r="D392" s="358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2"/>
      <c r="P392" s="362"/>
      <c r="Q392" s="362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540</v>
      </c>
      <c r="B393" s="54" t="s">
        <v>541</v>
      </c>
      <c r="C393" s="31">
        <v>4301031170</v>
      </c>
      <c r="D393" s="358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2"/>
      <c r="P393" s="362"/>
      <c r="Q393" s="362"/>
      <c r="R393" s="359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542</v>
      </c>
      <c r="B394" s="54" t="s">
        <v>543</v>
      </c>
      <c r="C394" s="31">
        <v>4301031256</v>
      </c>
      <c r="D394" s="358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2"/>
      <c r="P394" s="362"/>
      <c r="Q394" s="362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8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2"/>
      <c r="P395" s="362"/>
      <c r="Q395" s="362"/>
      <c r="R395" s="359"/>
      <c r="S395" s="34"/>
      <c r="T395" s="34"/>
      <c r="U395" s="35" t="s">
        <v>64</v>
      </c>
      <c r="V395" s="348">
        <v>45</v>
      </c>
      <c r="W395" s="349">
        <f t="shared" si="18"/>
        <v>46.2</v>
      </c>
      <c r="X395" s="36">
        <f t="shared" si="19"/>
        <v>0.11044000000000001</v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546</v>
      </c>
      <c r="B396" s="54" t="s">
        <v>547</v>
      </c>
      <c r="C396" s="31">
        <v>4301031255</v>
      </c>
      <c r="D396" s="358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2"/>
      <c r="P396" s="362"/>
      <c r="Q396" s="362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57"/>
      <c r="N397" s="352" t="s">
        <v>65</v>
      </c>
      <c r="O397" s="353"/>
      <c r="P397" s="353"/>
      <c r="Q397" s="353"/>
      <c r="R397" s="353"/>
      <c r="S397" s="353"/>
      <c r="T397" s="354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108.33333333333333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110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0.7730800000000001</v>
      </c>
      <c r="Y397" s="351"/>
      <c r="Z397" s="351"/>
    </row>
    <row r="398" spans="1:53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57"/>
      <c r="N398" s="352" t="s">
        <v>65</v>
      </c>
      <c r="O398" s="353"/>
      <c r="P398" s="353"/>
      <c r="Q398" s="353"/>
      <c r="R398" s="353"/>
      <c r="S398" s="353"/>
      <c r="T398" s="354"/>
      <c r="U398" s="37" t="s">
        <v>64</v>
      </c>
      <c r="V398" s="350">
        <f>IFERROR(SUM(V384:V396),"0")</f>
        <v>410</v>
      </c>
      <c r="W398" s="350">
        <f>IFERROR(SUM(W384:W396),"0")</f>
        <v>415.8</v>
      </c>
      <c r="X398" s="37"/>
      <c r="Y398" s="351"/>
      <c r="Z398" s="351"/>
    </row>
    <row r="399" spans="1:53" ht="14.25" hidden="1" customHeight="1" x14ac:dyDescent="0.25">
      <c r="A399" s="360" t="s">
        <v>67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44"/>
      <c r="Z399" s="344"/>
    </row>
    <row r="400" spans="1:53" ht="27" hidden="1" customHeight="1" x14ac:dyDescent="0.25">
      <c r="A400" s="54" t="s">
        <v>548</v>
      </c>
      <c r="B400" s="54" t="s">
        <v>549</v>
      </c>
      <c r="C400" s="31">
        <v>4301051258</v>
      </c>
      <c r="D400" s="358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2"/>
      <c r="P400" s="362"/>
      <c r="Q400" s="362"/>
      <c r="R400" s="359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550</v>
      </c>
      <c r="B401" s="54" t="s">
        <v>551</v>
      </c>
      <c r="C401" s="31">
        <v>4301051431</v>
      </c>
      <c r="D401" s="358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2"/>
      <c r="P401" s="362"/>
      <c r="Q401" s="362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552</v>
      </c>
      <c r="B402" s="54" t="s">
        <v>553</v>
      </c>
      <c r="C402" s="31">
        <v>4301051284</v>
      </c>
      <c r="D402" s="358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2"/>
      <c r="P402" s="362"/>
      <c r="Q402" s="362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554</v>
      </c>
      <c r="B403" s="54" t="s">
        <v>555</v>
      </c>
      <c r="C403" s="31">
        <v>4301051257</v>
      </c>
      <c r="D403" s="358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5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2"/>
      <c r="P403" s="362"/>
      <c r="Q403" s="362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5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57"/>
      <c r="N404" s="352" t="s">
        <v>65</v>
      </c>
      <c r="O404" s="353"/>
      <c r="P404" s="353"/>
      <c r="Q404" s="353"/>
      <c r="R404" s="353"/>
      <c r="S404" s="353"/>
      <c r="T404" s="354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57"/>
      <c r="N405" s="352" t="s">
        <v>65</v>
      </c>
      <c r="O405" s="353"/>
      <c r="P405" s="353"/>
      <c r="Q405" s="353"/>
      <c r="R405" s="353"/>
      <c r="S405" s="353"/>
      <c r="T405" s="354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hidden="1" customHeight="1" x14ac:dyDescent="0.25">
      <c r="A406" s="360" t="s">
        <v>200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44"/>
      <c r="Z406" s="344"/>
    </row>
    <row r="407" spans="1:53" ht="27" hidden="1" customHeight="1" x14ac:dyDescent="0.25">
      <c r="A407" s="54" t="s">
        <v>556</v>
      </c>
      <c r="B407" s="54" t="s">
        <v>557</v>
      </c>
      <c r="C407" s="31">
        <v>4301060352</v>
      </c>
      <c r="D407" s="358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2"/>
      <c r="P407" s="362"/>
      <c r="Q407" s="362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55"/>
      <c r="B408" s="356"/>
      <c r="C408" s="356"/>
      <c r="D408" s="356"/>
      <c r="E408" s="356"/>
      <c r="F408" s="356"/>
      <c r="G408" s="356"/>
      <c r="H408" s="356"/>
      <c r="I408" s="356"/>
      <c r="J408" s="356"/>
      <c r="K408" s="356"/>
      <c r="L408" s="356"/>
      <c r="M408" s="357"/>
      <c r="N408" s="352" t="s">
        <v>65</v>
      </c>
      <c r="O408" s="353"/>
      <c r="P408" s="353"/>
      <c r="Q408" s="353"/>
      <c r="R408" s="353"/>
      <c r="S408" s="353"/>
      <c r="T408" s="354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hidden="1" x14ac:dyDescent="0.2">
      <c r="A409" s="356"/>
      <c r="B409" s="356"/>
      <c r="C409" s="356"/>
      <c r="D409" s="356"/>
      <c r="E409" s="356"/>
      <c r="F409" s="356"/>
      <c r="G409" s="356"/>
      <c r="H409" s="356"/>
      <c r="I409" s="356"/>
      <c r="J409" s="356"/>
      <c r="K409" s="356"/>
      <c r="L409" s="356"/>
      <c r="M409" s="357"/>
      <c r="N409" s="352" t="s">
        <v>65</v>
      </c>
      <c r="O409" s="353"/>
      <c r="P409" s="353"/>
      <c r="Q409" s="353"/>
      <c r="R409" s="353"/>
      <c r="S409" s="353"/>
      <c r="T409" s="354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hidden="1" customHeight="1" x14ac:dyDescent="0.25">
      <c r="A410" s="360" t="s">
        <v>82</v>
      </c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56"/>
      <c r="N410" s="356"/>
      <c r="O410" s="356"/>
      <c r="P410" s="356"/>
      <c r="Q410" s="356"/>
      <c r="R410" s="356"/>
      <c r="S410" s="356"/>
      <c r="T410" s="356"/>
      <c r="U410" s="356"/>
      <c r="V410" s="356"/>
      <c r="W410" s="356"/>
      <c r="X410" s="356"/>
      <c r="Y410" s="344"/>
      <c r="Z410" s="344"/>
    </row>
    <row r="411" spans="1:53" ht="27" hidden="1" customHeight="1" x14ac:dyDescent="0.25">
      <c r="A411" s="54" t="s">
        <v>558</v>
      </c>
      <c r="B411" s="54" t="s">
        <v>559</v>
      </c>
      <c r="C411" s="31">
        <v>4301032045</v>
      </c>
      <c r="D411" s="358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2"/>
      <c r="P411" s="362"/>
      <c r="Q411" s="362"/>
      <c r="R411" s="359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hidden="1" customHeight="1" x14ac:dyDescent="0.25">
      <c r="A412" s="54" t="s">
        <v>562</v>
      </c>
      <c r="B412" s="54" t="s">
        <v>563</v>
      </c>
      <c r="C412" s="31">
        <v>4301032047</v>
      </c>
      <c r="D412" s="358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2"/>
      <c r="P412" s="362"/>
      <c r="Q412" s="362"/>
      <c r="R412" s="359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564</v>
      </c>
      <c r="B413" s="54" t="s">
        <v>565</v>
      </c>
      <c r="C413" s="31">
        <v>4301170011</v>
      </c>
      <c r="D413" s="358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6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2"/>
      <c r="P413" s="362"/>
      <c r="Q413" s="362"/>
      <c r="R413" s="359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idden="1" x14ac:dyDescent="0.2">
      <c r="A414" s="355"/>
      <c r="B414" s="356"/>
      <c r="C414" s="356"/>
      <c r="D414" s="356"/>
      <c r="E414" s="356"/>
      <c r="F414" s="356"/>
      <c r="G414" s="356"/>
      <c r="H414" s="356"/>
      <c r="I414" s="356"/>
      <c r="J414" s="356"/>
      <c r="K414" s="356"/>
      <c r="L414" s="356"/>
      <c r="M414" s="357"/>
      <c r="N414" s="352" t="s">
        <v>65</v>
      </c>
      <c r="O414" s="353"/>
      <c r="P414" s="353"/>
      <c r="Q414" s="353"/>
      <c r="R414" s="353"/>
      <c r="S414" s="353"/>
      <c r="T414" s="354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hidden="1" x14ac:dyDescent="0.2">
      <c r="A415" s="356"/>
      <c r="B415" s="356"/>
      <c r="C415" s="356"/>
      <c r="D415" s="356"/>
      <c r="E415" s="356"/>
      <c r="F415" s="356"/>
      <c r="G415" s="356"/>
      <c r="H415" s="356"/>
      <c r="I415" s="356"/>
      <c r="J415" s="356"/>
      <c r="K415" s="356"/>
      <c r="L415" s="356"/>
      <c r="M415" s="357"/>
      <c r="N415" s="352" t="s">
        <v>65</v>
      </c>
      <c r="O415" s="353"/>
      <c r="P415" s="353"/>
      <c r="Q415" s="353"/>
      <c r="R415" s="353"/>
      <c r="S415" s="353"/>
      <c r="T415" s="354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hidden="1" customHeight="1" x14ac:dyDescent="0.25">
      <c r="A416" s="406" t="s">
        <v>566</v>
      </c>
      <c r="B416" s="356"/>
      <c r="C416" s="356"/>
      <c r="D416" s="356"/>
      <c r="E416" s="356"/>
      <c r="F416" s="356"/>
      <c r="G416" s="356"/>
      <c r="H416" s="356"/>
      <c r="I416" s="356"/>
      <c r="J416" s="356"/>
      <c r="K416" s="356"/>
      <c r="L416" s="356"/>
      <c r="M416" s="356"/>
      <c r="N416" s="356"/>
      <c r="O416" s="356"/>
      <c r="P416" s="356"/>
      <c r="Q416" s="356"/>
      <c r="R416" s="356"/>
      <c r="S416" s="356"/>
      <c r="T416" s="356"/>
      <c r="U416" s="356"/>
      <c r="V416" s="356"/>
      <c r="W416" s="356"/>
      <c r="X416" s="356"/>
      <c r="Y416" s="343"/>
      <c r="Z416" s="343"/>
    </row>
    <row r="417" spans="1:53" ht="14.25" hidden="1" customHeight="1" x14ac:dyDescent="0.25">
      <c r="A417" s="360" t="s">
        <v>96</v>
      </c>
      <c r="B417" s="356"/>
      <c r="C417" s="356"/>
      <c r="D417" s="356"/>
      <c r="E417" s="356"/>
      <c r="F417" s="356"/>
      <c r="G417" s="356"/>
      <c r="H417" s="356"/>
      <c r="I417" s="356"/>
      <c r="J417" s="356"/>
      <c r="K417" s="356"/>
      <c r="L417" s="356"/>
      <c r="M417" s="356"/>
      <c r="N417" s="356"/>
      <c r="O417" s="356"/>
      <c r="P417" s="356"/>
      <c r="Q417" s="356"/>
      <c r="R417" s="356"/>
      <c r="S417" s="356"/>
      <c r="T417" s="356"/>
      <c r="U417" s="356"/>
      <c r="V417" s="356"/>
      <c r="W417" s="356"/>
      <c r="X417" s="356"/>
      <c r="Y417" s="344"/>
      <c r="Z417" s="344"/>
    </row>
    <row r="418" spans="1:53" ht="27" hidden="1" customHeight="1" x14ac:dyDescent="0.25">
      <c r="A418" s="54" t="s">
        <v>567</v>
      </c>
      <c r="B418" s="54" t="s">
        <v>568</v>
      </c>
      <c r="C418" s="31">
        <v>4301020214</v>
      </c>
      <c r="D418" s="358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2"/>
      <c r="P418" s="362"/>
      <c r="Q418" s="362"/>
      <c r="R418" s="359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569</v>
      </c>
      <c r="B419" s="54" t="s">
        <v>570</v>
      </c>
      <c r="C419" s="31">
        <v>4301020185</v>
      </c>
      <c r="D419" s="358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2"/>
      <c r="P419" s="362"/>
      <c r="Q419" s="362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hidden="1" x14ac:dyDescent="0.2">
      <c r="A420" s="35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57"/>
      <c r="N420" s="352" t="s">
        <v>65</v>
      </c>
      <c r="O420" s="353"/>
      <c r="P420" s="353"/>
      <c r="Q420" s="353"/>
      <c r="R420" s="353"/>
      <c r="S420" s="353"/>
      <c r="T420" s="354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hidden="1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57"/>
      <c r="N421" s="352" t="s">
        <v>65</v>
      </c>
      <c r="O421" s="353"/>
      <c r="P421" s="353"/>
      <c r="Q421" s="353"/>
      <c r="R421" s="353"/>
      <c r="S421" s="353"/>
      <c r="T421" s="354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hidden="1" customHeight="1" x14ac:dyDescent="0.25">
      <c r="A422" s="360" t="s">
        <v>59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8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2"/>
      <c r="P423" s="362"/>
      <c r="Q423" s="362"/>
      <c r="R423" s="359"/>
      <c r="S423" s="34"/>
      <c r="T423" s="34"/>
      <c r="U423" s="35" t="s">
        <v>64</v>
      </c>
      <c r="V423" s="348">
        <v>509</v>
      </c>
      <c r="W423" s="349">
        <f t="shared" ref="W423:W429" si="20">IFERROR(IF(V423="",0,CEILING((V423/$H423),1)*$H423),"")</f>
        <v>512.4</v>
      </c>
      <c r="X423" s="36">
        <f>IFERROR(IF(W423=0,"",ROUNDUP(W423/H423,0)*0.00753),"")</f>
        <v>0.91866000000000003</v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573</v>
      </c>
      <c r="B424" s="54" t="s">
        <v>574</v>
      </c>
      <c r="C424" s="31">
        <v>4301031247</v>
      </c>
      <c r="D424" s="358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2"/>
      <c r="P424" s="362"/>
      <c r="Q424" s="362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575</v>
      </c>
      <c r="B425" s="54" t="s">
        <v>576</v>
      </c>
      <c r="C425" s="31">
        <v>4301031176</v>
      </c>
      <c r="D425" s="358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2"/>
      <c r="P425" s="362"/>
      <c r="Q425" s="362"/>
      <c r="R425" s="359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577</v>
      </c>
      <c r="B426" s="54" t="s">
        <v>578</v>
      </c>
      <c r="C426" s="31">
        <v>4301031215</v>
      </c>
      <c r="D426" s="358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56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2"/>
      <c r="P426" s="362"/>
      <c r="Q426" s="362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579</v>
      </c>
      <c r="B427" s="54" t="s">
        <v>580</v>
      </c>
      <c r="C427" s="31">
        <v>4301031167</v>
      </c>
      <c r="D427" s="358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4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2"/>
      <c r="P427" s="362"/>
      <c r="Q427" s="362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581</v>
      </c>
      <c r="B428" s="54" t="s">
        <v>582</v>
      </c>
      <c r="C428" s="31">
        <v>4301031173</v>
      </c>
      <c r="D428" s="358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2"/>
      <c r="P428" s="362"/>
      <c r="Q428" s="362"/>
      <c r="R428" s="359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583</v>
      </c>
      <c r="B429" s="54" t="s">
        <v>584</v>
      </c>
      <c r="C429" s="31">
        <v>4301031103</v>
      </c>
      <c r="D429" s="358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2"/>
      <c r="P429" s="362"/>
      <c r="Q429" s="362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5"/>
      <c r="B430" s="356"/>
      <c r="C430" s="356"/>
      <c r="D430" s="356"/>
      <c r="E430" s="356"/>
      <c r="F430" s="356"/>
      <c r="G430" s="356"/>
      <c r="H430" s="356"/>
      <c r="I430" s="356"/>
      <c r="J430" s="356"/>
      <c r="K430" s="356"/>
      <c r="L430" s="356"/>
      <c r="M430" s="357"/>
      <c r="N430" s="352" t="s">
        <v>65</v>
      </c>
      <c r="O430" s="353"/>
      <c r="P430" s="353"/>
      <c r="Q430" s="353"/>
      <c r="R430" s="353"/>
      <c r="S430" s="353"/>
      <c r="T430" s="354"/>
      <c r="U430" s="37" t="s">
        <v>66</v>
      </c>
      <c r="V430" s="350">
        <f>IFERROR(V423/H423,"0")+IFERROR(V424/H424,"0")+IFERROR(V425/H425,"0")+IFERROR(V426/H426,"0")+IFERROR(V427/H427,"0")+IFERROR(V428/H428,"0")+IFERROR(V429/H429,"0")</f>
        <v>121.19047619047619</v>
      </c>
      <c r="W430" s="350">
        <f>IFERROR(W423/H423,"0")+IFERROR(W424/H424,"0")+IFERROR(W425/H425,"0")+IFERROR(W426/H426,"0")+IFERROR(W427/H427,"0")+IFERROR(W428/H428,"0")+IFERROR(W429/H429,"0")</f>
        <v>121.99999999999999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0.91866000000000003</v>
      </c>
      <c r="Y430" s="351"/>
      <c r="Z430" s="351"/>
    </row>
    <row r="431" spans="1:53" x14ac:dyDescent="0.2">
      <c r="A431" s="356"/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7"/>
      <c r="N431" s="352" t="s">
        <v>65</v>
      </c>
      <c r="O431" s="353"/>
      <c r="P431" s="353"/>
      <c r="Q431" s="353"/>
      <c r="R431" s="353"/>
      <c r="S431" s="353"/>
      <c r="T431" s="354"/>
      <c r="U431" s="37" t="s">
        <v>64</v>
      </c>
      <c r="V431" s="350">
        <f>IFERROR(SUM(V423:V429),"0")</f>
        <v>509</v>
      </c>
      <c r="W431" s="350">
        <f>IFERROR(SUM(W423:W429),"0")</f>
        <v>512.4</v>
      </c>
      <c r="X431" s="37"/>
      <c r="Y431" s="351"/>
      <c r="Z431" s="351"/>
    </row>
    <row r="432" spans="1:53" ht="14.25" hidden="1" customHeight="1" x14ac:dyDescent="0.25">
      <c r="A432" s="360" t="s">
        <v>82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44"/>
      <c r="Z432" s="344"/>
    </row>
    <row r="433" spans="1:53" ht="27" hidden="1" customHeight="1" x14ac:dyDescent="0.25">
      <c r="A433" s="54" t="s">
        <v>585</v>
      </c>
      <c r="B433" s="54" t="s">
        <v>586</v>
      </c>
      <c r="C433" s="31">
        <v>4301032046</v>
      </c>
      <c r="D433" s="358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2"/>
      <c r="P433" s="362"/>
      <c r="Q433" s="362"/>
      <c r="R433" s="359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hidden="1" customHeight="1" x14ac:dyDescent="0.25">
      <c r="A434" s="54" t="s">
        <v>587</v>
      </c>
      <c r="B434" s="54" t="s">
        <v>588</v>
      </c>
      <c r="C434" s="31">
        <v>4301040358</v>
      </c>
      <c r="D434" s="358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2"/>
      <c r="P434" s="362"/>
      <c r="Q434" s="362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55"/>
      <c r="B435" s="356"/>
      <c r="C435" s="356"/>
      <c r="D435" s="356"/>
      <c r="E435" s="356"/>
      <c r="F435" s="356"/>
      <c r="G435" s="356"/>
      <c r="H435" s="356"/>
      <c r="I435" s="356"/>
      <c r="J435" s="356"/>
      <c r="K435" s="356"/>
      <c r="L435" s="356"/>
      <c r="M435" s="357"/>
      <c r="N435" s="352" t="s">
        <v>65</v>
      </c>
      <c r="O435" s="353"/>
      <c r="P435" s="353"/>
      <c r="Q435" s="353"/>
      <c r="R435" s="353"/>
      <c r="S435" s="353"/>
      <c r="T435" s="354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hidden="1" x14ac:dyDescent="0.2">
      <c r="A436" s="356"/>
      <c r="B436" s="356"/>
      <c r="C436" s="356"/>
      <c r="D436" s="356"/>
      <c r="E436" s="356"/>
      <c r="F436" s="356"/>
      <c r="G436" s="356"/>
      <c r="H436" s="356"/>
      <c r="I436" s="356"/>
      <c r="J436" s="356"/>
      <c r="K436" s="356"/>
      <c r="L436" s="356"/>
      <c r="M436" s="357"/>
      <c r="N436" s="352" t="s">
        <v>65</v>
      </c>
      <c r="O436" s="353"/>
      <c r="P436" s="353"/>
      <c r="Q436" s="353"/>
      <c r="R436" s="353"/>
      <c r="S436" s="353"/>
      <c r="T436" s="354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hidden="1" customHeight="1" x14ac:dyDescent="0.25">
      <c r="A437" s="360" t="s">
        <v>91</v>
      </c>
      <c r="B437" s="356"/>
      <c r="C437" s="356"/>
      <c r="D437" s="356"/>
      <c r="E437" s="356"/>
      <c r="F437" s="356"/>
      <c r="G437" s="356"/>
      <c r="H437" s="356"/>
      <c r="I437" s="356"/>
      <c r="J437" s="356"/>
      <c r="K437" s="356"/>
      <c r="L437" s="356"/>
      <c r="M437" s="356"/>
      <c r="N437" s="356"/>
      <c r="O437" s="356"/>
      <c r="P437" s="356"/>
      <c r="Q437" s="356"/>
      <c r="R437" s="356"/>
      <c r="S437" s="356"/>
      <c r="T437" s="356"/>
      <c r="U437" s="356"/>
      <c r="V437" s="356"/>
      <c r="W437" s="356"/>
      <c r="X437" s="356"/>
      <c r="Y437" s="344"/>
      <c r="Z437" s="344"/>
    </row>
    <row r="438" spans="1:53" ht="27" hidden="1" customHeight="1" x14ac:dyDescent="0.25">
      <c r="A438" s="54" t="s">
        <v>589</v>
      </c>
      <c r="B438" s="54" t="s">
        <v>590</v>
      </c>
      <c r="C438" s="31">
        <v>4301170010</v>
      </c>
      <c r="D438" s="358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2"/>
      <c r="P438" s="362"/>
      <c r="Q438" s="362"/>
      <c r="R438" s="359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55"/>
      <c r="B439" s="356"/>
      <c r="C439" s="356"/>
      <c r="D439" s="356"/>
      <c r="E439" s="356"/>
      <c r="F439" s="356"/>
      <c r="G439" s="356"/>
      <c r="H439" s="356"/>
      <c r="I439" s="356"/>
      <c r="J439" s="356"/>
      <c r="K439" s="356"/>
      <c r="L439" s="356"/>
      <c r="M439" s="357"/>
      <c r="N439" s="352" t="s">
        <v>65</v>
      </c>
      <c r="O439" s="353"/>
      <c r="P439" s="353"/>
      <c r="Q439" s="353"/>
      <c r="R439" s="353"/>
      <c r="S439" s="353"/>
      <c r="T439" s="354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hidden="1" x14ac:dyDescent="0.2">
      <c r="A440" s="356"/>
      <c r="B440" s="356"/>
      <c r="C440" s="356"/>
      <c r="D440" s="356"/>
      <c r="E440" s="356"/>
      <c r="F440" s="356"/>
      <c r="G440" s="356"/>
      <c r="H440" s="356"/>
      <c r="I440" s="356"/>
      <c r="J440" s="356"/>
      <c r="K440" s="356"/>
      <c r="L440" s="356"/>
      <c r="M440" s="357"/>
      <c r="N440" s="352" t="s">
        <v>65</v>
      </c>
      <c r="O440" s="353"/>
      <c r="P440" s="353"/>
      <c r="Q440" s="353"/>
      <c r="R440" s="353"/>
      <c r="S440" s="353"/>
      <c r="T440" s="354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hidden="1" customHeight="1" x14ac:dyDescent="0.25">
      <c r="A441" s="360" t="s">
        <v>591</v>
      </c>
      <c r="B441" s="356"/>
      <c r="C441" s="356"/>
      <c r="D441" s="356"/>
      <c r="E441" s="356"/>
      <c r="F441" s="356"/>
      <c r="G441" s="356"/>
      <c r="H441" s="356"/>
      <c r="I441" s="356"/>
      <c r="J441" s="356"/>
      <c r="K441" s="356"/>
      <c r="L441" s="356"/>
      <c r="M441" s="356"/>
      <c r="N441" s="356"/>
      <c r="O441" s="356"/>
      <c r="P441" s="356"/>
      <c r="Q441" s="356"/>
      <c r="R441" s="356"/>
      <c r="S441" s="356"/>
      <c r="T441" s="356"/>
      <c r="U441" s="356"/>
      <c r="V441" s="356"/>
      <c r="W441" s="356"/>
      <c r="X441" s="356"/>
      <c r="Y441" s="344"/>
      <c r="Z441" s="344"/>
    </row>
    <row r="442" spans="1:53" ht="27" hidden="1" customHeight="1" x14ac:dyDescent="0.25">
      <c r="A442" s="54" t="s">
        <v>592</v>
      </c>
      <c r="B442" s="54" t="s">
        <v>593</v>
      </c>
      <c r="C442" s="31">
        <v>4301040357</v>
      </c>
      <c r="D442" s="358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2"/>
      <c r="P442" s="362"/>
      <c r="Q442" s="362"/>
      <c r="R442" s="359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hidden="1" x14ac:dyDescent="0.2">
      <c r="A443" s="355"/>
      <c r="B443" s="356"/>
      <c r="C443" s="356"/>
      <c r="D443" s="356"/>
      <c r="E443" s="356"/>
      <c r="F443" s="356"/>
      <c r="G443" s="356"/>
      <c r="H443" s="356"/>
      <c r="I443" s="356"/>
      <c r="J443" s="356"/>
      <c r="K443" s="356"/>
      <c r="L443" s="356"/>
      <c r="M443" s="357"/>
      <c r="N443" s="352" t="s">
        <v>65</v>
      </c>
      <c r="O443" s="353"/>
      <c r="P443" s="353"/>
      <c r="Q443" s="353"/>
      <c r="R443" s="353"/>
      <c r="S443" s="353"/>
      <c r="T443" s="354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hidden="1" x14ac:dyDescent="0.2">
      <c r="A444" s="356"/>
      <c r="B444" s="356"/>
      <c r="C444" s="356"/>
      <c r="D444" s="356"/>
      <c r="E444" s="356"/>
      <c r="F444" s="356"/>
      <c r="G444" s="356"/>
      <c r="H444" s="356"/>
      <c r="I444" s="356"/>
      <c r="J444" s="356"/>
      <c r="K444" s="356"/>
      <c r="L444" s="356"/>
      <c r="M444" s="357"/>
      <c r="N444" s="352" t="s">
        <v>65</v>
      </c>
      <c r="O444" s="353"/>
      <c r="P444" s="353"/>
      <c r="Q444" s="353"/>
      <c r="R444" s="353"/>
      <c r="S444" s="353"/>
      <c r="T444" s="354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hidden="1" customHeight="1" x14ac:dyDescent="0.2">
      <c r="A445" s="363" t="s">
        <v>594</v>
      </c>
      <c r="B445" s="364"/>
      <c r="C445" s="364"/>
      <c r="D445" s="364"/>
      <c r="E445" s="364"/>
      <c r="F445" s="364"/>
      <c r="G445" s="364"/>
      <c r="H445" s="364"/>
      <c r="I445" s="364"/>
      <c r="J445" s="364"/>
      <c r="K445" s="364"/>
      <c r="L445" s="364"/>
      <c r="M445" s="364"/>
      <c r="N445" s="364"/>
      <c r="O445" s="364"/>
      <c r="P445" s="364"/>
      <c r="Q445" s="364"/>
      <c r="R445" s="364"/>
      <c r="S445" s="364"/>
      <c r="T445" s="364"/>
      <c r="U445" s="364"/>
      <c r="V445" s="364"/>
      <c r="W445" s="364"/>
      <c r="X445" s="364"/>
      <c r="Y445" s="48"/>
      <c r="Z445" s="48"/>
    </row>
    <row r="446" spans="1:53" ht="16.5" hidden="1" customHeight="1" x14ac:dyDescent="0.25">
      <c r="A446" s="406" t="s">
        <v>594</v>
      </c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56"/>
      <c r="N446" s="356"/>
      <c r="O446" s="356"/>
      <c r="P446" s="356"/>
      <c r="Q446" s="356"/>
      <c r="R446" s="356"/>
      <c r="S446" s="356"/>
      <c r="T446" s="356"/>
      <c r="U446" s="356"/>
      <c r="V446" s="356"/>
      <c r="W446" s="356"/>
      <c r="X446" s="356"/>
      <c r="Y446" s="343"/>
      <c r="Z446" s="343"/>
    </row>
    <row r="447" spans="1:53" ht="14.25" hidden="1" customHeight="1" x14ac:dyDescent="0.25">
      <c r="A447" s="360" t="s">
        <v>104</v>
      </c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56"/>
      <c r="N447" s="356"/>
      <c r="O447" s="356"/>
      <c r="P447" s="356"/>
      <c r="Q447" s="356"/>
      <c r="R447" s="356"/>
      <c r="S447" s="356"/>
      <c r="T447" s="356"/>
      <c r="U447" s="356"/>
      <c r="V447" s="356"/>
      <c r="W447" s="356"/>
      <c r="X447" s="356"/>
      <c r="Y447" s="344"/>
      <c r="Z447" s="344"/>
    </row>
    <row r="448" spans="1:53" ht="27" hidden="1" customHeight="1" x14ac:dyDescent="0.25">
      <c r="A448" s="54" t="s">
        <v>595</v>
      </c>
      <c r="B448" s="54" t="s">
        <v>596</v>
      </c>
      <c r="C448" s="31">
        <v>4301011795</v>
      </c>
      <c r="D448" s="358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9" t="s">
        <v>597</v>
      </c>
      <c r="O448" s="362"/>
      <c r="P448" s="362"/>
      <c r="Q448" s="362"/>
      <c r="R448" s="359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8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23" t="s">
        <v>600</v>
      </c>
      <c r="O449" s="362"/>
      <c r="P449" s="362"/>
      <c r="Q449" s="362"/>
      <c r="R449" s="359"/>
      <c r="S449" s="34"/>
      <c r="T449" s="34"/>
      <c r="U449" s="35" t="s">
        <v>64</v>
      </c>
      <c r="V449" s="348">
        <v>179</v>
      </c>
      <c r="W449" s="349">
        <f t="shared" si="21"/>
        <v>179.52</v>
      </c>
      <c r="X449" s="36">
        <f t="shared" si="22"/>
        <v>0.40664</v>
      </c>
      <c r="Y449" s="56"/>
      <c r="Z449" s="57"/>
      <c r="AD449" s="58"/>
      <c r="BA449" s="302" t="s">
        <v>1</v>
      </c>
    </row>
    <row r="450" spans="1:53" ht="27" hidden="1" customHeight="1" x14ac:dyDescent="0.25">
      <c r="A450" s="54" t="s">
        <v>601</v>
      </c>
      <c r="B450" s="54" t="s">
        <v>602</v>
      </c>
      <c r="C450" s="31">
        <v>4301011785</v>
      </c>
      <c r="D450" s="358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31" t="s">
        <v>603</v>
      </c>
      <c r="O450" s="362"/>
      <c r="P450" s="362"/>
      <c r="Q450" s="362"/>
      <c r="R450" s="359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604</v>
      </c>
      <c r="B451" s="54" t="s">
        <v>605</v>
      </c>
      <c r="C451" s="31">
        <v>4301011774</v>
      </c>
      <c r="D451" s="358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5" t="s">
        <v>606</v>
      </c>
      <c r="O451" s="362"/>
      <c r="P451" s="362"/>
      <c r="Q451" s="362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8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0" t="s">
        <v>609</v>
      </c>
      <c r="O452" s="362"/>
      <c r="P452" s="362"/>
      <c r="Q452" s="362"/>
      <c r="R452" s="359"/>
      <c r="S452" s="34"/>
      <c r="T452" s="34"/>
      <c r="U452" s="35" t="s">
        <v>64</v>
      </c>
      <c r="V452" s="348">
        <v>197</v>
      </c>
      <c r="W452" s="349">
        <f t="shared" si="21"/>
        <v>200.64000000000001</v>
      </c>
      <c r="X452" s="36">
        <f t="shared" si="22"/>
        <v>0.45448</v>
      </c>
      <c r="Y452" s="56"/>
      <c r="Z452" s="57"/>
      <c r="AD452" s="58"/>
      <c r="BA452" s="305" t="s">
        <v>1</v>
      </c>
    </row>
    <row r="453" spans="1:53" ht="16.5" hidden="1" customHeight="1" x14ac:dyDescent="0.25">
      <c r="A453" s="54" t="s">
        <v>610</v>
      </c>
      <c r="B453" s="54" t="s">
        <v>611</v>
      </c>
      <c r="C453" s="31">
        <v>4301011799</v>
      </c>
      <c r="D453" s="358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7" t="s">
        <v>612</v>
      </c>
      <c r="O453" s="362"/>
      <c r="P453" s="362"/>
      <c r="Q453" s="362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613</v>
      </c>
      <c r="B454" s="54" t="s">
        <v>614</v>
      </c>
      <c r="C454" s="31">
        <v>4301011778</v>
      </c>
      <c r="D454" s="358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6" t="s">
        <v>615</v>
      </c>
      <c r="O454" s="362"/>
      <c r="P454" s="362"/>
      <c r="Q454" s="362"/>
      <c r="R454" s="359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4301011775</v>
      </c>
      <c r="D455" s="358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6" t="s">
        <v>618</v>
      </c>
      <c r="O455" s="362"/>
      <c r="P455" s="362"/>
      <c r="Q455" s="362"/>
      <c r="R455" s="359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4301011770</v>
      </c>
      <c r="D456" s="358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32" t="s">
        <v>621</v>
      </c>
      <c r="O456" s="362"/>
      <c r="P456" s="362"/>
      <c r="Q456" s="362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622</v>
      </c>
      <c r="B457" s="54" t="s">
        <v>623</v>
      </c>
      <c r="C457" s="31">
        <v>4301011190</v>
      </c>
      <c r="D457" s="358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2"/>
      <c r="P457" s="362"/>
      <c r="Q457" s="362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624</v>
      </c>
      <c r="B458" s="54" t="s">
        <v>625</v>
      </c>
      <c r="C458" s="31">
        <v>4301011784</v>
      </c>
      <c r="D458" s="358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691" t="s">
        <v>626</v>
      </c>
      <c r="O458" s="362"/>
      <c r="P458" s="362"/>
      <c r="Q458" s="362"/>
      <c r="R458" s="359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5"/>
      <c r="B459" s="356"/>
      <c r="C459" s="356"/>
      <c r="D459" s="356"/>
      <c r="E459" s="356"/>
      <c r="F459" s="356"/>
      <c r="G459" s="356"/>
      <c r="H459" s="356"/>
      <c r="I459" s="356"/>
      <c r="J459" s="356"/>
      <c r="K459" s="356"/>
      <c r="L459" s="356"/>
      <c r="M459" s="357"/>
      <c r="N459" s="352" t="s">
        <v>65</v>
      </c>
      <c r="O459" s="353"/>
      <c r="P459" s="353"/>
      <c r="Q459" s="353"/>
      <c r="R459" s="353"/>
      <c r="S459" s="353"/>
      <c r="T459" s="354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71.212121212121218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72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0.86112</v>
      </c>
      <c r="Y459" s="351"/>
      <c r="Z459" s="351"/>
    </row>
    <row r="460" spans="1:53" x14ac:dyDescent="0.2">
      <c r="A460" s="356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57"/>
      <c r="N460" s="352" t="s">
        <v>65</v>
      </c>
      <c r="O460" s="353"/>
      <c r="P460" s="353"/>
      <c r="Q460" s="353"/>
      <c r="R460" s="353"/>
      <c r="S460" s="353"/>
      <c r="T460" s="354"/>
      <c r="U460" s="37" t="s">
        <v>64</v>
      </c>
      <c r="V460" s="350">
        <f>IFERROR(SUM(V448:V458),"0")</f>
        <v>376</v>
      </c>
      <c r="W460" s="350">
        <f>IFERROR(SUM(W448:W458),"0")</f>
        <v>380.16</v>
      </c>
      <c r="X460" s="37"/>
      <c r="Y460" s="351"/>
      <c r="Z460" s="351"/>
    </row>
    <row r="461" spans="1:53" ht="14.25" hidden="1" customHeight="1" x14ac:dyDescent="0.25">
      <c r="A461" s="360" t="s">
        <v>96</v>
      </c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56"/>
      <c r="N461" s="356"/>
      <c r="O461" s="356"/>
      <c r="P461" s="356"/>
      <c r="Q461" s="356"/>
      <c r="R461" s="356"/>
      <c r="S461" s="356"/>
      <c r="T461" s="356"/>
      <c r="U461" s="356"/>
      <c r="V461" s="356"/>
      <c r="W461" s="356"/>
      <c r="X461" s="356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8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2"/>
      <c r="P462" s="362"/>
      <c r="Q462" s="362"/>
      <c r="R462" s="359"/>
      <c r="S462" s="34"/>
      <c r="T462" s="34"/>
      <c r="U462" s="35" t="s">
        <v>64</v>
      </c>
      <c r="V462" s="348">
        <v>343</v>
      </c>
      <c r="W462" s="349">
        <f>IFERROR(IF(V462="",0,CEILING((V462/$H462),1)*$H462),"")</f>
        <v>343.2</v>
      </c>
      <c r="X462" s="36">
        <f>IFERROR(IF(W462=0,"",ROUNDUP(W462/H462,0)*0.01196),"")</f>
        <v>0.77739999999999998</v>
      </c>
      <c r="Y462" s="56"/>
      <c r="Z462" s="57"/>
      <c r="AD462" s="58"/>
      <c r="BA462" s="312" t="s">
        <v>1</v>
      </c>
    </row>
    <row r="463" spans="1:53" ht="16.5" hidden="1" customHeight="1" x14ac:dyDescent="0.25">
      <c r="A463" s="54" t="s">
        <v>629</v>
      </c>
      <c r="B463" s="54" t="s">
        <v>630</v>
      </c>
      <c r="C463" s="31">
        <v>4301020206</v>
      </c>
      <c r="D463" s="358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2"/>
      <c r="P463" s="362"/>
      <c r="Q463" s="362"/>
      <c r="R463" s="359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5"/>
      <c r="B464" s="356"/>
      <c r="C464" s="356"/>
      <c r="D464" s="356"/>
      <c r="E464" s="356"/>
      <c r="F464" s="356"/>
      <c r="G464" s="356"/>
      <c r="H464" s="356"/>
      <c r="I464" s="356"/>
      <c r="J464" s="356"/>
      <c r="K464" s="356"/>
      <c r="L464" s="356"/>
      <c r="M464" s="357"/>
      <c r="N464" s="352" t="s">
        <v>65</v>
      </c>
      <c r="O464" s="353"/>
      <c r="P464" s="353"/>
      <c r="Q464" s="353"/>
      <c r="R464" s="353"/>
      <c r="S464" s="353"/>
      <c r="T464" s="354"/>
      <c r="U464" s="37" t="s">
        <v>66</v>
      </c>
      <c r="V464" s="350">
        <f>IFERROR(V462/H462,"0")+IFERROR(V463/H463,"0")</f>
        <v>64.962121212121204</v>
      </c>
      <c r="W464" s="350">
        <f>IFERROR(W462/H462,"0")+IFERROR(W463/H463,"0")</f>
        <v>65</v>
      </c>
      <c r="X464" s="350">
        <f>IFERROR(IF(X462="",0,X462),"0")+IFERROR(IF(X463="",0,X463),"0")</f>
        <v>0.77739999999999998</v>
      </c>
      <c r="Y464" s="351"/>
      <c r="Z464" s="351"/>
    </row>
    <row r="465" spans="1:53" x14ac:dyDescent="0.2">
      <c r="A465" s="356"/>
      <c r="B465" s="356"/>
      <c r="C465" s="356"/>
      <c r="D465" s="356"/>
      <c r="E465" s="356"/>
      <c r="F465" s="356"/>
      <c r="G465" s="356"/>
      <c r="H465" s="356"/>
      <c r="I465" s="356"/>
      <c r="J465" s="356"/>
      <c r="K465" s="356"/>
      <c r="L465" s="356"/>
      <c r="M465" s="357"/>
      <c r="N465" s="352" t="s">
        <v>65</v>
      </c>
      <c r="O465" s="353"/>
      <c r="P465" s="353"/>
      <c r="Q465" s="353"/>
      <c r="R465" s="353"/>
      <c r="S465" s="353"/>
      <c r="T465" s="354"/>
      <c r="U465" s="37" t="s">
        <v>64</v>
      </c>
      <c r="V465" s="350">
        <f>IFERROR(SUM(V462:V463),"0")</f>
        <v>343</v>
      </c>
      <c r="W465" s="350">
        <f>IFERROR(SUM(W462:W463),"0")</f>
        <v>343.2</v>
      </c>
      <c r="X465" s="37"/>
      <c r="Y465" s="351"/>
      <c r="Z465" s="351"/>
    </row>
    <row r="466" spans="1:53" ht="14.25" hidden="1" customHeight="1" x14ac:dyDescent="0.25">
      <c r="A466" s="360" t="s">
        <v>59</v>
      </c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56"/>
      <c r="N466" s="356"/>
      <c r="O466" s="356"/>
      <c r="P466" s="356"/>
      <c r="Q466" s="356"/>
      <c r="R466" s="356"/>
      <c r="S466" s="356"/>
      <c r="T466" s="356"/>
      <c r="U466" s="356"/>
      <c r="V466" s="356"/>
      <c r="W466" s="356"/>
      <c r="X466" s="356"/>
      <c r="Y466" s="344"/>
      <c r="Z466" s="344"/>
    </row>
    <row r="467" spans="1:53" ht="27" hidden="1" customHeight="1" x14ac:dyDescent="0.25">
      <c r="A467" s="54" t="s">
        <v>631</v>
      </c>
      <c r="B467" s="54" t="s">
        <v>632</v>
      </c>
      <c r="C467" s="31">
        <v>4301031252</v>
      </c>
      <c r="D467" s="358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2"/>
      <c r="P467" s="362"/>
      <c r="Q467" s="362"/>
      <c r="R467" s="359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8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2"/>
      <c r="P468" s="362"/>
      <c r="Q468" s="362"/>
      <c r="R468" s="359"/>
      <c r="S468" s="34"/>
      <c r="T468" s="34"/>
      <c r="U468" s="35" t="s">
        <v>64</v>
      </c>
      <c r="V468" s="348">
        <v>131</v>
      </c>
      <c r="W468" s="349">
        <f t="shared" si="23"/>
        <v>132</v>
      </c>
      <c r="X468" s="36">
        <f>IFERROR(IF(W468=0,"",ROUNDUP(W468/H468,0)*0.01196),"")</f>
        <v>0.29899999999999999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8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2"/>
      <c r="P469" s="362"/>
      <c r="Q469" s="362"/>
      <c r="R469" s="359"/>
      <c r="S469" s="34"/>
      <c r="T469" s="34"/>
      <c r="U469" s="35" t="s">
        <v>64</v>
      </c>
      <c r="V469" s="348">
        <v>234</v>
      </c>
      <c r="W469" s="349">
        <f t="shared" si="23"/>
        <v>237.60000000000002</v>
      </c>
      <c r="X469" s="36">
        <f>IFERROR(IF(W469=0,"",ROUNDUP(W469/H469,0)*0.01196),"")</f>
        <v>0.53820000000000001</v>
      </c>
      <c r="Y469" s="56"/>
      <c r="Z469" s="57"/>
      <c r="AD469" s="58"/>
      <c r="BA469" s="316" t="s">
        <v>1</v>
      </c>
    </row>
    <row r="470" spans="1:53" ht="27" hidden="1" customHeight="1" x14ac:dyDescent="0.25">
      <c r="A470" s="54" t="s">
        <v>637</v>
      </c>
      <c r="B470" s="54" t="s">
        <v>638</v>
      </c>
      <c r="C470" s="31">
        <v>4301031249</v>
      </c>
      <c r="D470" s="358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2"/>
      <c r="P470" s="362"/>
      <c r="Q470" s="362"/>
      <c r="R470" s="359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639</v>
      </c>
      <c r="B471" s="54" t="s">
        <v>640</v>
      </c>
      <c r="C471" s="31">
        <v>4301031251</v>
      </c>
      <c r="D471" s="358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2"/>
      <c r="P471" s="362"/>
      <c r="Q471" s="362"/>
      <c r="R471" s="359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641</v>
      </c>
      <c r="B472" s="54" t="s">
        <v>642</v>
      </c>
      <c r="C472" s="31">
        <v>4301031253</v>
      </c>
      <c r="D472" s="358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2"/>
      <c r="P472" s="362"/>
      <c r="Q472" s="362"/>
      <c r="R472" s="359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5"/>
      <c r="B473" s="356"/>
      <c r="C473" s="356"/>
      <c r="D473" s="356"/>
      <c r="E473" s="356"/>
      <c r="F473" s="356"/>
      <c r="G473" s="356"/>
      <c r="H473" s="356"/>
      <c r="I473" s="356"/>
      <c r="J473" s="356"/>
      <c r="K473" s="356"/>
      <c r="L473" s="356"/>
      <c r="M473" s="357"/>
      <c r="N473" s="352" t="s">
        <v>65</v>
      </c>
      <c r="O473" s="353"/>
      <c r="P473" s="353"/>
      <c r="Q473" s="353"/>
      <c r="R473" s="353"/>
      <c r="S473" s="353"/>
      <c r="T473" s="354"/>
      <c r="U473" s="37" t="s">
        <v>66</v>
      </c>
      <c r="V473" s="350">
        <f>IFERROR(V467/H467,"0")+IFERROR(V468/H468,"0")+IFERROR(V469/H469,"0")+IFERROR(V470/H470,"0")+IFERROR(V471/H471,"0")+IFERROR(V472/H472,"0")</f>
        <v>69.128787878787875</v>
      </c>
      <c r="W473" s="350">
        <f>IFERROR(W467/H467,"0")+IFERROR(W468/H468,"0")+IFERROR(W469/H469,"0")+IFERROR(W470/H470,"0")+IFERROR(W471/H471,"0")+IFERROR(W472/H472,"0")</f>
        <v>70</v>
      </c>
      <c r="X473" s="350">
        <f>IFERROR(IF(X467="",0,X467),"0")+IFERROR(IF(X468="",0,X468),"0")+IFERROR(IF(X469="",0,X469),"0")+IFERROR(IF(X470="",0,X470),"0")+IFERROR(IF(X471="",0,X471),"0")+IFERROR(IF(X472="",0,X472),"0")</f>
        <v>0.83719999999999994</v>
      </c>
      <c r="Y473" s="351"/>
      <c r="Z473" s="351"/>
    </row>
    <row r="474" spans="1:53" x14ac:dyDescent="0.2">
      <c r="A474" s="356"/>
      <c r="B474" s="356"/>
      <c r="C474" s="356"/>
      <c r="D474" s="356"/>
      <c r="E474" s="356"/>
      <c r="F474" s="356"/>
      <c r="G474" s="356"/>
      <c r="H474" s="356"/>
      <c r="I474" s="356"/>
      <c r="J474" s="356"/>
      <c r="K474" s="356"/>
      <c r="L474" s="356"/>
      <c r="M474" s="357"/>
      <c r="N474" s="352" t="s">
        <v>65</v>
      </c>
      <c r="O474" s="353"/>
      <c r="P474" s="353"/>
      <c r="Q474" s="353"/>
      <c r="R474" s="353"/>
      <c r="S474" s="353"/>
      <c r="T474" s="354"/>
      <c r="U474" s="37" t="s">
        <v>64</v>
      </c>
      <c r="V474" s="350">
        <f>IFERROR(SUM(V467:V472),"0")</f>
        <v>365</v>
      </c>
      <c r="W474" s="350">
        <f>IFERROR(SUM(W467:W472),"0")</f>
        <v>369.6</v>
      </c>
      <c r="X474" s="37"/>
      <c r="Y474" s="351"/>
      <c r="Z474" s="351"/>
    </row>
    <row r="475" spans="1:53" ht="14.25" hidden="1" customHeight="1" x14ac:dyDescent="0.25">
      <c r="A475" s="360" t="s">
        <v>67</v>
      </c>
      <c r="B475" s="356"/>
      <c r="C475" s="356"/>
      <c r="D475" s="356"/>
      <c r="E475" s="356"/>
      <c r="F475" s="356"/>
      <c r="G475" s="356"/>
      <c r="H475" s="356"/>
      <c r="I475" s="356"/>
      <c r="J475" s="356"/>
      <c r="K475" s="356"/>
      <c r="L475" s="356"/>
      <c r="M475" s="356"/>
      <c r="N475" s="356"/>
      <c r="O475" s="356"/>
      <c r="P475" s="356"/>
      <c r="Q475" s="356"/>
      <c r="R475" s="356"/>
      <c r="S475" s="356"/>
      <c r="T475" s="356"/>
      <c r="U475" s="356"/>
      <c r="V475" s="356"/>
      <c r="W475" s="356"/>
      <c r="X475" s="356"/>
      <c r="Y475" s="344"/>
      <c r="Z475" s="344"/>
    </row>
    <row r="476" spans="1:53" ht="16.5" hidden="1" customHeight="1" x14ac:dyDescent="0.25">
      <c r="A476" s="54" t="s">
        <v>643</v>
      </c>
      <c r="B476" s="54" t="s">
        <v>644</v>
      </c>
      <c r="C476" s="31">
        <v>4301051230</v>
      </c>
      <c r="D476" s="358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2"/>
      <c r="P476" s="362"/>
      <c r="Q476" s="362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58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2"/>
      <c r="P477" s="362"/>
      <c r="Q477" s="362"/>
      <c r="R477" s="359"/>
      <c r="S477" s="34"/>
      <c r="T477" s="34"/>
      <c r="U477" s="35" t="s">
        <v>64</v>
      </c>
      <c r="V477" s="348">
        <v>70</v>
      </c>
      <c r="W477" s="349">
        <f>IFERROR(IF(V477="",0,CEILING((V477/$H477),1)*$H477),"")</f>
        <v>70.2</v>
      </c>
      <c r="X477" s="36">
        <f>IFERROR(IF(W477=0,"",ROUNDUP(W477/H477,0)*0.02175),"")</f>
        <v>0.19574999999999998</v>
      </c>
      <c r="Y477" s="56"/>
      <c r="Z477" s="57"/>
      <c r="AD477" s="58"/>
      <c r="BA477" s="321" t="s">
        <v>1</v>
      </c>
    </row>
    <row r="478" spans="1:53" ht="27" hidden="1" customHeight="1" x14ac:dyDescent="0.25">
      <c r="A478" s="54" t="s">
        <v>647</v>
      </c>
      <c r="B478" s="54" t="s">
        <v>648</v>
      </c>
      <c r="C478" s="31">
        <v>4301051058</v>
      </c>
      <c r="D478" s="358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3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2"/>
      <c r="P478" s="362"/>
      <c r="Q478" s="362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5"/>
      <c r="B479" s="356"/>
      <c r="C479" s="356"/>
      <c r="D479" s="356"/>
      <c r="E479" s="356"/>
      <c r="F479" s="356"/>
      <c r="G479" s="356"/>
      <c r="H479" s="356"/>
      <c r="I479" s="356"/>
      <c r="J479" s="356"/>
      <c r="K479" s="356"/>
      <c r="L479" s="356"/>
      <c r="M479" s="357"/>
      <c r="N479" s="352" t="s">
        <v>65</v>
      </c>
      <c r="O479" s="353"/>
      <c r="P479" s="353"/>
      <c r="Q479" s="353"/>
      <c r="R479" s="353"/>
      <c r="S479" s="353"/>
      <c r="T479" s="354"/>
      <c r="U479" s="37" t="s">
        <v>66</v>
      </c>
      <c r="V479" s="350">
        <f>IFERROR(V476/H476,"0")+IFERROR(V477/H477,"0")+IFERROR(V478/H478,"0")</f>
        <v>8.9743589743589745</v>
      </c>
      <c r="W479" s="350">
        <f>IFERROR(W476/H476,"0")+IFERROR(W477/H477,"0")+IFERROR(W478/H478,"0")</f>
        <v>9</v>
      </c>
      <c r="X479" s="350">
        <f>IFERROR(IF(X476="",0,X476),"0")+IFERROR(IF(X477="",0,X477),"0")+IFERROR(IF(X478="",0,X478),"0")</f>
        <v>0.19574999999999998</v>
      </c>
      <c r="Y479" s="351"/>
      <c r="Z479" s="351"/>
    </row>
    <row r="480" spans="1:53" x14ac:dyDescent="0.2">
      <c r="A480" s="356"/>
      <c r="B480" s="356"/>
      <c r="C480" s="356"/>
      <c r="D480" s="356"/>
      <c r="E480" s="356"/>
      <c r="F480" s="356"/>
      <c r="G480" s="356"/>
      <c r="H480" s="356"/>
      <c r="I480" s="356"/>
      <c r="J480" s="356"/>
      <c r="K480" s="356"/>
      <c r="L480" s="356"/>
      <c r="M480" s="357"/>
      <c r="N480" s="352" t="s">
        <v>65</v>
      </c>
      <c r="O480" s="353"/>
      <c r="P480" s="353"/>
      <c r="Q480" s="353"/>
      <c r="R480" s="353"/>
      <c r="S480" s="353"/>
      <c r="T480" s="354"/>
      <c r="U480" s="37" t="s">
        <v>64</v>
      </c>
      <c r="V480" s="350">
        <f>IFERROR(SUM(V476:V478),"0")</f>
        <v>70</v>
      </c>
      <c r="W480" s="350">
        <f>IFERROR(SUM(W476:W478),"0")</f>
        <v>70.2</v>
      </c>
      <c r="X480" s="37"/>
      <c r="Y480" s="351"/>
      <c r="Z480" s="351"/>
    </row>
    <row r="481" spans="1:53" ht="14.25" hidden="1" customHeight="1" x14ac:dyDescent="0.25">
      <c r="A481" s="360" t="s">
        <v>200</v>
      </c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56"/>
      <c r="N481" s="356"/>
      <c r="O481" s="356"/>
      <c r="P481" s="356"/>
      <c r="Q481" s="356"/>
      <c r="R481" s="356"/>
      <c r="S481" s="356"/>
      <c r="T481" s="356"/>
      <c r="U481" s="356"/>
      <c r="V481" s="356"/>
      <c r="W481" s="356"/>
      <c r="X481" s="356"/>
      <c r="Y481" s="344"/>
      <c r="Z481" s="344"/>
    </row>
    <row r="482" spans="1:53" ht="16.5" hidden="1" customHeight="1" x14ac:dyDescent="0.25">
      <c r="A482" s="54" t="s">
        <v>649</v>
      </c>
      <c r="B482" s="54" t="s">
        <v>650</v>
      </c>
      <c r="C482" s="31">
        <v>4301060363</v>
      </c>
      <c r="D482" s="358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51" t="s">
        <v>651</v>
      </c>
      <c r="O482" s="362"/>
      <c r="P482" s="362"/>
      <c r="Q482" s="362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hidden="1" x14ac:dyDescent="0.2">
      <c r="A483" s="355"/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7"/>
      <c r="N483" s="352" t="s">
        <v>65</v>
      </c>
      <c r="O483" s="353"/>
      <c r="P483" s="353"/>
      <c r="Q483" s="353"/>
      <c r="R483" s="353"/>
      <c r="S483" s="353"/>
      <c r="T483" s="354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hidden="1" x14ac:dyDescent="0.2">
      <c r="A484" s="356"/>
      <c r="B484" s="356"/>
      <c r="C484" s="356"/>
      <c r="D484" s="356"/>
      <c r="E484" s="356"/>
      <c r="F484" s="356"/>
      <c r="G484" s="356"/>
      <c r="H484" s="356"/>
      <c r="I484" s="356"/>
      <c r="J484" s="356"/>
      <c r="K484" s="356"/>
      <c r="L484" s="356"/>
      <c r="M484" s="357"/>
      <c r="N484" s="352" t="s">
        <v>65</v>
      </c>
      <c r="O484" s="353"/>
      <c r="P484" s="353"/>
      <c r="Q484" s="353"/>
      <c r="R484" s="353"/>
      <c r="S484" s="353"/>
      <c r="T484" s="354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hidden="1" customHeight="1" x14ac:dyDescent="0.2">
      <c r="A485" s="363" t="s">
        <v>652</v>
      </c>
      <c r="B485" s="364"/>
      <c r="C485" s="364"/>
      <c r="D485" s="364"/>
      <c r="E485" s="364"/>
      <c r="F485" s="364"/>
      <c r="G485" s="364"/>
      <c r="H485" s="364"/>
      <c r="I485" s="364"/>
      <c r="J485" s="364"/>
      <c r="K485" s="364"/>
      <c r="L485" s="364"/>
      <c r="M485" s="364"/>
      <c r="N485" s="364"/>
      <c r="O485" s="364"/>
      <c r="P485" s="364"/>
      <c r="Q485" s="364"/>
      <c r="R485" s="364"/>
      <c r="S485" s="364"/>
      <c r="T485" s="364"/>
      <c r="U485" s="364"/>
      <c r="V485" s="364"/>
      <c r="W485" s="364"/>
      <c r="X485" s="364"/>
      <c r="Y485" s="48"/>
      <c r="Z485" s="48"/>
    </row>
    <row r="486" spans="1:53" ht="16.5" hidden="1" customHeight="1" x14ac:dyDescent="0.25">
      <c r="A486" s="406" t="s">
        <v>653</v>
      </c>
      <c r="B486" s="356"/>
      <c r="C486" s="356"/>
      <c r="D486" s="356"/>
      <c r="E486" s="356"/>
      <c r="F486" s="356"/>
      <c r="G486" s="356"/>
      <c r="H486" s="356"/>
      <c r="I486" s="356"/>
      <c r="J486" s="356"/>
      <c r="K486" s="356"/>
      <c r="L486" s="356"/>
      <c r="M486" s="356"/>
      <c r="N486" s="356"/>
      <c r="O486" s="356"/>
      <c r="P486" s="356"/>
      <c r="Q486" s="356"/>
      <c r="R486" s="356"/>
      <c r="S486" s="356"/>
      <c r="T486" s="356"/>
      <c r="U486" s="356"/>
      <c r="V486" s="356"/>
      <c r="W486" s="356"/>
      <c r="X486" s="356"/>
      <c r="Y486" s="343"/>
      <c r="Z486" s="343"/>
    </row>
    <row r="487" spans="1:53" ht="14.25" hidden="1" customHeight="1" x14ac:dyDescent="0.25">
      <c r="A487" s="360" t="s">
        <v>104</v>
      </c>
      <c r="B487" s="356"/>
      <c r="C487" s="356"/>
      <c r="D487" s="356"/>
      <c r="E487" s="356"/>
      <c r="F487" s="356"/>
      <c r="G487" s="356"/>
      <c r="H487" s="356"/>
      <c r="I487" s="356"/>
      <c r="J487" s="356"/>
      <c r="K487" s="356"/>
      <c r="L487" s="356"/>
      <c r="M487" s="356"/>
      <c r="N487" s="356"/>
      <c r="O487" s="356"/>
      <c r="P487" s="356"/>
      <c r="Q487" s="356"/>
      <c r="R487" s="356"/>
      <c r="S487" s="356"/>
      <c r="T487" s="356"/>
      <c r="U487" s="356"/>
      <c r="V487" s="356"/>
      <c r="W487" s="356"/>
      <c r="X487" s="356"/>
      <c r="Y487" s="344"/>
      <c r="Z487" s="344"/>
    </row>
    <row r="488" spans="1:53" ht="27" hidden="1" customHeight="1" x14ac:dyDescent="0.25">
      <c r="A488" s="54" t="s">
        <v>654</v>
      </c>
      <c r="B488" s="54" t="s">
        <v>655</v>
      </c>
      <c r="C488" s="31">
        <v>4301011763</v>
      </c>
      <c r="D488" s="358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4" t="s">
        <v>656</v>
      </c>
      <c r="O488" s="362"/>
      <c r="P488" s="362"/>
      <c r="Q488" s="362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657</v>
      </c>
      <c r="B489" s="54" t="s">
        <v>658</v>
      </c>
      <c r="C489" s="31">
        <v>4301011585</v>
      </c>
      <c r="D489" s="358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78" t="s">
        <v>659</v>
      </c>
      <c r="O489" s="362"/>
      <c r="P489" s="362"/>
      <c r="Q489" s="362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hidden="1" customHeight="1" x14ac:dyDescent="0.25">
      <c r="A490" s="54" t="s">
        <v>660</v>
      </c>
      <c r="B490" s="54" t="s">
        <v>661</v>
      </c>
      <c r="C490" s="31">
        <v>4301011584</v>
      </c>
      <c r="D490" s="358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2"/>
      <c r="P490" s="362"/>
      <c r="Q490" s="362"/>
      <c r="R490" s="359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663</v>
      </c>
      <c r="B491" s="54" t="s">
        <v>664</v>
      </c>
      <c r="C491" s="31">
        <v>4301011762</v>
      </c>
      <c r="D491" s="358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61" t="s">
        <v>665</v>
      </c>
      <c r="O491" s="362"/>
      <c r="P491" s="362"/>
      <c r="Q491" s="362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666</v>
      </c>
      <c r="B492" s="54" t="s">
        <v>667</v>
      </c>
      <c r="C492" s="31">
        <v>4301011551</v>
      </c>
      <c r="D492" s="358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91" t="s">
        <v>668</v>
      </c>
      <c r="O492" s="362"/>
      <c r="P492" s="362"/>
      <c r="Q492" s="362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hidden="1" x14ac:dyDescent="0.2">
      <c r="A493" s="355"/>
      <c r="B493" s="356"/>
      <c r="C493" s="356"/>
      <c r="D493" s="356"/>
      <c r="E493" s="356"/>
      <c r="F493" s="356"/>
      <c r="G493" s="356"/>
      <c r="H493" s="356"/>
      <c r="I493" s="356"/>
      <c r="J493" s="356"/>
      <c r="K493" s="356"/>
      <c r="L493" s="356"/>
      <c r="M493" s="357"/>
      <c r="N493" s="352" t="s">
        <v>65</v>
      </c>
      <c r="O493" s="353"/>
      <c r="P493" s="353"/>
      <c r="Q493" s="353"/>
      <c r="R493" s="353"/>
      <c r="S493" s="353"/>
      <c r="T493" s="354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hidden="1" x14ac:dyDescent="0.2">
      <c r="A494" s="356"/>
      <c r="B494" s="356"/>
      <c r="C494" s="356"/>
      <c r="D494" s="356"/>
      <c r="E494" s="356"/>
      <c r="F494" s="356"/>
      <c r="G494" s="356"/>
      <c r="H494" s="356"/>
      <c r="I494" s="356"/>
      <c r="J494" s="356"/>
      <c r="K494" s="356"/>
      <c r="L494" s="356"/>
      <c r="M494" s="357"/>
      <c r="N494" s="352" t="s">
        <v>65</v>
      </c>
      <c r="O494" s="353"/>
      <c r="P494" s="353"/>
      <c r="Q494" s="353"/>
      <c r="R494" s="353"/>
      <c r="S494" s="353"/>
      <c r="T494" s="354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hidden="1" customHeight="1" x14ac:dyDescent="0.25">
      <c r="A495" s="360" t="s">
        <v>96</v>
      </c>
      <c r="B495" s="356"/>
      <c r="C495" s="356"/>
      <c r="D495" s="356"/>
      <c r="E495" s="356"/>
      <c r="F495" s="356"/>
      <c r="G495" s="356"/>
      <c r="H495" s="356"/>
      <c r="I495" s="356"/>
      <c r="J495" s="356"/>
      <c r="K495" s="356"/>
      <c r="L495" s="356"/>
      <c r="M495" s="356"/>
      <c r="N495" s="356"/>
      <c r="O495" s="356"/>
      <c r="P495" s="356"/>
      <c r="Q495" s="356"/>
      <c r="R495" s="356"/>
      <c r="S495" s="356"/>
      <c r="T495" s="356"/>
      <c r="U495" s="356"/>
      <c r="V495" s="356"/>
      <c r="W495" s="356"/>
      <c r="X495" s="356"/>
      <c r="Y495" s="344"/>
      <c r="Z495" s="344"/>
    </row>
    <row r="496" spans="1:53" ht="27" hidden="1" customHeight="1" x14ac:dyDescent="0.25">
      <c r="A496" s="54" t="s">
        <v>669</v>
      </c>
      <c r="B496" s="54" t="s">
        <v>670</v>
      </c>
      <c r="C496" s="31">
        <v>4301020260</v>
      </c>
      <c r="D496" s="358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2"/>
      <c r="P496" s="362"/>
      <c r="Q496" s="362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hidden="1" customHeight="1" x14ac:dyDescent="0.25">
      <c r="A497" s="54" t="s">
        <v>672</v>
      </c>
      <c r="B497" s="54" t="s">
        <v>673</v>
      </c>
      <c r="C497" s="31">
        <v>4301020269</v>
      </c>
      <c r="D497" s="358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75" t="s">
        <v>674</v>
      </c>
      <c r="O497" s="362"/>
      <c r="P497" s="362"/>
      <c r="Q497" s="362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hidden="1" customHeight="1" x14ac:dyDescent="0.25">
      <c r="A498" s="54" t="s">
        <v>675</v>
      </c>
      <c r="B498" s="54" t="s">
        <v>676</v>
      </c>
      <c r="C498" s="31">
        <v>4301020309</v>
      </c>
      <c r="D498" s="358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97" t="s">
        <v>677</v>
      </c>
      <c r="O498" s="362"/>
      <c r="P498" s="362"/>
      <c r="Q498" s="362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idden="1" x14ac:dyDescent="0.2">
      <c r="A499" s="355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57"/>
      <c r="N499" s="352" t="s">
        <v>65</v>
      </c>
      <c r="O499" s="353"/>
      <c r="P499" s="353"/>
      <c r="Q499" s="353"/>
      <c r="R499" s="353"/>
      <c r="S499" s="353"/>
      <c r="T499" s="354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hidden="1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57"/>
      <c r="N500" s="352" t="s">
        <v>65</v>
      </c>
      <c r="O500" s="353"/>
      <c r="P500" s="353"/>
      <c r="Q500" s="353"/>
      <c r="R500" s="353"/>
      <c r="S500" s="353"/>
      <c r="T500" s="354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hidden="1" customHeight="1" x14ac:dyDescent="0.25">
      <c r="A501" s="360" t="s">
        <v>59</v>
      </c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56"/>
      <c r="N501" s="356"/>
      <c r="O501" s="356"/>
      <c r="P501" s="356"/>
      <c r="Q501" s="356"/>
      <c r="R501" s="356"/>
      <c r="S501" s="356"/>
      <c r="T501" s="356"/>
      <c r="U501" s="356"/>
      <c r="V501" s="356"/>
      <c r="W501" s="356"/>
      <c r="X501" s="356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58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3" t="s">
        <v>680</v>
      </c>
      <c r="O502" s="362"/>
      <c r="P502" s="362"/>
      <c r="Q502" s="362"/>
      <c r="R502" s="359"/>
      <c r="S502" s="34"/>
      <c r="T502" s="34"/>
      <c r="U502" s="35" t="s">
        <v>64</v>
      </c>
      <c r="V502" s="348">
        <v>86</v>
      </c>
      <c r="W502" s="349">
        <f>IFERROR(IF(V502="",0,CEILING((V502/$H502),1)*$H502),"")</f>
        <v>88.2</v>
      </c>
      <c r="X502" s="36">
        <f>IFERROR(IF(W502=0,"",ROUNDUP(W502/H502,0)*0.00753),"")</f>
        <v>0.15812999999999999</v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8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3" t="s">
        <v>683</v>
      </c>
      <c r="O503" s="362"/>
      <c r="P503" s="362"/>
      <c r="Q503" s="362"/>
      <c r="R503" s="359"/>
      <c r="S503" s="34"/>
      <c r="T503" s="34"/>
      <c r="U503" s="35" t="s">
        <v>64</v>
      </c>
      <c r="V503" s="348">
        <v>72</v>
      </c>
      <c r="W503" s="349">
        <f>IFERROR(IF(V503="",0,CEILING((V503/$H503),1)*$H503),"")</f>
        <v>75.600000000000009</v>
      </c>
      <c r="X503" s="36">
        <f>IFERROR(IF(W503=0,"",ROUNDUP(W503/H503,0)*0.00753),"")</f>
        <v>0.13553999999999999</v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684</v>
      </c>
      <c r="B504" s="54" t="s">
        <v>685</v>
      </c>
      <c r="C504" s="31">
        <v>4301031203</v>
      </c>
      <c r="D504" s="358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85" t="s">
        <v>686</v>
      </c>
      <c r="O504" s="362"/>
      <c r="P504" s="362"/>
      <c r="Q504" s="362"/>
      <c r="R504" s="359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687</v>
      </c>
      <c r="B505" s="54" t="s">
        <v>688</v>
      </c>
      <c r="C505" s="31">
        <v>4301031200</v>
      </c>
      <c r="D505" s="358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7" t="s">
        <v>689</v>
      </c>
      <c r="O505" s="362"/>
      <c r="P505" s="362"/>
      <c r="Q505" s="362"/>
      <c r="R505" s="359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5"/>
      <c r="B506" s="356"/>
      <c r="C506" s="356"/>
      <c r="D506" s="356"/>
      <c r="E506" s="356"/>
      <c r="F506" s="356"/>
      <c r="G506" s="356"/>
      <c r="H506" s="356"/>
      <c r="I506" s="356"/>
      <c r="J506" s="356"/>
      <c r="K506" s="356"/>
      <c r="L506" s="356"/>
      <c r="M506" s="357"/>
      <c r="N506" s="352" t="s">
        <v>65</v>
      </c>
      <c r="O506" s="353"/>
      <c r="P506" s="353"/>
      <c r="Q506" s="353"/>
      <c r="R506" s="353"/>
      <c r="S506" s="353"/>
      <c r="T506" s="354"/>
      <c r="U506" s="37" t="s">
        <v>66</v>
      </c>
      <c r="V506" s="350">
        <f>IFERROR(V502/H502,"0")+IFERROR(V503/H503,"0")+IFERROR(V504/H504,"0")+IFERROR(V505/H505,"0")</f>
        <v>37.61904761904762</v>
      </c>
      <c r="W506" s="350">
        <f>IFERROR(W502/H502,"0")+IFERROR(W503/H503,"0")+IFERROR(W504/H504,"0")+IFERROR(W505/H505,"0")</f>
        <v>39</v>
      </c>
      <c r="X506" s="350">
        <f>IFERROR(IF(X502="",0,X502),"0")+IFERROR(IF(X503="",0,X503),"0")+IFERROR(IF(X504="",0,X504),"0")+IFERROR(IF(X505="",0,X505),"0")</f>
        <v>0.29366999999999999</v>
      </c>
      <c r="Y506" s="351"/>
      <c r="Z506" s="351"/>
    </row>
    <row r="507" spans="1:53" x14ac:dyDescent="0.2">
      <c r="A507" s="356"/>
      <c r="B507" s="356"/>
      <c r="C507" s="356"/>
      <c r="D507" s="356"/>
      <c r="E507" s="356"/>
      <c r="F507" s="356"/>
      <c r="G507" s="356"/>
      <c r="H507" s="356"/>
      <c r="I507" s="356"/>
      <c r="J507" s="356"/>
      <c r="K507" s="356"/>
      <c r="L507" s="356"/>
      <c r="M507" s="357"/>
      <c r="N507" s="352" t="s">
        <v>65</v>
      </c>
      <c r="O507" s="353"/>
      <c r="P507" s="353"/>
      <c r="Q507" s="353"/>
      <c r="R507" s="353"/>
      <c r="S507" s="353"/>
      <c r="T507" s="354"/>
      <c r="U507" s="37" t="s">
        <v>64</v>
      </c>
      <c r="V507" s="350">
        <f>IFERROR(SUM(V502:V505),"0")</f>
        <v>158</v>
      </c>
      <c r="W507" s="350">
        <f>IFERROR(SUM(W502:W505),"0")</f>
        <v>163.80000000000001</v>
      </c>
      <c r="X507" s="37"/>
      <c r="Y507" s="351"/>
      <c r="Z507" s="351"/>
    </row>
    <row r="508" spans="1:53" ht="14.25" hidden="1" customHeight="1" x14ac:dyDescent="0.25">
      <c r="A508" s="360" t="s">
        <v>67</v>
      </c>
      <c r="B508" s="356"/>
      <c r="C508" s="356"/>
      <c r="D508" s="356"/>
      <c r="E508" s="356"/>
      <c r="F508" s="356"/>
      <c r="G508" s="356"/>
      <c r="H508" s="356"/>
      <c r="I508" s="356"/>
      <c r="J508" s="356"/>
      <c r="K508" s="356"/>
      <c r="L508" s="356"/>
      <c r="M508" s="356"/>
      <c r="N508" s="356"/>
      <c r="O508" s="356"/>
      <c r="P508" s="356"/>
      <c r="Q508" s="356"/>
      <c r="R508" s="356"/>
      <c r="S508" s="356"/>
      <c r="T508" s="356"/>
      <c r="U508" s="356"/>
      <c r="V508" s="356"/>
      <c r="W508" s="356"/>
      <c r="X508" s="356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8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2"/>
      <c r="P509" s="362"/>
      <c r="Q509" s="362"/>
      <c r="R509" s="359"/>
      <c r="S509" s="34"/>
      <c r="T509" s="34"/>
      <c r="U509" s="35" t="s">
        <v>64</v>
      </c>
      <c r="V509" s="348">
        <v>556</v>
      </c>
      <c r="W509" s="349">
        <f>IFERROR(IF(V509="",0,CEILING((V509/$H509),1)*$H509),"")</f>
        <v>561.6</v>
      </c>
      <c r="X509" s="36">
        <f>IFERROR(IF(W509=0,"",ROUNDUP(W509/H509,0)*0.02175),"")</f>
        <v>1.5659999999999998</v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692</v>
      </c>
      <c r="B510" s="54" t="s">
        <v>693</v>
      </c>
      <c r="C510" s="31">
        <v>4301051510</v>
      </c>
      <c r="D510" s="358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37" t="s">
        <v>694</v>
      </c>
      <c r="O510" s="362"/>
      <c r="P510" s="362"/>
      <c r="Q510" s="362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695</v>
      </c>
      <c r="B511" s="54" t="s">
        <v>696</v>
      </c>
      <c r="C511" s="31">
        <v>4301051390</v>
      </c>
      <c r="D511" s="358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2"/>
      <c r="P511" s="362"/>
      <c r="Q511" s="362"/>
      <c r="R511" s="359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698</v>
      </c>
      <c r="B512" s="54" t="s">
        <v>699</v>
      </c>
      <c r="C512" s="31">
        <v>4301051508</v>
      </c>
      <c r="D512" s="358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60" t="s">
        <v>700</v>
      </c>
      <c r="O512" s="362"/>
      <c r="P512" s="362"/>
      <c r="Q512" s="362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701</v>
      </c>
      <c r="B513" s="54" t="s">
        <v>702</v>
      </c>
      <c r="C513" s="31">
        <v>4301051448</v>
      </c>
      <c r="D513" s="358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8" t="s">
        <v>703</v>
      </c>
      <c r="O513" s="362"/>
      <c r="P513" s="362"/>
      <c r="Q513" s="362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5"/>
      <c r="B514" s="356"/>
      <c r="C514" s="356"/>
      <c r="D514" s="356"/>
      <c r="E514" s="356"/>
      <c r="F514" s="356"/>
      <c r="G514" s="356"/>
      <c r="H514" s="356"/>
      <c r="I514" s="356"/>
      <c r="J514" s="356"/>
      <c r="K514" s="356"/>
      <c r="L514" s="356"/>
      <c r="M514" s="357"/>
      <c r="N514" s="352" t="s">
        <v>65</v>
      </c>
      <c r="O514" s="353"/>
      <c r="P514" s="353"/>
      <c r="Q514" s="353"/>
      <c r="R514" s="353"/>
      <c r="S514" s="353"/>
      <c r="T514" s="354"/>
      <c r="U514" s="37" t="s">
        <v>66</v>
      </c>
      <c r="V514" s="350">
        <f>IFERROR(V509/H509,"0")+IFERROR(V510/H510,"0")+IFERROR(V511/H511,"0")+IFERROR(V512/H512,"0")+IFERROR(V513/H513,"0")</f>
        <v>71.282051282051285</v>
      </c>
      <c r="W514" s="350">
        <f>IFERROR(W509/H509,"0")+IFERROR(W510/H510,"0")+IFERROR(W511/H511,"0")+IFERROR(W512/H512,"0")+IFERROR(W513/H513,"0")</f>
        <v>72</v>
      </c>
      <c r="X514" s="350">
        <f>IFERROR(IF(X509="",0,X509),"0")+IFERROR(IF(X510="",0,X510),"0")+IFERROR(IF(X511="",0,X511),"0")+IFERROR(IF(X512="",0,X512),"0")+IFERROR(IF(X513="",0,X513),"0")</f>
        <v>1.5659999999999998</v>
      </c>
      <c r="Y514" s="351"/>
      <c r="Z514" s="351"/>
    </row>
    <row r="515" spans="1:53" x14ac:dyDescent="0.2">
      <c r="A515" s="356"/>
      <c r="B515" s="356"/>
      <c r="C515" s="356"/>
      <c r="D515" s="356"/>
      <c r="E515" s="356"/>
      <c r="F515" s="356"/>
      <c r="G515" s="356"/>
      <c r="H515" s="356"/>
      <c r="I515" s="356"/>
      <c r="J515" s="356"/>
      <c r="K515" s="356"/>
      <c r="L515" s="356"/>
      <c r="M515" s="357"/>
      <c r="N515" s="352" t="s">
        <v>65</v>
      </c>
      <c r="O515" s="353"/>
      <c r="P515" s="353"/>
      <c r="Q515" s="353"/>
      <c r="R515" s="353"/>
      <c r="S515" s="353"/>
      <c r="T515" s="354"/>
      <c r="U515" s="37" t="s">
        <v>64</v>
      </c>
      <c r="V515" s="350">
        <f>IFERROR(SUM(V509:V513),"0")</f>
        <v>556</v>
      </c>
      <c r="W515" s="350">
        <f>IFERROR(SUM(W509:W513),"0")</f>
        <v>561.6</v>
      </c>
      <c r="X515" s="37"/>
      <c r="Y515" s="351"/>
      <c r="Z515" s="351"/>
    </row>
    <row r="516" spans="1:53" ht="15" customHeight="1" x14ac:dyDescent="0.2">
      <c r="A516" s="379"/>
      <c r="B516" s="356"/>
      <c r="C516" s="356"/>
      <c r="D516" s="356"/>
      <c r="E516" s="356"/>
      <c r="F516" s="356"/>
      <c r="G516" s="356"/>
      <c r="H516" s="356"/>
      <c r="I516" s="356"/>
      <c r="J516" s="356"/>
      <c r="K516" s="356"/>
      <c r="L516" s="356"/>
      <c r="M516" s="380"/>
      <c r="N516" s="431" t="s">
        <v>704</v>
      </c>
      <c r="O516" s="432"/>
      <c r="P516" s="432"/>
      <c r="Q516" s="432"/>
      <c r="R516" s="432"/>
      <c r="S516" s="432"/>
      <c r="T516" s="433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14777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14904.16</v>
      </c>
      <c r="X516" s="37"/>
      <c r="Y516" s="351"/>
      <c r="Z516" s="351"/>
    </row>
    <row r="517" spans="1:53" x14ac:dyDescent="0.2">
      <c r="A517" s="356"/>
      <c r="B517" s="356"/>
      <c r="C517" s="356"/>
      <c r="D517" s="356"/>
      <c r="E517" s="356"/>
      <c r="F517" s="356"/>
      <c r="G517" s="356"/>
      <c r="H517" s="356"/>
      <c r="I517" s="356"/>
      <c r="J517" s="356"/>
      <c r="K517" s="356"/>
      <c r="L517" s="356"/>
      <c r="M517" s="380"/>
      <c r="N517" s="431" t="s">
        <v>705</v>
      </c>
      <c r="O517" s="432"/>
      <c r="P517" s="432"/>
      <c r="Q517" s="432"/>
      <c r="R517" s="432"/>
      <c r="S517" s="432"/>
      <c r="T517" s="433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15576.018866855367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15710.804</v>
      </c>
      <c r="X517" s="37"/>
      <c r="Y517" s="351"/>
      <c r="Z517" s="351"/>
    </row>
    <row r="518" spans="1:53" x14ac:dyDescent="0.2">
      <c r="A518" s="356"/>
      <c r="B518" s="356"/>
      <c r="C518" s="356"/>
      <c r="D518" s="356"/>
      <c r="E518" s="356"/>
      <c r="F518" s="356"/>
      <c r="G518" s="356"/>
      <c r="H518" s="356"/>
      <c r="I518" s="356"/>
      <c r="J518" s="356"/>
      <c r="K518" s="356"/>
      <c r="L518" s="356"/>
      <c r="M518" s="380"/>
      <c r="N518" s="431" t="s">
        <v>706</v>
      </c>
      <c r="O518" s="432"/>
      <c r="P518" s="432"/>
      <c r="Q518" s="432"/>
      <c r="R518" s="432"/>
      <c r="S518" s="432"/>
      <c r="T518" s="433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27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27</v>
      </c>
      <c r="X518" s="37"/>
      <c r="Y518" s="351"/>
      <c r="Z518" s="351"/>
    </row>
    <row r="519" spans="1:53" x14ac:dyDescent="0.2">
      <c r="A519" s="356"/>
      <c r="B519" s="356"/>
      <c r="C519" s="356"/>
      <c r="D519" s="356"/>
      <c r="E519" s="356"/>
      <c r="F519" s="356"/>
      <c r="G519" s="356"/>
      <c r="H519" s="356"/>
      <c r="I519" s="356"/>
      <c r="J519" s="356"/>
      <c r="K519" s="356"/>
      <c r="L519" s="356"/>
      <c r="M519" s="380"/>
      <c r="N519" s="431" t="s">
        <v>708</v>
      </c>
      <c r="O519" s="432"/>
      <c r="P519" s="432"/>
      <c r="Q519" s="432"/>
      <c r="R519" s="432"/>
      <c r="S519" s="432"/>
      <c r="T519" s="433"/>
      <c r="U519" s="37" t="s">
        <v>64</v>
      </c>
      <c r="V519" s="350">
        <f>GrossWeightTotal+PalletQtyTotal*25</f>
        <v>16251.018866855367</v>
      </c>
      <c r="W519" s="350">
        <f>GrossWeightTotalR+PalletQtyTotalR*25</f>
        <v>16385.804</v>
      </c>
      <c r="X519" s="37"/>
      <c r="Y519" s="351"/>
      <c r="Z519" s="351"/>
    </row>
    <row r="520" spans="1:53" x14ac:dyDescent="0.2">
      <c r="A520" s="356"/>
      <c r="B520" s="356"/>
      <c r="C520" s="356"/>
      <c r="D520" s="356"/>
      <c r="E520" s="356"/>
      <c r="F520" s="356"/>
      <c r="G520" s="356"/>
      <c r="H520" s="356"/>
      <c r="I520" s="356"/>
      <c r="J520" s="356"/>
      <c r="K520" s="356"/>
      <c r="L520" s="356"/>
      <c r="M520" s="380"/>
      <c r="N520" s="431" t="s">
        <v>709</v>
      </c>
      <c r="O520" s="432"/>
      <c r="P520" s="432"/>
      <c r="Q520" s="432"/>
      <c r="R520" s="432"/>
      <c r="S520" s="432"/>
      <c r="T520" s="433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2034.5215996965994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2055</v>
      </c>
      <c r="X520" s="37"/>
      <c r="Y520" s="351"/>
      <c r="Z520" s="351"/>
    </row>
    <row r="521" spans="1:53" ht="14.25" hidden="1" customHeight="1" x14ac:dyDescent="0.2">
      <c r="A521" s="356"/>
      <c r="B521" s="356"/>
      <c r="C521" s="356"/>
      <c r="D521" s="356"/>
      <c r="E521" s="356"/>
      <c r="F521" s="356"/>
      <c r="G521" s="356"/>
      <c r="H521" s="356"/>
      <c r="I521" s="356"/>
      <c r="J521" s="356"/>
      <c r="K521" s="356"/>
      <c r="L521" s="356"/>
      <c r="M521" s="380"/>
      <c r="N521" s="431" t="s">
        <v>710</v>
      </c>
      <c r="O521" s="432"/>
      <c r="P521" s="432"/>
      <c r="Q521" s="432"/>
      <c r="R521" s="432"/>
      <c r="S521" s="432"/>
      <c r="T521" s="433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30.416399999999992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3" t="s">
        <v>94</v>
      </c>
      <c r="D523" s="401"/>
      <c r="E523" s="401"/>
      <c r="F523" s="402"/>
      <c r="G523" s="373" t="s">
        <v>222</v>
      </c>
      <c r="H523" s="401"/>
      <c r="I523" s="401"/>
      <c r="J523" s="401"/>
      <c r="K523" s="401"/>
      <c r="L523" s="401"/>
      <c r="M523" s="401"/>
      <c r="N523" s="401"/>
      <c r="O523" s="402"/>
      <c r="P523" s="373" t="s">
        <v>463</v>
      </c>
      <c r="Q523" s="402"/>
      <c r="R523" s="373" t="s">
        <v>516</v>
      </c>
      <c r="S523" s="402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61" t="s">
        <v>713</v>
      </c>
      <c r="B524" s="373" t="s">
        <v>58</v>
      </c>
      <c r="C524" s="373" t="s">
        <v>95</v>
      </c>
      <c r="D524" s="373" t="s">
        <v>103</v>
      </c>
      <c r="E524" s="373" t="s">
        <v>94</v>
      </c>
      <c r="F524" s="373" t="s">
        <v>214</v>
      </c>
      <c r="G524" s="373" t="s">
        <v>223</v>
      </c>
      <c r="H524" s="373" t="s">
        <v>230</v>
      </c>
      <c r="I524" s="373" t="s">
        <v>249</v>
      </c>
      <c r="J524" s="373" t="s">
        <v>308</v>
      </c>
      <c r="K524" s="346"/>
      <c r="L524" s="373" t="s">
        <v>329</v>
      </c>
      <c r="M524" s="373" t="s">
        <v>348</v>
      </c>
      <c r="N524" s="373" t="s">
        <v>432</v>
      </c>
      <c r="O524" s="373" t="s">
        <v>450</v>
      </c>
      <c r="P524" s="373" t="s">
        <v>464</v>
      </c>
      <c r="Q524" s="373" t="s">
        <v>491</v>
      </c>
      <c r="R524" s="373" t="s">
        <v>517</v>
      </c>
      <c r="S524" s="373" t="s">
        <v>566</v>
      </c>
      <c r="T524" s="373" t="s">
        <v>594</v>
      </c>
      <c r="U524" s="373" t="s">
        <v>653</v>
      </c>
      <c r="Z524" s="52"/>
      <c r="AC524" s="346"/>
    </row>
    <row r="525" spans="1:53" ht="13.5" customHeight="1" thickBot="1" x14ac:dyDescent="0.25">
      <c r="A525" s="462"/>
      <c r="B525" s="374"/>
      <c r="C525" s="374"/>
      <c r="D525" s="374"/>
      <c r="E525" s="374"/>
      <c r="F525" s="374"/>
      <c r="G525" s="374"/>
      <c r="H525" s="374"/>
      <c r="I525" s="374"/>
      <c r="J525" s="374"/>
      <c r="K525" s="346"/>
      <c r="L525" s="374"/>
      <c r="M525" s="374"/>
      <c r="N525" s="374"/>
      <c r="O525" s="374"/>
      <c r="P525" s="374"/>
      <c r="Q525" s="374"/>
      <c r="R525" s="374"/>
      <c r="S525" s="374"/>
      <c r="T525" s="374"/>
      <c r="U525" s="374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118.80000000000001</v>
      </c>
      <c r="D526" s="46">
        <f>IFERROR(W55*1,"0")+IFERROR(W56*1,"0")+IFERROR(W57*1,"0")+IFERROR(W58*1,"0")</f>
        <v>0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1115.1999999999998</v>
      </c>
      <c r="F526" s="46">
        <f>IFERROR(W130*1,"0")+IFERROR(W131*1,"0")+IFERROR(W132*1,"0")+IFERROR(W133*1,"0")</f>
        <v>596.4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323.40000000000003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1753.2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12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993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0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6473.4000000000005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702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415.8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512.4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1163.1600000000001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725.40000000000009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34,00"/>
        <filter val="1 211,00"/>
        <filter val="1 594,00"/>
        <filter val="10,74"/>
        <filter val="108,33"/>
        <filter val="11,00"/>
        <filter val="11,79"/>
        <filter val="111,77"/>
        <filter val="116,00"/>
        <filter val="118,00"/>
        <filter val="119,00"/>
        <filter val="121,19"/>
        <filter val="13,00"/>
        <filter val="131,00"/>
        <filter val="134,00"/>
        <filter val="14 777,00"/>
        <filter val="15 576,02"/>
        <filter val="15,26"/>
        <filter val="150,00"/>
        <filter val="152,00"/>
        <filter val="158,00"/>
        <filter val="159,00"/>
        <filter val="16 251,02"/>
        <filter val="167,00"/>
        <filter val="168,00"/>
        <filter val="168,33"/>
        <filter val="179,00"/>
        <filter val="18,93"/>
        <filter val="19,76"/>
        <filter val="192,00"/>
        <filter val="196,00"/>
        <filter val="197,00"/>
        <filter val="2 034,52"/>
        <filter val="2 289,00"/>
        <filter val="2,75"/>
        <filter val="208,00"/>
        <filter val="213,00"/>
        <filter val="234,00"/>
        <filter val="26,43"/>
        <filter val="27"/>
        <filter val="294,00"/>
        <filter val="300,77"/>
        <filter val="323,00"/>
        <filter val="331,00"/>
        <filter val="339,60"/>
        <filter val="343,00"/>
        <filter val="357,00"/>
        <filter val="360,00"/>
        <filter val="365,00"/>
        <filter val="37,62"/>
        <filter val="376,00"/>
        <filter val="404,00"/>
        <filter val="410,00"/>
        <filter val="44,00"/>
        <filter val="45,00"/>
        <filter val="5 094,00"/>
        <filter val="5,00"/>
        <filter val="50,00"/>
        <filter val="509,00"/>
        <filter val="518,00"/>
        <filter val="53,00"/>
        <filter val="556,00"/>
        <filter val="589,00"/>
        <filter val="632,00"/>
        <filter val="64,96"/>
        <filter val="645,00"/>
        <filter val="66,67"/>
        <filter val="69,13"/>
        <filter val="699,00"/>
        <filter val="70,00"/>
        <filter val="70,12"/>
        <filter val="71,00"/>
        <filter val="71,21"/>
        <filter val="71,28"/>
        <filter val="72,00"/>
        <filter val="74,00"/>
        <filter val="75,60"/>
        <filter val="76,79"/>
        <filter val="76,90"/>
        <filter val="8,97"/>
        <filter val="83,00"/>
        <filter val="86,00"/>
        <filter val="89,62"/>
        <filter val="899,00"/>
        <filter val="90,00"/>
        <filter val="92,00"/>
        <filter val="969,00"/>
      </filters>
    </filterColumn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458:R458"/>
    <mergeCell ref="N413:R413"/>
    <mergeCell ref="N381:T381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N426:R426"/>
    <mergeCell ref="N220:R220"/>
    <mergeCell ref="D236:E236"/>
    <mergeCell ref="A441:X441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D108:E108"/>
    <mergeCell ref="N223:R223"/>
    <mergeCell ref="A313:M314"/>
    <mergeCell ref="T12:U12"/>
    <mergeCell ref="N51:T51"/>
    <mergeCell ref="D72:E72"/>
    <mergeCell ref="N368:R368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N32:T32"/>
    <mergeCell ref="N211:T211"/>
    <mergeCell ref="D354:E354"/>
    <mergeCell ref="N162:T162"/>
    <mergeCell ref="N429:R429"/>
    <mergeCell ref="A323:X323"/>
    <mergeCell ref="N214:T214"/>
    <mergeCell ref="D235:E235"/>
    <mergeCell ref="A244:M245"/>
    <mergeCell ref="A430:M431"/>
    <mergeCell ref="N160:R160"/>
    <mergeCell ref="A51:M52"/>
    <mergeCell ref="D35:E35"/>
    <mergeCell ref="N521:T521"/>
    <mergeCell ref="N279:T279"/>
    <mergeCell ref="D139:E139"/>
    <mergeCell ref="N125:R125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N500:T500"/>
    <mergeCell ref="D472:E472"/>
    <mergeCell ref="N407:R407"/>
    <mergeCell ref="D498:E498"/>
    <mergeCell ref="A508:X508"/>
    <mergeCell ref="D451:E451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A321:M322"/>
    <mergeCell ref="N362:R362"/>
    <mergeCell ref="N191:R191"/>
    <mergeCell ref="D259:E259"/>
    <mergeCell ref="N476:R476"/>
    <mergeCell ref="D326:E326"/>
    <mergeCell ref="G524:G525"/>
    <mergeCell ref="N181:R181"/>
    <mergeCell ref="D197:E197"/>
    <mergeCell ref="D253:E253"/>
    <mergeCell ref="A377:X377"/>
    <mergeCell ref="N134:T134"/>
    <mergeCell ref="N268:T268"/>
    <mergeCell ref="D411:E411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438:E438"/>
    <mergeCell ref="D199:E199"/>
    <mergeCell ref="N109:R109"/>
    <mergeCell ref="N364:T3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2024-04-11T09:41:38Z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