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C16446-2CD4-42F1-A21B-06AC79C1C3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6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V252" i="1"/>
  <c r="X251" i="1"/>
  <c r="X252" i="1" s="1"/>
  <c r="W251" i="1"/>
  <c r="W253" i="1" s="1"/>
  <c r="V249" i="1"/>
  <c r="V248" i="1"/>
  <c r="X247" i="1"/>
  <c r="X248" i="1" s="1"/>
  <c r="W247" i="1"/>
  <c r="W249" i="1" s="1"/>
  <c r="V243" i="1"/>
  <c r="V242" i="1"/>
  <c r="X241" i="1"/>
  <c r="X242" i="1" s="1"/>
  <c r="W241" i="1"/>
  <c r="W243" i="1" s="1"/>
  <c r="N241" i="1"/>
  <c r="V238" i="1"/>
  <c r="V237" i="1"/>
  <c r="X236" i="1"/>
  <c r="X237" i="1" s="1"/>
  <c r="W236" i="1"/>
  <c r="W238" i="1" s="1"/>
  <c r="N236" i="1"/>
  <c r="V232" i="1"/>
  <c r="V231" i="1"/>
  <c r="X230" i="1"/>
  <c r="X231" i="1" s="1"/>
  <c r="W230" i="1"/>
  <c r="W232" i="1" s="1"/>
  <c r="N230" i="1"/>
  <c r="V226" i="1"/>
  <c r="V225" i="1"/>
  <c r="X224" i="1"/>
  <c r="W224" i="1"/>
  <c r="N224" i="1"/>
  <c r="X223" i="1"/>
  <c r="W223" i="1"/>
  <c r="X222" i="1"/>
  <c r="W222" i="1"/>
  <c r="N222" i="1"/>
  <c r="V219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W209" i="1"/>
  <c r="N209" i="1"/>
  <c r="V206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X205" i="1" s="1"/>
  <c r="W199" i="1"/>
  <c r="W206" i="1" s="1"/>
  <c r="V196" i="1"/>
  <c r="V195" i="1"/>
  <c r="X194" i="1"/>
  <c r="W194" i="1"/>
  <c r="N194" i="1"/>
  <c r="X193" i="1"/>
  <c r="W193" i="1"/>
  <c r="N193" i="1"/>
  <c r="X192" i="1"/>
  <c r="W192" i="1"/>
  <c r="N192" i="1"/>
  <c r="V189" i="1"/>
  <c r="V188" i="1"/>
  <c r="X187" i="1"/>
  <c r="W187" i="1"/>
  <c r="N187" i="1"/>
  <c r="X186" i="1"/>
  <c r="W186" i="1"/>
  <c r="N186" i="1"/>
  <c r="V182" i="1"/>
  <c r="V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F9" i="1" l="1"/>
  <c r="F10" i="1"/>
  <c r="J9" i="1"/>
  <c r="W23" i="1"/>
  <c r="X32" i="1"/>
  <c r="X282" i="1" s="1"/>
  <c r="W279" i="1"/>
  <c r="W46" i="1"/>
  <c r="W56" i="1"/>
  <c r="W62" i="1"/>
  <c r="W118" i="1"/>
  <c r="W140" i="1"/>
  <c r="W145" i="1"/>
  <c r="W153" i="1"/>
  <c r="W158" i="1"/>
  <c r="W165" i="1"/>
  <c r="W181" i="1"/>
  <c r="W188" i="1"/>
  <c r="W196" i="1"/>
  <c r="W225" i="1"/>
  <c r="W73" i="1"/>
  <c r="W83" i="1"/>
  <c r="W91" i="1"/>
  <c r="X99" i="1"/>
  <c r="W99" i="1"/>
  <c r="W105" i="1"/>
  <c r="W129" i="1"/>
  <c r="W213" i="1"/>
  <c r="W248" i="1"/>
  <c r="V281" i="1"/>
  <c r="V277" i="1"/>
  <c r="W32" i="1"/>
  <c r="W41" i="1"/>
  <c r="X40" i="1"/>
  <c r="X46" i="1"/>
  <c r="X56" i="1"/>
  <c r="W57" i="1"/>
  <c r="X62" i="1"/>
  <c r="W67" i="1"/>
  <c r="X73" i="1"/>
  <c r="W74" i="1"/>
  <c r="X83" i="1"/>
  <c r="X90" i="1"/>
  <c r="W90" i="1"/>
  <c r="W100" i="1"/>
  <c r="X105" i="1"/>
  <c r="W106" i="1"/>
  <c r="X118" i="1"/>
  <c r="W123" i="1"/>
  <c r="X129" i="1"/>
  <c r="W130" i="1"/>
  <c r="X153" i="1"/>
  <c r="X158" i="1"/>
  <c r="W159" i="1"/>
  <c r="X165" i="1"/>
  <c r="W170" i="1"/>
  <c r="W175" i="1"/>
  <c r="X181" i="1"/>
  <c r="W182" i="1"/>
  <c r="X188" i="1"/>
  <c r="X195" i="1"/>
  <c r="W195" i="1"/>
  <c r="X213" i="1"/>
  <c r="W218" i="1"/>
  <c r="X225" i="1"/>
  <c r="W226" i="1"/>
  <c r="H9" i="1"/>
  <c r="W40" i="1"/>
  <c r="W47" i="1"/>
  <c r="W63" i="1"/>
  <c r="W84" i="1"/>
  <c r="W110" i="1"/>
  <c r="W119" i="1"/>
  <c r="W134" i="1"/>
  <c r="W154" i="1"/>
  <c r="W166" i="1"/>
  <c r="W189" i="1"/>
  <c r="W205" i="1"/>
  <c r="W214" i="1"/>
  <c r="W231" i="1"/>
  <c r="W237" i="1"/>
  <c r="W242" i="1"/>
  <c r="W252" i="1"/>
  <c r="W275" i="1"/>
  <c r="W33" i="1"/>
  <c r="W278" i="1"/>
  <c r="W280" i="1" s="1"/>
  <c r="W281" i="1" l="1"/>
  <c r="W277" i="1"/>
  <c r="B290" i="1"/>
  <c r="C290" i="1"/>
  <c r="A290" i="1"/>
</calcChain>
</file>

<file path=xl/sharedStrings.xml><?xml version="1.0" encoding="utf-8"?>
<sst xmlns="http://schemas.openxmlformats.org/spreadsheetml/2006/main" count="1021" uniqueCount="386">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</sst>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9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57" t="s">
        <v>0</v>
      </c>
      <c r="E1" s="176"/>
      <c r="F1" s="176"/>
      <c r="G1" s="13" t="s">
        <v>1</v>
      </c>
      <c r="H1" s="257" t="s">
        <v>2</v>
      </c>
      <c r="I1" s="176"/>
      <c r="J1" s="176"/>
      <c r="K1" s="176"/>
      <c r="L1" s="176"/>
      <c r="M1" s="176"/>
      <c r="N1" s="176"/>
      <c r="O1" s="176"/>
      <c r="P1" s="175" t="s">
        <v>3</v>
      </c>
      <c r="Q1" s="176"/>
      <c r="R1" s="17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8"/>
      <c r="P2" s="178"/>
      <c r="Q2" s="178"/>
      <c r="R2" s="178"/>
      <c r="S2" s="178"/>
      <c r="T2" s="178"/>
      <c r="U2" s="178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8"/>
      <c r="O3" s="178"/>
      <c r="P3" s="178"/>
      <c r="Q3" s="178"/>
      <c r="R3" s="178"/>
      <c r="S3" s="178"/>
      <c r="T3" s="178"/>
      <c r="U3" s="178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80" t="s">
        <v>8</v>
      </c>
      <c r="B5" s="229"/>
      <c r="C5" s="194"/>
      <c r="D5" s="347"/>
      <c r="E5" s="349"/>
      <c r="F5" s="197" t="s">
        <v>9</v>
      </c>
      <c r="G5" s="194"/>
      <c r="H5" s="347" t="s">
        <v>385</v>
      </c>
      <c r="I5" s="348"/>
      <c r="J5" s="348"/>
      <c r="K5" s="348"/>
      <c r="L5" s="349"/>
      <c r="N5" s="25" t="s">
        <v>10</v>
      </c>
      <c r="O5" s="195">
        <v>45396</v>
      </c>
      <c r="P5" s="196"/>
      <c r="R5" s="188" t="s">
        <v>11</v>
      </c>
      <c r="S5" s="189"/>
      <c r="T5" s="278" t="s">
        <v>12</v>
      </c>
      <c r="U5" s="196"/>
      <c r="Z5" s="52"/>
      <c r="AA5" s="52"/>
      <c r="AB5" s="52"/>
    </row>
    <row r="6" spans="1:29" s="169" customFormat="1" ht="24" customHeight="1" x14ac:dyDescent="0.2">
      <c r="A6" s="280" t="s">
        <v>13</v>
      </c>
      <c r="B6" s="229"/>
      <c r="C6" s="194"/>
      <c r="D6" s="202" t="s">
        <v>14</v>
      </c>
      <c r="E6" s="203"/>
      <c r="F6" s="203"/>
      <c r="G6" s="203"/>
      <c r="H6" s="203"/>
      <c r="I6" s="203"/>
      <c r="J6" s="203"/>
      <c r="K6" s="203"/>
      <c r="L6" s="196"/>
      <c r="N6" s="25" t="s">
        <v>15</v>
      </c>
      <c r="O6" s="325" t="str">
        <f>IF(O5=0," ",CHOOSE(WEEKDAY(O5,2),"Понедельник","Вторник","Среда","Четверг","Пятница","Суббота","Воскресенье"))</f>
        <v>Воскресенье</v>
      </c>
      <c r="P6" s="185"/>
      <c r="R6" s="354" t="s">
        <v>16</v>
      </c>
      <c r="S6" s="189"/>
      <c r="T6" s="285" t="s">
        <v>17</v>
      </c>
      <c r="U6" s="286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63"/>
      <c r="N7" s="25"/>
      <c r="O7" s="43"/>
      <c r="P7" s="43"/>
      <c r="R7" s="178"/>
      <c r="S7" s="189"/>
      <c r="T7" s="287"/>
      <c r="U7" s="288"/>
      <c r="Z7" s="52"/>
      <c r="AA7" s="52"/>
      <c r="AB7" s="52"/>
    </row>
    <row r="8" spans="1:29" s="169" customFormat="1" ht="25.5" customHeight="1" x14ac:dyDescent="0.2">
      <c r="A8" s="221" t="s">
        <v>18</v>
      </c>
      <c r="B8" s="191"/>
      <c r="C8" s="192"/>
      <c r="D8" s="306" t="s">
        <v>19</v>
      </c>
      <c r="E8" s="307"/>
      <c r="F8" s="307"/>
      <c r="G8" s="307"/>
      <c r="H8" s="307"/>
      <c r="I8" s="307"/>
      <c r="J8" s="307"/>
      <c r="K8" s="307"/>
      <c r="L8" s="308"/>
      <c r="N8" s="25" t="s">
        <v>20</v>
      </c>
      <c r="O8" s="241">
        <v>0.33333333333333331</v>
      </c>
      <c r="P8" s="196"/>
      <c r="R8" s="178"/>
      <c r="S8" s="189"/>
      <c r="T8" s="287"/>
      <c r="U8" s="288"/>
      <c r="Z8" s="52"/>
      <c r="AA8" s="52"/>
      <c r="AB8" s="52"/>
    </row>
    <row r="9" spans="1:29" s="169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8"/>
      <c r="C9" s="178"/>
      <c r="D9" s="242"/>
      <c r="E9" s="227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8"/>
      <c r="H9" s="226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21</v>
      </c>
      <c r="O9" s="195"/>
      <c r="P9" s="196"/>
      <c r="R9" s="178"/>
      <c r="S9" s="189"/>
      <c r="T9" s="289"/>
      <c r="U9" s="290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8"/>
      <c r="C10" s="178"/>
      <c r="D10" s="242"/>
      <c r="E10" s="227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8"/>
      <c r="H10" s="261" t="str">
        <f>IFERROR(VLOOKUP($D$10,Proxy,2,FALSE),"")</f>
        <v/>
      </c>
      <c r="I10" s="178"/>
      <c r="J10" s="178"/>
      <c r="K10" s="178"/>
      <c r="L10" s="178"/>
      <c r="N10" s="27" t="s">
        <v>22</v>
      </c>
      <c r="O10" s="241"/>
      <c r="P10" s="196"/>
      <c r="S10" s="25" t="s">
        <v>23</v>
      </c>
      <c r="T10" s="340" t="s">
        <v>24</v>
      </c>
      <c r="U10" s="286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41"/>
      <c r="P11" s="196"/>
      <c r="S11" s="25" t="s">
        <v>27</v>
      </c>
      <c r="T11" s="204" t="s">
        <v>28</v>
      </c>
      <c r="U11" s="205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228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194"/>
      <c r="N12" s="25" t="s">
        <v>30</v>
      </c>
      <c r="O12" s="262"/>
      <c r="P12" s="263"/>
      <c r="Q12" s="24"/>
      <c r="S12" s="25"/>
      <c r="T12" s="176"/>
      <c r="U12" s="178"/>
      <c r="Z12" s="52"/>
      <c r="AA12" s="52"/>
      <c r="AB12" s="52"/>
    </row>
    <row r="13" spans="1:29" s="169" customFormat="1" ht="23.25" customHeight="1" x14ac:dyDescent="0.2">
      <c r="A13" s="228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194"/>
      <c r="M13" s="27"/>
      <c r="N13" s="27" t="s">
        <v>32</v>
      </c>
      <c r="O13" s="204"/>
      <c r="P13" s="205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228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194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231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194"/>
      <c r="N15" s="302" t="s">
        <v>35</v>
      </c>
      <c r="O15" s="176"/>
      <c r="P15" s="176"/>
      <c r="Q15" s="176"/>
      <c r="R15" s="17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03"/>
      <c r="O16" s="303"/>
      <c r="P16" s="303"/>
      <c r="Q16" s="303"/>
      <c r="R16" s="303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9" t="s">
        <v>36</v>
      </c>
      <c r="B17" s="179" t="s">
        <v>37</v>
      </c>
      <c r="C17" s="281" t="s">
        <v>38</v>
      </c>
      <c r="D17" s="179" t="s">
        <v>39</v>
      </c>
      <c r="E17" s="180"/>
      <c r="F17" s="179" t="s">
        <v>40</v>
      </c>
      <c r="G17" s="179" t="s">
        <v>41</v>
      </c>
      <c r="H17" s="179" t="s">
        <v>42</v>
      </c>
      <c r="I17" s="179" t="s">
        <v>43</v>
      </c>
      <c r="J17" s="179" t="s">
        <v>44</v>
      </c>
      <c r="K17" s="179" t="s">
        <v>45</v>
      </c>
      <c r="L17" s="179" t="s">
        <v>46</v>
      </c>
      <c r="M17" s="179" t="s">
        <v>47</v>
      </c>
      <c r="N17" s="179" t="s">
        <v>48</v>
      </c>
      <c r="O17" s="323"/>
      <c r="P17" s="323"/>
      <c r="Q17" s="323"/>
      <c r="R17" s="180"/>
      <c r="S17" s="193" t="s">
        <v>49</v>
      </c>
      <c r="T17" s="194"/>
      <c r="U17" s="179" t="s">
        <v>50</v>
      </c>
      <c r="V17" s="179" t="s">
        <v>51</v>
      </c>
      <c r="W17" s="342" t="s">
        <v>52</v>
      </c>
      <c r="X17" s="179" t="s">
        <v>53</v>
      </c>
      <c r="Y17" s="219" t="s">
        <v>54</v>
      </c>
      <c r="Z17" s="219" t="s">
        <v>55</v>
      </c>
      <c r="AA17" s="219" t="s">
        <v>56</v>
      </c>
      <c r="AB17" s="334"/>
      <c r="AC17" s="335"/>
      <c r="AD17" s="297"/>
      <c r="BA17" s="331" t="s">
        <v>57</v>
      </c>
    </row>
    <row r="18" spans="1:53" ht="14.25" customHeight="1" x14ac:dyDescent="0.2">
      <c r="A18" s="183"/>
      <c r="B18" s="183"/>
      <c r="C18" s="183"/>
      <c r="D18" s="181"/>
      <c r="E18" s="182"/>
      <c r="F18" s="183"/>
      <c r="G18" s="183"/>
      <c r="H18" s="183"/>
      <c r="I18" s="183"/>
      <c r="J18" s="183"/>
      <c r="K18" s="183"/>
      <c r="L18" s="183"/>
      <c r="M18" s="183"/>
      <c r="N18" s="181"/>
      <c r="O18" s="324"/>
      <c r="P18" s="324"/>
      <c r="Q18" s="324"/>
      <c r="R18" s="182"/>
      <c r="S18" s="168" t="s">
        <v>58</v>
      </c>
      <c r="T18" s="168" t="s">
        <v>59</v>
      </c>
      <c r="U18" s="183"/>
      <c r="V18" s="183"/>
      <c r="W18" s="343"/>
      <c r="X18" s="183"/>
      <c r="Y18" s="220"/>
      <c r="Z18" s="220"/>
      <c r="AA18" s="336"/>
      <c r="AB18" s="337"/>
      <c r="AC18" s="338"/>
      <c r="AD18" s="298"/>
      <c r="BA18" s="178"/>
    </row>
    <row r="19" spans="1:53" ht="27.75" hidden="1" customHeight="1" x14ac:dyDescent="0.2">
      <c r="A19" s="213" t="s">
        <v>60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211" t="s">
        <v>60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67"/>
      <c r="Z20" s="167"/>
    </row>
    <row r="21" spans="1:53" ht="14.25" hidden="1" customHeight="1" x14ac:dyDescent="0.25">
      <c r="A21" s="177" t="s">
        <v>61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66"/>
      <c r="Z21" s="166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4">
        <v>4607111035752</v>
      </c>
      <c r="E22" s="185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7"/>
      <c r="P22" s="187"/>
      <c r="Q22" s="187"/>
      <c r="R22" s="185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99"/>
      <c r="N23" s="190" t="s">
        <v>67</v>
      </c>
      <c r="O23" s="191"/>
      <c r="P23" s="191"/>
      <c r="Q23" s="191"/>
      <c r="R23" s="191"/>
      <c r="S23" s="191"/>
      <c r="T23" s="192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hidden="1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99"/>
      <c r="N24" s="190" t="s">
        <v>67</v>
      </c>
      <c r="O24" s="191"/>
      <c r="P24" s="191"/>
      <c r="Q24" s="191"/>
      <c r="R24" s="191"/>
      <c r="S24" s="191"/>
      <c r="T24" s="192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hidden="1" customHeight="1" x14ac:dyDescent="0.2">
      <c r="A25" s="213" t="s">
        <v>69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211" t="s">
        <v>70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67"/>
      <c r="Z26" s="167"/>
    </row>
    <row r="27" spans="1:53" ht="14.25" hidden="1" customHeight="1" x14ac:dyDescent="0.25">
      <c r="A27" s="177" t="s">
        <v>71</v>
      </c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66"/>
      <c r="Z27" s="16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4">
        <v>4607111036520</v>
      </c>
      <c r="E28" s="185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6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7"/>
      <c r="P28" s="187"/>
      <c r="Q28" s="187"/>
      <c r="R28" s="185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4">
        <v>4607111036605</v>
      </c>
      <c r="E29" s="185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7"/>
      <c r="P29" s="187"/>
      <c r="Q29" s="187"/>
      <c r="R29" s="185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4">
        <v>4607111036537</v>
      </c>
      <c r="E30" s="185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7"/>
      <c r="P30" s="187"/>
      <c r="Q30" s="187"/>
      <c r="R30" s="185"/>
      <c r="S30" s="35"/>
      <c r="T30" s="35"/>
      <c r="U30" s="36" t="s">
        <v>66</v>
      </c>
      <c r="V30" s="171">
        <v>140</v>
      </c>
      <c r="W30" s="172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4">
        <v>4607111036599</v>
      </c>
      <c r="E31" s="185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7"/>
      <c r="P31" s="187"/>
      <c r="Q31" s="187"/>
      <c r="R31" s="185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99"/>
      <c r="N32" s="190" t="s">
        <v>67</v>
      </c>
      <c r="O32" s="191"/>
      <c r="P32" s="191"/>
      <c r="Q32" s="191"/>
      <c r="R32" s="191"/>
      <c r="S32" s="191"/>
      <c r="T32" s="192"/>
      <c r="U32" s="38" t="s">
        <v>66</v>
      </c>
      <c r="V32" s="173">
        <f>IFERROR(SUM(V28:V31),"0")</f>
        <v>140</v>
      </c>
      <c r="W32" s="173">
        <f>IFERROR(SUM(W28:W31),"0")</f>
        <v>140</v>
      </c>
      <c r="X32" s="173">
        <f>IFERROR(IF(X28="",0,X28),"0")+IFERROR(IF(X29="",0,X29),"0")+IFERROR(IF(X30="",0,X30),"0")+IFERROR(IF(X31="",0,X31),"0")</f>
        <v>1.3104</v>
      </c>
      <c r="Y32" s="174"/>
      <c r="Z32" s="174"/>
    </row>
    <row r="33" spans="1:53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99"/>
      <c r="N33" s="190" t="s">
        <v>67</v>
      </c>
      <c r="O33" s="191"/>
      <c r="P33" s="191"/>
      <c r="Q33" s="191"/>
      <c r="R33" s="191"/>
      <c r="S33" s="191"/>
      <c r="T33" s="192"/>
      <c r="U33" s="38" t="s">
        <v>68</v>
      </c>
      <c r="V33" s="173">
        <f>IFERROR(SUMPRODUCT(V28:V31*H28:H31),"0")</f>
        <v>210</v>
      </c>
      <c r="W33" s="173">
        <f>IFERROR(SUMPRODUCT(W28:W31*H28:H31),"0")</f>
        <v>210</v>
      </c>
      <c r="X33" s="38"/>
      <c r="Y33" s="174"/>
      <c r="Z33" s="174"/>
    </row>
    <row r="34" spans="1:53" ht="16.5" hidden="1" customHeight="1" x14ac:dyDescent="0.25">
      <c r="A34" s="211" t="s">
        <v>82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67"/>
      <c r="Z34" s="167"/>
    </row>
    <row r="35" spans="1:53" ht="14.25" hidden="1" customHeight="1" x14ac:dyDescent="0.25">
      <c r="A35" s="177" t="s">
        <v>61</v>
      </c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66"/>
      <c r="Z35" s="16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4">
        <v>4607111036285</v>
      </c>
      <c r="E36" s="185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4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7"/>
      <c r="P36" s="187"/>
      <c r="Q36" s="187"/>
      <c r="R36" s="185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4">
        <v>4607111036308</v>
      </c>
      <c r="E37" s="185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00" t="s">
        <v>87</v>
      </c>
      <c r="O37" s="187"/>
      <c r="P37" s="187"/>
      <c r="Q37" s="187"/>
      <c r="R37" s="185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4">
        <v>4607111036315</v>
      </c>
      <c r="E38" s="185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7"/>
      <c r="P38" s="187"/>
      <c r="Q38" s="187"/>
      <c r="R38" s="185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4">
        <v>4607111036292</v>
      </c>
      <c r="E39" s="185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7"/>
      <c r="P39" s="187"/>
      <c r="Q39" s="187"/>
      <c r="R39" s="185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8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99"/>
      <c r="N40" s="190" t="s">
        <v>67</v>
      </c>
      <c r="O40" s="191"/>
      <c r="P40" s="191"/>
      <c r="Q40" s="191"/>
      <c r="R40" s="191"/>
      <c r="S40" s="191"/>
      <c r="T40" s="192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hidden="1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99"/>
      <c r="N41" s="190" t="s">
        <v>67</v>
      </c>
      <c r="O41" s="191"/>
      <c r="P41" s="191"/>
      <c r="Q41" s="191"/>
      <c r="R41" s="191"/>
      <c r="S41" s="191"/>
      <c r="T41" s="192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hidden="1" customHeight="1" x14ac:dyDescent="0.25">
      <c r="A42" s="211" t="s">
        <v>92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67"/>
      <c r="Z42" s="167"/>
    </row>
    <row r="43" spans="1:53" ht="14.25" hidden="1" customHeight="1" x14ac:dyDescent="0.25">
      <c r="A43" s="177" t="s">
        <v>93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66"/>
      <c r="Z43" s="166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4">
        <v>4607111037053</v>
      </c>
      <c r="E44" s="185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7"/>
      <c r="P44" s="187"/>
      <c r="Q44" s="187"/>
      <c r="R44" s="185"/>
      <c r="S44" s="35"/>
      <c r="T44" s="35"/>
      <c r="U44" s="36" t="s">
        <v>66</v>
      </c>
      <c r="V44" s="171">
        <v>10</v>
      </c>
      <c r="W44" s="172">
        <f>IFERROR(IF(V44="","",V44),"")</f>
        <v>10</v>
      </c>
      <c r="X44" s="37">
        <f>IFERROR(IF(V44="","",V44*0.0095),"")</f>
        <v>9.5000000000000001E-2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4">
        <v>4607111037060</v>
      </c>
      <c r="E45" s="185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7"/>
      <c r="P45" s="187"/>
      <c r="Q45" s="187"/>
      <c r="R45" s="185"/>
      <c r="S45" s="35"/>
      <c r="T45" s="35"/>
      <c r="U45" s="36" t="s">
        <v>66</v>
      </c>
      <c r="V45" s="171">
        <v>15</v>
      </c>
      <c r="W45" s="172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75</v>
      </c>
    </row>
    <row r="46" spans="1:53" x14ac:dyDescent="0.2">
      <c r="A46" s="19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99"/>
      <c r="N46" s="190" t="s">
        <v>67</v>
      </c>
      <c r="O46" s="191"/>
      <c r="P46" s="191"/>
      <c r="Q46" s="191"/>
      <c r="R46" s="191"/>
      <c r="S46" s="191"/>
      <c r="T46" s="192"/>
      <c r="U46" s="38" t="s">
        <v>66</v>
      </c>
      <c r="V46" s="173">
        <f>IFERROR(SUM(V44:V45),"0")</f>
        <v>25</v>
      </c>
      <c r="W46" s="173">
        <f>IFERROR(SUM(W44:W45),"0")</f>
        <v>25</v>
      </c>
      <c r="X46" s="173">
        <f>IFERROR(IF(X44="",0,X44),"0")+IFERROR(IF(X45="",0,X45),"0")</f>
        <v>0.23749999999999999</v>
      </c>
      <c r="Y46" s="174"/>
      <c r="Z46" s="174"/>
    </row>
    <row r="47" spans="1:53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99"/>
      <c r="N47" s="190" t="s">
        <v>67</v>
      </c>
      <c r="O47" s="191"/>
      <c r="P47" s="191"/>
      <c r="Q47" s="191"/>
      <c r="R47" s="191"/>
      <c r="S47" s="191"/>
      <c r="T47" s="192"/>
      <c r="U47" s="38" t="s">
        <v>68</v>
      </c>
      <c r="V47" s="173">
        <f>IFERROR(SUMPRODUCT(V44:V45*H44:H45),"0")</f>
        <v>30</v>
      </c>
      <c r="W47" s="173">
        <f>IFERROR(SUMPRODUCT(W44:W45*H44:H45),"0")</f>
        <v>30</v>
      </c>
      <c r="X47" s="38"/>
      <c r="Y47" s="174"/>
      <c r="Z47" s="174"/>
    </row>
    <row r="48" spans="1:53" ht="16.5" hidden="1" customHeight="1" x14ac:dyDescent="0.25">
      <c r="A48" s="211" t="s">
        <v>99</v>
      </c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67"/>
      <c r="Z48" s="167"/>
    </row>
    <row r="49" spans="1:53" ht="14.25" hidden="1" customHeight="1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66"/>
      <c r="Z49" s="16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4">
        <v>4607111037190</v>
      </c>
      <c r="E50" s="185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7"/>
      <c r="P50" s="187"/>
      <c r="Q50" s="187"/>
      <c r="R50" s="185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84">
        <v>4607111037183</v>
      </c>
      <c r="E51" s="185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0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7"/>
      <c r="P51" s="187"/>
      <c r="Q51" s="187"/>
      <c r="R51" s="185"/>
      <c r="S51" s="35"/>
      <c r="T51" s="35"/>
      <c r="U51" s="36" t="s">
        <v>66</v>
      </c>
      <c r="V51" s="171">
        <v>45</v>
      </c>
      <c r="W51" s="172">
        <f t="shared" si="0"/>
        <v>45</v>
      </c>
      <c r="X51" s="37">
        <f t="shared" si="1"/>
        <v>0.69750000000000001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84">
        <v>4607111037091</v>
      </c>
      <c r="E52" s="185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7"/>
      <c r="P52" s="187"/>
      <c r="Q52" s="187"/>
      <c r="R52" s="185"/>
      <c r="S52" s="35"/>
      <c r="T52" s="35"/>
      <c r="U52" s="36" t="s">
        <v>66</v>
      </c>
      <c r="V52" s="171">
        <v>40</v>
      </c>
      <c r="W52" s="172">
        <f t="shared" si="0"/>
        <v>40</v>
      </c>
      <c r="X52" s="37">
        <f t="shared" si="1"/>
        <v>0.62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4">
        <v>4607111036902</v>
      </c>
      <c r="E53" s="185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7"/>
      <c r="P53" s="187"/>
      <c r="Q53" s="187"/>
      <c r="R53" s="185"/>
      <c r="S53" s="35"/>
      <c r="T53" s="35"/>
      <c r="U53" s="36" t="s">
        <v>66</v>
      </c>
      <c r="V53" s="171">
        <v>15</v>
      </c>
      <c r="W53" s="172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84">
        <v>4607111036858</v>
      </c>
      <c r="E54" s="185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7"/>
      <c r="P54" s="187"/>
      <c r="Q54" s="187"/>
      <c r="R54" s="185"/>
      <c r="S54" s="35"/>
      <c r="T54" s="35"/>
      <c r="U54" s="36" t="s">
        <v>66</v>
      </c>
      <c r="V54" s="171">
        <v>10</v>
      </c>
      <c r="W54" s="172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4">
        <v>4607111036889</v>
      </c>
      <c r="E55" s="185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7"/>
      <c r="P55" s="187"/>
      <c r="Q55" s="187"/>
      <c r="R55" s="185"/>
      <c r="S55" s="35"/>
      <c r="T55" s="35"/>
      <c r="U55" s="36" t="s">
        <v>66</v>
      </c>
      <c r="V55" s="171">
        <v>10</v>
      </c>
      <c r="W55" s="172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9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99"/>
      <c r="N56" s="190" t="s">
        <v>67</v>
      </c>
      <c r="O56" s="191"/>
      <c r="P56" s="191"/>
      <c r="Q56" s="191"/>
      <c r="R56" s="191"/>
      <c r="S56" s="191"/>
      <c r="T56" s="192"/>
      <c r="U56" s="38" t="s">
        <v>66</v>
      </c>
      <c r="V56" s="173">
        <f>IFERROR(SUM(V50:V55),"0")</f>
        <v>120</v>
      </c>
      <c r="W56" s="173">
        <f>IFERROR(SUM(W50:W55),"0")</f>
        <v>120</v>
      </c>
      <c r="X56" s="173">
        <f>IFERROR(IF(X50="",0,X50),"0")+IFERROR(IF(X51="",0,X51),"0")+IFERROR(IF(X52="",0,X52),"0")+IFERROR(IF(X53="",0,X53),"0")+IFERROR(IF(X54="",0,X54),"0")+IFERROR(IF(X55="",0,X55),"0")</f>
        <v>1.8599999999999999</v>
      </c>
      <c r="Y56" s="174"/>
      <c r="Z56" s="174"/>
    </row>
    <row r="57" spans="1:53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99"/>
      <c r="N57" s="190" t="s">
        <v>67</v>
      </c>
      <c r="O57" s="191"/>
      <c r="P57" s="191"/>
      <c r="Q57" s="191"/>
      <c r="R57" s="191"/>
      <c r="S57" s="191"/>
      <c r="T57" s="192"/>
      <c r="U57" s="38" t="s">
        <v>68</v>
      </c>
      <c r="V57" s="173">
        <f>IFERROR(SUMPRODUCT(V50:V55*H50:H55),"0")</f>
        <v>848</v>
      </c>
      <c r="W57" s="173">
        <f>IFERROR(SUMPRODUCT(W50:W55*H50:H55),"0")</f>
        <v>848</v>
      </c>
      <c r="X57" s="38"/>
      <c r="Y57" s="174"/>
      <c r="Z57" s="174"/>
    </row>
    <row r="58" spans="1:53" ht="16.5" hidden="1" customHeight="1" x14ac:dyDescent="0.25">
      <c r="A58" s="211" t="s">
        <v>112</v>
      </c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67"/>
      <c r="Z58" s="167"/>
    </row>
    <row r="59" spans="1:53" ht="14.25" hidden="1" customHeight="1" x14ac:dyDescent="0.25">
      <c r="A59" s="177" t="s">
        <v>61</v>
      </c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66"/>
      <c r="Z59" s="166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4">
        <v>4607111037411</v>
      </c>
      <c r="E60" s="185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7"/>
      <c r="P60" s="187"/>
      <c r="Q60" s="187"/>
      <c r="R60" s="185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4">
        <v>4607111036728</v>
      </c>
      <c r="E61" s="185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7"/>
      <c r="P61" s="187"/>
      <c r="Q61" s="187"/>
      <c r="R61" s="185"/>
      <c r="S61" s="35"/>
      <c r="T61" s="35"/>
      <c r="U61" s="36" t="s">
        <v>66</v>
      </c>
      <c r="V61" s="171">
        <v>200</v>
      </c>
      <c r="W61" s="172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9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99"/>
      <c r="N62" s="190" t="s">
        <v>67</v>
      </c>
      <c r="O62" s="191"/>
      <c r="P62" s="191"/>
      <c r="Q62" s="191"/>
      <c r="R62" s="191"/>
      <c r="S62" s="191"/>
      <c r="T62" s="192"/>
      <c r="U62" s="38" t="s">
        <v>66</v>
      </c>
      <c r="V62" s="173">
        <f>IFERROR(SUM(V60:V61),"0")</f>
        <v>200</v>
      </c>
      <c r="W62" s="173">
        <f>IFERROR(SUM(W60:W61),"0")</f>
        <v>200</v>
      </c>
      <c r="X62" s="173">
        <f>IFERROR(IF(X60="",0,X60),"0")+IFERROR(IF(X61="",0,X61),"0")</f>
        <v>1.7319999999999998</v>
      </c>
      <c r="Y62" s="174"/>
      <c r="Z62" s="174"/>
    </row>
    <row r="63" spans="1:53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99"/>
      <c r="N63" s="190" t="s">
        <v>67</v>
      </c>
      <c r="O63" s="191"/>
      <c r="P63" s="191"/>
      <c r="Q63" s="191"/>
      <c r="R63" s="191"/>
      <c r="S63" s="191"/>
      <c r="T63" s="192"/>
      <c r="U63" s="38" t="s">
        <v>68</v>
      </c>
      <c r="V63" s="173">
        <f>IFERROR(SUMPRODUCT(V60:V61*H60:H61),"0")</f>
        <v>1000</v>
      </c>
      <c r="W63" s="173">
        <f>IFERROR(SUMPRODUCT(W60:W61*H60:H61),"0")</f>
        <v>1000</v>
      </c>
      <c r="X63" s="38"/>
      <c r="Y63" s="174"/>
      <c r="Z63" s="174"/>
    </row>
    <row r="64" spans="1:53" ht="16.5" hidden="1" customHeight="1" x14ac:dyDescent="0.25">
      <c r="A64" s="211" t="s">
        <v>118</v>
      </c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67"/>
      <c r="Z64" s="167"/>
    </row>
    <row r="65" spans="1:53" ht="14.25" hidden="1" customHeight="1" x14ac:dyDescent="0.25">
      <c r="A65" s="177" t="s">
        <v>119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66"/>
      <c r="Z65" s="166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4">
        <v>4607111033659</v>
      </c>
      <c r="E66" s="185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7"/>
      <c r="P66" s="187"/>
      <c r="Q66" s="187"/>
      <c r="R66" s="185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99"/>
      <c r="N67" s="190" t="s">
        <v>67</v>
      </c>
      <c r="O67" s="191"/>
      <c r="P67" s="191"/>
      <c r="Q67" s="191"/>
      <c r="R67" s="191"/>
      <c r="S67" s="191"/>
      <c r="T67" s="192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hidden="1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99"/>
      <c r="N68" s="190" t="s">
        <v>67</v>
      </c>
      <c r="O68" s="191"/>
      <c r="P68" s="191"/>
      <c r="Q68" s="191"/>
      <c r="R68" s="191"/>
      <c r="S68" s="191"/>
      <c r="T68" s="192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hidden="1" customHeight="1" x14ac:dyDescent="0.25">
      <c r="A69" s="211" t="s">
        <v>122</v>
      </c>
      <c r="B69" s="178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67"/>
      <c r="Z69" s="167"/>
    </row>
    <row r="70" spans="1:53" ht="14.25" hidden="1" customHeight="1" x14ac:dyDescent="0.25">
      <c r="A70" s="177" t="s">
        <v>123</v>
      </c>
      <c r="B70" s="178"/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66"/>
      <c r="Z70" s="166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4">
        <v>4607111034137</v>
      </c>
      <c r="E71" s="185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7"/>
      <c r="P71" s="187"/>
      <c r="Q71" s="187"/>
      <c r="R71" s="185"/>
      <c r="S71" s="35"/>
      <c r="T71" s="35"/>
      <c r="U71" s="36" t="s">
        <v>66</v>
      </c>
      <c r="V71" s="171">
        <v>5</v>
      </c>
      <c r="W71" s="172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4">
        <v>4607111034120</v>
      </c>
      <c r="E72" s="185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0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7"/>
      <c r="P72" s="187"/>
      <c r="Q72" s="187"/>
      <c r="R72" s="185"/>
      <c r="S72" s="35"/>
      <c r="T72" s="35"/>
      <c r="U72" s="36" t="s">
        <v>66</v>
      </c>
      <c r="V72" s="171">
        <v>5</v>
      </c>
      <c r="W72" s="172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75</v>
      </c>
    </row>
    <row r="73" spans="1:53" x14ac:dyDescent="0.2">
      <c r="A73" s="198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99"/>
      <c r="N73" s="190" t="s">
        <v>67</v>
      </c>
      <c r="O73" s="191"/>
      <c r="P73" s="191"/>
      <c r="Q73" s="191"/>
      <c r="R73" s="191"/>
      <c r="S73" s="191"/>
      <c r="T73" s="192"/>
      <c r="U73" s="38" t="s">
        <v>66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99"/>
      <c r="N74" s="190" t="s">
        <v>67</v>
      </c>
      <c r="O74" s="191"/>
      <c r="P74" s="191"/>
      <c r="Q74" s="191"/>
      <c r="R74" s="191"/>
      <c r="S74" s="191"/>
      <c r="T74" s="192"/>
      <c r="U74" s="38" t="s">
        <v>68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hidden="1" customHeight="1" x14ac:dyDescent="0.25">
      <c r="A75" s="211" t="s">
        <v>128</v>
      </c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67"/>
      <c r="Z75" s="167"/>
    </row>
    <row r="76" spans="1:53" ht="14.25" hidden="1" customHeight="1" x14ac:dyDescent="0.25">
      <c r="A76" s="177" t="s">
        <v>119</v>
      </c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66"/>
      <c r="Z76" s="166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84">
        <v>4607111036407</v>
      </c>
      <c r="E77" s="185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9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7"/>
      <c r="P77" s="187"/>
      <c r="Q77" s="187"/>
      <c r="R77" s="185"/>
      <c r="S77" s="35"/>
      <c r="T77" s="35"/>
      <c r="U77" s="36" t="s">
        <v>66</v>
      </c>
      <c r="V77" s="171">
        <v>10</v>
      </c>
      <c r="W77" s="172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4">
        <v>4607111033628</v>
      </c>
      <c r="E78" s="185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1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7"/>
      <c r="P78" s="187"/>
      <c r="Q78" s="187"/>
      <c r="R78" s="185"/>
      <c r="S78" s="35"/>
      <c r="T78" s="35"/>
      <c r="U78" s="36" t="s">
        <v>66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4">
        <v>4607111033451</v>
      </c>
      <c r="E79" s="185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7"/>
      <c r="P79" s="187"/>
      <c r="Q79" s="187"/>
      <c r="R79" s="185"/>
      <c r="S79" s="35"/>
      <c r="T79" s="35"/>
      <c r="U79" s="36" t="s">
        <v>66</v>
      </c>
      <c r="V79" s="171">
        <v>60</v>
      </c>
      <c r="W79" s="172">
        <f t="shared" si="2"/>
        <v>60</v>
      </c>
      <c r="X79" s="37">
        <f t="shared" si="3"/>
        <v>1.0728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84">
        <v>4607111035141</v>
      </c>
      <c r="E80" s="185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9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7"/>
      <c r="P80" s="187"/>
      <c r="Q80" s="187"/>
      <c r="R80" s="185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4">
        <v>4607111035028</v>
      </c>
      <c r="E81" s="185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5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7"/>
      <c r="P81" s="187"/>
      <c r="Q81" s="187"/>
      <c r="R81" s="185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4">
        <v>4607111033444</v>
      </c>
      <c r="E82" s="185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7"/>
      <c r="P82" s="187"/>
      <c r="Q82" s="187"/>
      <c r="R82" s="185"/>
      <c r="S82" s="35"/>
      <c r="T82" s="35"/>
      <c r="U82" s="36" t="s">
        <v>66</v>
      </c>
      <c r="V82" s="171">
        <v>60</v>
      </c>
      <c r="W82" s="172">
        <f t="shared" si="2"/>
        <v>60</v>
      </c>
      <c r="X82" s="37">
        <f t="shared" si="3"/>
        <v>1.0728</v>
      </c>
      <c r="Y82" s="57"/>
      <c r="Z82" s="58"/>
      <c r="AD82" s="62"/>
      <c r="BA82" s="90" t="s">
        <v>75</v>
      </c>
    </row>
    <row r="83" spans="1:53" x14ac:dyDescent="0.2">
      <c r="A83" s="198"/>
      <c r="B83" s="178"/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99"/>
      <c r="N83" s="190" t="s">
        <v>67</v>
      </c>
      <c r="O83" s="191"/>
      <c r="P83" s="191"/>
      <c r="Q83" s="191"/>
      <c r="R83" s="191"/>
      <c r="S83" s="191"/>
      <c r="T83" s="192"/>
      <c r="U83" s="38" t="s">
        <v>66</v>
      </c>
      <c r="V83" s="173">
        <f>IFERROR(SUM(V77:V82),"0")</f>
        <v>130</v>
      </c>
      <c r="W83" s="173">
        <f>IFERROR(SUM(W77:W82),"0")</f>
        <v>130</v>
      </c>
      <c r="X83" s="173">
        <f>IFERROR(IF(X77="",0,X77),"0")+IFERROR(IF(X78="",0,X78),"0")+IFERROR(IF(X79="",0,X79),"0")+IFERROR(IF(X80="",0,X80),"0")+IFERROR(IF(X81="",0,X81),"0")+IFERROR(IF(X82="",0,X82),"0")</f>
        <v>2.3243999999999998</v>
      </c>
      <c r="Y83" s="174"/>
      <c r="Z83" s="174"/>
    </row>
    <row r="84" spans="1:53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99"/>
      <c r="N84" s="190" t="s">
        <v>67</v>
      </c>
      <c r="O84" s="191"/>
      <c r="P84" s="191"/>
      <c r="Q84" s="191"/>
      <c r="R84" s="191"/>
      <c r="S84" s="191"/>
      <c r="T84" s="192"/>
      <c r="U84" s="38" t="s">
        <v>68</v>
      </c>
      <c r="V84" s="173">
        <f>IFERROR(SUMPRODUCT(V77:V82*H77:H82),"0")</f>
        <v>474</v>
      </c>
      <c r="W84" s="173">
        <f>IFERROR(SUMPRODUCT(W77:W82*H77:H82),"0")</f>
        <v>474</v>
      </c>
      <c r="X84" s="38"/>
      <c r="Y84" s="174"/>
      <c r="Z84" s="174"/>
    </row>
    <row r="85" spans="1:53" ht="16.5" hidden="1" customHeight="1" x14ac:dyDescent="0.25">
      <c r="A85" s="211" t="s">
        <v>141</v>
      </c>
      <c r="B85" s="178"/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67"/>
      <c r="Z85" s="167"/>
    </row>
    <row r="86" spans="1:53" ht="14.25" hidden="1" customHeight="1" x14ac:dyDescent="0.25">
      <c r="A86" s="177" t="s">
        <v>141</v>
      </c>
      <c r="B86" s="178"/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84">
        <v>4607025784012</v>
      </c>
      <c r="E87" s="185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5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7"/>
      <c r="P87" s="187"/>
      <c r="Q87" s="187"/>
      <c r="R87" s="185"/>
      <c r="S87" s="35"/>
      <c r="T87" s="35"/>
      <c r="U87" s="36" t="s">
        <v>66</v>
      </c>
      <c r="V87" s="171">
        <v>10</v>
      </c>
      <c r="W87" s="172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4">
        <v>4607025784319</v>
      </c>
      <c r="E88" s="185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7"/>
      <c r="P88" s="187"/>
      <c r="Q88" s="187"/>
      <c r="R88" s="185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84">
        <v>4607111035370</v>
      </c>
      <c r="E89" s="185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4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7"/>
      <c r="P89" s="187"/>
      <c r="Q89" s="187"/>
      <c r="R89" s="185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8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99"/>
      <c r="N90" s="190" t="s">
        <v>67</v>
      </c>
      <c r="O90" s="191"/>
      <c r="P90" s="191"/>
      <c r="Q90" s="191"/>
      <c r="R90" s="191"/>
      <c r="S90" s="191"/>
      <c r="T90" s="192"/>
      <c r="U90" s="38" t="s">
        <v>66</v>
      </c>
      <c r="V90" s="173">
        <f>IFERROR(SUM(V87:V89),"0")</f>
        <v>10</v>
      </c>
      <c r="W90" s="173">
        <f>IFERROR(SUM(W87:W89),"0")</f>
        <v>10</v>
      </c>
      <c r="X90" s="173">
        <f>IFERROR(IF(X87="",0,X87),"0")+IFERROR(IF(X88="",0,X88),"0")+IFERROR(IF(X89="",0,X89),"0")</f>
        <v>9.3600000000000003E-2</v>
      </c>
      <c r="Y90" s="174"/>
      <c r="Z90" s="174"/>
    </row>
    <row r="91" spans="1:53" x14ac:dyDescent="0.2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99"/>
      <c r="N91" s="190" t="s">
        <v>67</v>
      </c>
      <c r="O91" s="191"/>
      <c r="P91" s="191"/>
      <c r="Q91" s="191"/>
      <c r="R91" s="191"/>
      <c r="S91" s="191"/>
      <c r="T91" s="192"/>
      <c r="U91" s="38" t="s">
        <v>68</v>
      </c>
      <c r="V91" s="173">
        <f>IFERROR(SUMPRODUCT(V87:V89*H87:H89),"0")</f>
        <v>21.6</v>
      </c>
      <c r="W91" s="173">
        <f>IFERROR(SUMPRODUCT(W87:W89*H87:H89),"0")</f>
        <v>21.6</v>
      </c>
      <c r="X91" s="38"/>
      <c r="Y91" s="174"/>
      <c r="Z91" s="174"/>
    </row>
    <row r="92" spans="1:53" ht="16.5" hidden="1" customHeight="1" x14ac:dyDescent="0.25">
      <c r="A92" s="211" t="s">
        <v>148</v>
      </c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67"/>
      <c r="Z92" s="167"/>
    </row>
    <row r="93" spans="1:53" ht="14.25" hidden="1" customHeight="1" x14ac:dyDescent="0.25">
      <c r="A93" s="177" t="s">
        <v>61</v>
      </c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66"/>
      <c r="Z93" s="166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84">
        <v>4607111033970</v>
      </c>
      <c r="E94" s="185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3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7"/>
      <c r="P94" s="187"/>
      <c r="Q94" s="187"/>
      <c r="R94" s="185"/>
      <c r="S94" s="35"/>
      <c r="T94" s="35"/>
      <c r="U94" s="36" t="s">
        <v>66</v>
      </c>
      <c r="V94" s="171">
        <v>30</v>
      </c>
      <c r="W94" s="172">
        <f>IFERROR(IF(V94="","",V94),"")</f>
        <v>30</v>
      </c>
      <c r="X94" s="37">
        <f>IFERROR(IF(V94="","",V94*0.0155),"")</f>
        <v>0.46499999999999997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4">
        <v>4607111034144</v>
      </c>
      <c r="E95" s="185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7"/>
      <c r="P95" s="187"/>
      <c r="Q95" s="187"/>
      <c r="R95" s="185"/>
      <c r="S95" s="35"/>
      <c r="T95" s="35"/>
      <c r="U95" s="36" t="s">
        <v>66</v>
      </c>
      <c r="V95" s="171">
        <v>135</v>
      </c>
      <c r="W95" s="172">
        <f>IFERROR(IF(V95="","",V95),"")</f>
        <v>135</v>
      </c>
      <c r="X95" s="37">
        <f>IFERROR(IF(V95="","",V95*0.0155),"")</f>
        <v>2.0924999999999998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4">
        <v>4607111033987</v>
      </c>
      <c r="E96" s="185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7"/>
      <c r="P96" s="187"/>
      <c r="Q96" s="187"/>
      <c r="R96" s="185"/>
      <c r="S96" s="35"/>
      <c r="T96" s="35"/>
      <c r="U96" s="36" t="s">
        <v>66</v>
      </c>
      <c r="V96" s="171">
        <v>40</v>
      </c>
      <c r="W96" s="172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4">
        <v>4607111034151</v>
      </c>
      <c r="E97" s="185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7"/>
      <c r="P97" s="187"/>
      <c r="Q97" s="187"/>
      <c r="R97" s="185"/>
      <c r="S97" s="35"/>
      <c r="T97" s="35"/>
      <c r="U97" s="36" t="s">
        <v>66</v>
      </c>
      <c r="V97" s="171">
        <v>160</v>
      </c>
      <c r="W97" s="172">
        <f>IFERROR(IF(V97="","",V97),"")</f>
        <v>160</v>
      </c>
      <c r="X97" s="37">
        <f>IFERROR(IF(V97="","",V97*0.0155),"")</f>
        <v>2.48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84">
        <v>4607111038098</v>
      </c>
      <c r="E98" s="185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6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7"/>
      <c r="P98" s="187"/>
      <c r="Q98" s="187"/>
      <c r="R98" s="185"/>
      <c r="S98" s="35"/>
      <c r="T98" s="35"/>
      <c r="U98" s="36" t="s">
        <v>66</v>
      </c>
      <c r="V98" s="171">
        <v>20</v>
      </c>
      <c r="W98" s="172">
        <f>IFERROR(IF(V98="","",V98),"")</f>
        <v>20</v>
      </c>
      <c r="X98" s="37">
        <f>IFERROR(IF(V98="","",V98*0.0155),"")</f>
        <v>0.31</v>
      </c>
      <c r="Y98" s="57"/>
      <c r="Z98" s="58"/>
      <c r="AD98" s="62"/>
      <c r="BA98" s="98" t="s">
        <v>1</v>
      </c>
    </row>
    <row r="99" spans="1:53" x14ac:dyDescent="0.2">
      <c r="A99" s="198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99"/>
      <c r="N99" s="190" t="s">
        <v>67</v>
      </c>
      <c r="O99" s="191"/>
      <c r="P99" s="191"/>
      <c r="Q99" s="191"/>
      <c r="R99" s="191"/>
      <c r="S99" s="191"/>
      <c r="T99" s="192"/>
      <c r="U99" s="38" t="s">
        <v>66</v>
      </c>
      <c r="V99" s="173">
        <f>IFERROR(SUM(V94:V98),"0")</f>
        <v>385</v>
      </c>
      <c r="W99" s="173">
        <f>IFERROR(SUM(W94:W98),"0")</f>
        <v>385</v>
      </c>
      <c r="X99" s="173">
        <f>IFERROR(IF(X94="",0,X94),"0")+IFERROR(IF(X95="",0,X95),"0")+IFERROR(IF(X96="",0,X96),"0")+IFERROR(IF(X97="",0,X97),"0")+IFERROR(IF(X98="",0,X98),"0")</f>
        <v>5.9674999999999994</v>
      </c>
      <c r="Y99" s="174"/>
      <c r="Z99" s="174"/>
    </row>
    <row r="100" spans="1:53" x14ac:dyDescent="0.2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99"/>
      <c r="N100" s="190" t="s">
        <v>67</v>
      </c>
      <c r="O100" s="191"/>
      <c r="P100" s="191"/>
      <c r="Q100" s="191"/>
      <c r="R100" s="191"/>
      <c r="S100" s="191"/>
      <c r="T100" s="192"/>
      <c r="U100" s="38" t="s">
        <v>68</v>
      </c>
      <c r="V100" s="173">
        <f>IFERROR(SUMPRODUCT(V94:V98*H94:H98),"0")</f>
        <v>2733.6000000000004</v>
      </c>
      <c r="W100" s="173">
        <f>IFERROR(SUMPRODUCT(W94:W98*H94:H98),"0")</f>
        <v>2733.6000000000004</v>
      </c>
      <c r="X100" s="38"/>
      <c r="Y100" s="174"/>
      <c r="Z100" s="174"/>
    </row>
    <row r="101" spans="1:53" ht="16.5" hidden="1" customHeight="1" x14ac:dyDescent="0.25">
      <c r="A101" s="211" t="s">
        <v>159</v>
      </c>
      <c r="B101" s="17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67"/>
      <c r="Z101" s="167"/>
    </row>
    <row r="102" spans="1:53" ht="14.25" hidden="1" customHeight="1" x14ac:dyDescent="0.25">
      <c r="A102" s="177" t="s">
        <v>119</v>
      </c>
      <c r="B102" s="17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84">
        <v>4607111034014</v>
      </c>
      <c r="E103" s="185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7"/>
      <c r="P103" s="187"/>
      <c r="Q103" s="187"/>
      <c r="R103" s="185"/>
      <c r="S103" s="35"/>
      <c r="T103" s="35"/>
      <c r="U103" s="36" t="s">
        <v>66</v>
      </c>
      <c r="V103" s="171">
        <v>30</v>
      </c>
      <c r="W103" s="172">
        <f>IFERROR(IF(V103="","",V103),"")</f>
        <v>30</v>
      </c>
      <c r="X103" s="37">
        <f>IFERROR(IF(V103="","",V103*0.01788),"")</f>
        <v>0.53639999999999999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84">
        <v>4607111033994</v>
      </c>
      <c r="E104" s="185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5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7"/>
      <c r="P104" s="187"/>
      <c r="Q104" s="187"/>
      <c r="R104" s="185"/>
      <c r="S104" s="35"/>
      <c r="T104" s="35"/>
      <c r="U104" s="36" t="s">
        <v>66</v>
      </c>
      <c r="V104" s="171">
        <v>100</v>
      </c>
      <c r="W104" s="172">
        <f>IFERROR(IF(V104="","",V104),"")</f>
        <v>100</v>
      </c>
      <c r="X104" s="37">
        <f>IFERROR(IF(V104="","",V104*0.01788),"")</f>
        <v>1.788</v>
      </c>
      <c r="Y104" s="57"/>
      <c r="Z104" s="58"/>
      <c r="AD104" s="62"/>
      <c r="BA104" s="100" t="s">
        <v>75</v>
      </c>
    </row>
    <row r="105" spans="1:53" x14ac:dyDescent="0.2">
      <c r="A105" s="198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99"/>
      <c r="N105" s="190" t="s">
        <v>67</v>
      </c>
      <c r="O105" s="191"/>
      <c r="P105" s="191"/>
      <c r="Q105" s="191"/>
      <c r="R105" s="191"/>
      <c r="S105" s="191"/>
      <c r="T105" s="192"/>
      <c r="U105" s="38" t="s">
        <v>66</v>
      </c>
      <c r="V105" s="173">
        <f>IFERROR(SUM(V103:V104),"0")</f>
        <v>130</v>
      </c>
      <c r="W105" s="173">
        <f>IFERROR(SUM(W103:W104),"0")</f>
        <v>130</v>
      </c>
      <c r="X105" s="173">
        <f>IFERROR(IF(X103="",0,X103),"0")+IFERROR(IF(X104="",0,X104),"0")</f>
        <v>2.3243999999999998</v>
      </c>
      <c r="Y105" s="174"/>
      <c r="Z105" s="174"/>
    </row>
    <row r="106" spans="1:53" x14ac:dyDescent="0.2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99"/>
      <c r="N106" s="190" t="s">
        <v>67</v>
      </c>
      <c r="O106" s="191"/>
      <c r="P106" s="191"/>
      <c r="Q106" s="191"/>
      <c r="R106" s="191"/>
      <c r="S106" s="191"/>
      <c r="T106" s="192"/>
      <c r="U106" s="38" t="s">
        <v>68</v>
      </c>
      <c r="V106" s="173">
        <f>IFERROR(SUMPRODUCT(V103:V104*H103:H104),"0")</f>
        <v>390</v>
      </c>
      <c r="W106" s="173">
        <f>IFERROR(SUMPRODUCT(W103:W104*H103:H104),"0")</f>
        <v>390</v>
      </c>
      <c r="X106" s="38"/>
      <c r="Y106" s="174"/>
      <c r="Z106" s="174"/>
    </row>
    <row r="107" spans="1:53" ht="16.5" hidden="1" customHeight="1" x14ac:dyDescent="0.25">
      <c r="A107" s="211" t="s">
        <v>164</v>
      </c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67"/>
      <c r="Z107" s="167"/>
    </row>
    <row r="108" spans="1:53" ht="14.25" hidden="1" customHeight="1" x14ac:dyDescent="0.25">
      <c r="A108" s="177" t="s">
        <v>119</v>
      </c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66"/>
      <c r="Z108" s="166"/>
    </row>
    <row r="109" spans="1:53" ht="16.5" hidden="1" customHeight="1" x14ac:dyDescent="0.25">
      <c r="A109" s="55" t="s">
        <v>165</v>
      </c>
      <c r="B109" s="55" t="s">
        <v>166</v>
      </c>
      <c r="C109" s="32">
        <v>4301135112</v>
      </c>
      <c r="D109" s="184">
        <v>4607111034199</v>
      </c>
      <c r="E109" s="185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1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7"/>
      <c r="P109" s="187"/>
      <c r="Q109" s="187"/>
      <c r="R109" s="185"/>
      <c r="S109" s="35"/>
      <c r="T109" s="35"/>
      <c r="U109" s="36" t="s">
        <v>66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75</v>
      </c>
    </row>
    <row r="110" spans="1:53" hidden="1" x14ac:dyDescent="0.2">
      <c r="A110" s="198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99"/>
      <c r="N110" s="190" t="s">
        <v>67</v>
      </c>
      <c r="O110" s="191"/>
      <c r="P110" s="191"/>
      <c r="Q110" s="191"/>
      <c r="R110" s="191"/>
      <c r="S110" s="191"/>
      <c r="T110" s="192"/>
      <c r="U110" s="38" t="s">
        <v>66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hidden="1" x14ac:dyDescent="0.2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99"/>
      <c r="N111" s="190" t="s">
        <v>67</v>
      </c>
      <c r="O111" s="191"/>
      <c r="P111" s="191"/>
      <c r="Q111" s="191"/>
      <c r="R111" s="191"/>
      <c r="S111" s="191"/>
      <c r="T111" s="192"/>
      <c r="U111" s="38" t="s">
        <v>68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hidden="1" customHeight="1" x14ac:dyDescent="0.25">
      <c r="A112" s="211" t="s">
        <v>167</v>
      </c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67"/>
      <c r="Z112" s="167"/>
    </row>
    <row r="113" spans="1:53" ht="14.25" hidden="1" customHeight="1" x14ac:dyDescent="0.25">
      <c r="A113" s="177" t="s">
        <v>119</v>
      </c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66"/>
      <c r="Z113" s="166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84">
        <v>4607111034670</v>
      </c>
      <c r="E114" s="185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5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7"/>
      <c r="P114" s="187"/>
      <c r="Q114" s="187"/>
      <c r="R114" s="185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84">
        <v>4607111034687</v>
      </c>
      <c r="E115" s="185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7"/>
      <c r="P115" s="187"/>
      <c r="Q115" s="187"/>
      <c r="R115" s="185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hidden="1" customHeight="1" x14ac:dyDescent="0.25">
      <c r="A116" s="55" t="s">
        <v>173</v>
      </c>
      <c r="B116" s="55" t="s">
        <v>174</v>
      </c>
      <c r="C116" s="32">
        <v>4301135181</v>
      </c>
      <c r="D116" s="184">
        <v>4607111034380</v>
      </c>
      <c r="E116" s="185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7"/>
      <c r="P116" s="187"/>
      <c r="Q116" s="187"/>
      <c r="R116" s="185"/>
      <c r="S116" s="35"/>
      <c r="T116" s="35"/>
      <c r="U116" s="36" t="s">
        <v>66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84">
        <v>4607111034397</v>
      </c>
      <c r="E117" s="185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5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7"/>
      <c r="P117" s="187"/>
      <c r="Q117" s="187"/>
      <c r="R117" s="185"/>
      <c r="S117" s="35"/>
      <c r="T117" s="35"/>
      <c r="U117" s="36" t="s">
        <v>66</v>
      </c>
      <c r="V117" s="171">
        <v>50</v>
      </c>
      <c r="W117" s="172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75</v>
      </c>
    </row>
    <row r="118" spans="1:53" x14ac:dyDescent="0.2">
      <c r="A118" s="198"/>
      <c r="B118" s="17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99"/>
      <c r="N118" s="190" t="s">
        <v>67</v>
      </c>
      <c r="O118" s="191"/>
      <c r="P118" s="191"/>
      <c r="Q118" s="191"/>
      <c r="R118" s="191"/>
      <c r="S118" s="191"/>
      <c r="T118" s="192"/>
      <c r="U118" s="38" t="s">
        <v>66</v>
      </c>
      <c r="V118" s="173">
        <f>IFERROR(SUM(V114:V117),"0")</f>
        <v>50</v>
      </c>
      <c r="W118" s="173">
        <f>IFERROR(SUM(W114:W117),"0")</f>
        <v>50</v>
      </c>
      <c r="X118" s="173">
        <f>IFERROR(IF(X114="",0,X114),"0")+IFERROR(IF(X115="",0,X115),"0")+IFERROR(IF(X116="",0,X116),"0")+IFERROR(IF(X117="",0,X117),"0")</f>
        <v>0.89400000000000002</v>
      </c>
      <c r="Y118" s="174"/>
      <c r="Z118" s="174"/>
    </row>
    <row r="119" spans="1:53" x14ac:dyDescent="0.2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99"/>
      <c r="N119" s="190" t="s">
        <v>67</v>
      </c>
      <c r="O119" s="191"/>
      <c r="P119" s="191"/>
      <c r="Q119" s="191"/>
      <c r="R119" s="191"/>
      <c r="S119" s="191"/>
      <c r="T119" s="192"/>
      <c r="U119" s="38" t="s">
        <v>68</v>
      </c>
      <c r="V119" s="173">
        <f>IFERROR(SUMPRODUCT(V114:V117*H114:H117),"0")</f>
        <v>150</v>
      </c>
      <c r="W119" s="173">
        <f>IFERROR(SUMPRODUCT(W114:W117*H114:H117),"0")</f>
        <v>150</v>
      </c>
      <c r="X119" s="38"/>
      <c r="Y119" s="174"/>
      <c r="Z119" s="174"/>
    </row>
    <row r="120" spans="1:53" ht="16.5" hidden="1" customHeight="1" x14ac:dyDescent="0.25">
      <c r="A120" s="211" t="s">
        <v>177</v>
      </c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67"/>
      <c r="Z120" s="167"/>
    </row>
    <row r="121" spans="1:53" ht="14.25" hidden="1" customHeight="1" x14ac:dyDescent="0.25">
      <c r="A121" s="177" t="s">
        <v>119</v>
      </c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66"/>
      <c r="Z121" s="166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84">
        <v>4607111035806</v>
      </c>
      <c r="E122" s="185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0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7"/>
      <c r="P122" s="187"/>
      <c r="Q122" s="187"/>
      <c r="R122" s="185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99"/>
      <c r="N123" s="190" t="s">
        <v>67</v>
      </c>
      <c r="O123" s="191"/>
      <c r="P123" s="191"/>
      <c r="Q123" s="191"/>
      <c r="R123" s="191"/>
      <c r="S123" s="191"/>
      <c r="T123" s="192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hidden="1" x14ac:dyDescent="0.2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99"/>
      <c r="N124" s="190" t="s">
        <v>67</v>
      </c>
      <c r="O124" s="191"/>
      <c r="P124" s="191"/>
      <c r="Q124" s="191"/>
      <c r="R124" s="191"/>
      <c r="S124" s="191"/>
      <c r="T124" s="192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hidden="1" customHeight="1" x14ac:dyDescent="0.25">
      <c r="A125" s="211" t="s">
        <v>180</v>
      </c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67"/>
      <c r="Z125" s="167"/>
    </row>
    <row r="126" spans="1:53" ht="14.25" hidden="1" customHeight="1" x14ac:dyDescent="0.25">
      <c r="A126" s="177" t="s">
        <v>181</v>
      </c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66"/>
      <c r="Z126" s="166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84">
        <v>4607111035639</v>
      </c>
      <c r="E127" s="185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7"/>
      <c r="P127" s="187"/>
      <c r="Q127" s="187"/>
      <c r="R127" s="185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84">
        <v>4607111035646</v>
      </c>
      <c r="E128" s="185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2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7"/>
      <c r="P128" s="187"/>
      <c r="Q128" s="187"/>
      <c r="R128" s="185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99"/>
      <c r="N129" s="190" t="s">
        <v>67</v>
      </c>
      <c r="O129" s="191"/>
      <c r="P129" s="191"/>
      <c r="Q129" s="191"/>
      <c r="R129" s="191"/>
      <c r="S129" s="191"/>
      <c r="T129" s="192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hidden="1" x14ac:dyDescent="0.2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99"/>
      <c r="N130" s="190" t="s">
        <v>67</v>
      </c>
      <c r="O130" s="191"/>
      <c r="P130" s="191"/>
      <c r="Q130" s="191"/>
      <c r="R130" s="191"/>
      <c r="S130" s="191"/>
      <c r="T130" s="192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hidden="1" customHeight="1" x14ac:dyDescent="0.25">
      <c r="A131" s="211" t="s">
        <v>188</v>
      </c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67"/>
      <c r="Z131" s="167"/>
    </row>
    <row r="132" spans="1:53" ht="14.25" hidden="1" customHeight="1" x14ac:dyDescent="0.25">
      <c r="A132" s="177" t="s">
        <v>119</v>
      </c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66"/>
      <c r="Z132" s="166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84">
        <v>4607111036568</v>
      </c>
      <c r="E133" s="185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7"/>
      <c r="P133" s="187"/>
      <c r="Q133" s="187"/>
      <c r="R133" s="185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99"/>
      <c r="N134" s="190" t="s">
        <v>67</v>
      </c>
      <c r="O134" s="191"/>
      <c r="P134" s="191"/>
      <c r="Q134" s="191"/>
      <c r="R134" s="191"/>
      <c r="S134" s="191"/>
      <c r="T134" s="192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hidden="1" x14ac:dyDescent="0.2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178"/>
      <c r="L135" s="178"/>
      <c r="M135" s="199"/>
      <c r="N135" s="190" t="s">
        <v>67</v>
      </c>
      <c r="O135" s="191"/>
      <c r="P135" s="191"/>
      <c r="Q135" s="191"/>
      <c r="R135" s="191"/>
      <c r="S135" s="191"/>
      <c r="T135" s="192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hidden="1" customHeight="1" x14ac:dyDescent="0.2">
      <c r="A136" s="213" t="s">
        <v>191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211" t="s">
        <v>192</v>
      </c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67"/>
      <c r="Z137" s="167"/>
    </row>
    <row r="138" spans="1:53" ht="14.25" hidden="1" customHeight="1" x14ac:dyDescent="0.25">
      <c r="A138" s="177" t="s">
        <v>119</v>
      </c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66"/>
      <c r="Z138" s="166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84">
        <v>4607111039057</v>
      </c>
      <c r="E139" s="185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216" t="s">
        <v>195</v>
      </c>
      <c r="O139" s="187"/>
      <c r="P139" s="187"/>
      <c r="Q139" s="187"/>
      <c r="R139" s="185"/>
      <c r="S139" s="35"/>
      <c r="T139" s="35"/>
      <c r="U139" s="36" t="s">
        <v>66</v>
      </c>
      <c r="V139" s="171">
        <v>89</v>
      </c>
      <c r="W139" s="172">
        <f>IFERROR(IF(V139="","",V139),"")</f>
        <v>89</v>
      </c>
      <c r="X139" s="37">
        <f>IFERROR(IF(V139="","",V139*0.00502),"")</f>
        <v>0.44678000000000001</v>
      </c>
      <c r="Y139" s="57"/>
      <c r="Z139" s="58"/>
      <c r="AD139" s="62"/>
      <c r="BA139" s="110" t="s">
        <v>75</v>
      </c>
    </row>
    <row r="140" spans="1:53" x14ac:dyDescent="0.2">
      <c r="A140" s="198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99"/>
      <c r="N140" s="190" t="s">
        <v>67</v>
      </c>
      <c r="O140" s="191"/>
      <c r="P140" s="191"/>
      <c r="Q140" s="191"/>
      <c r="R140" s="191"/>
      <c r="S140" s="191"/>
      <c r="T140" s="192"/>
      <c r="U140" s="38" t="s">
        <v>66</v>
      </c>
      <c r="V140" s="173">
        <f>IFERROR(SUM(V139:V139),"0")</f>
        <v>89</v>
      </c>
      <c r="W140" s="173">
        <f>IFERROR(SUM(W139:W139),"0")</f>
        <v>89</v>
      </c>
      <c r="X140" s="173">
        <f>IFERROR(IF(X139="",0,X139),"0")</f>
        <v>0.44678000000000001</v>
      </c>
      <c r="Y140" s="174"/>
      <c r="Z140" s="174"/>
    </row>
    <row r="141" spans="1:53" x14ac:dyDescent="0.2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99"/>
      <c r="N141" s="190" t="s">
        <v>67</v>
      </c>
      <c r="O141" s="191"/>
      <c r="P141" s="191"/>
      <c r="Q141" s="191"/>
      <c r="R141" s="191"/>
      <c r="S141" s="191"/>
      <c r="T141" s="192"/>
      <c r="U141" s="38" t="s">
        <v>68</v>
      </c>
      <c r="V141" s="173">
        <f>IFERROR(SUMPRODUCT(V139:V139*H139:H139),"0")</f>
        <v>160.20000000000002</v>
      </c>
      <c r="W141" s="173">
        <f>IFERROR(SUMPRODUCT(W139:W139*H139:H139),"0")</f>
        <v>160.20000000000002</v>
      </c>
      <c r="X141" s="38"/>
      <c r="Y141" s="174"/>
      <c r="Z141" s="174"/>
    </row>
    <row r="142" spans="1:53" ht="16.5" hidden="1" customHeight="1" x14ac:dyDescent="0.25">
      <c r="A142" s="211" t="s">
        <v>196</v>
      </c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67"/>
      <c r="Z142" s="167"/>
    </row>
    <row r="143" spans="1:53" ht="14.25" hidden="1" customHeight="1" x14ac:dyDescent="0.25">
      <c r="A143" s="177" t="s">
        <v>181</v>
      </c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78"/>
      <c r="V143" s="178"/>
      <c r="W143" s="178"/>
      <c r="X143" s="178"/>
      <c r="Y143" s="166"/>
      <c r="Z143" s="166"/>
    </row>
    <row r="144" spans="1:53" ht="16.5" hidden="1" customHeight="1" x14ac:dyDescent="0.25">
      <c r="A144" s="55" t="s">
        <v>197</v>
      </c>
      <c r="B144" s="55" t="s">
        <v>198</v>
      </c>
      <c r="C144" s="32">
        <v>4301071010</v>
      </c>
      <c r="D144" s="184">
        <v>4607111037701</v>
      </c>
      <c r="E144" s="185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3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7"/>
      <c r="P144" s="187"/>
      <c r="Q144" s="187"/>
      <c r="R144" s="185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hidden="1" x14ac:dyDescent="0.2">
      <c r="A145" s="198"/>
      <c r="B145" s="178"/>
      <c r="C145" s="178"/>
      <c r="D145" s="178"/>
      <c r="E145" s="178"/>
      <c r="F145" s="178"/>
      <c r="G145" s="178"/>
      <c r="H145" s="178"/>
      <c r="I145" s="178"/>
      <c r="J145" s="178"/>
      <c r="K145" s="178"/>
      <c r="L145" s="178"/>
      <c r="M145" s="199"/>
      <c r="N145" s="190" t="s">
        <v>67</v>
      </c>
      <c r="O145" s="191"/>
      <c r="P145" s="191"/>
      <c r="Q145" s="191"/>
      <c r="R145" s="191"/>
      <c r="S145" s="191"/>
      <c r="T145" s="192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hidden="1" x14ac:dyDescent="0.2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178"/>
      <c r="L146" s="178"/>
      <c r="M146" s="199"/>
      <c r="N146" s="190" t="s">
        <v>67</v>
      </c>
      <c r="O146" s="191"/>
      <c r="P146" s="191"/>
      <c r="Q146" s="191"/>
      <c r="R146" s="191"/>
      <c r="S146" s="191"/>
      <c r="T146" s="192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hidden="1" customHeight="1" x14ac:dyDescent="0.25">
      <c r="A147" s="211" t="s">
        <v>199</v>
      </c>
      <c r="B147" s="178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67"/>
      <c r="Z147" s="167"/>
    </row>
    <row r="148" spans="1:53" ht="14.25" hidden="1" customHeight="1" x14ac:dyDescent="0.25">
      <c r="A148" s="177" t="s">
        <v>61</v>
      </c>
      <c r="B148" s="178"/>
      <c r="C148" s="178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66"/>
      <c r="Z148" s="166"/>
    </row>
    <row r="149" spans="1:53" ht="16.5" hidden="1" customHeight="1" x14ac:dyDescent="0.25">
      <c r="A149" s="55" t="s">
        <v>200</v>
      </c>
      <c r="B149" s="55" t="s">
        <v>201</v>
      </c>
      <c r="C149" s="32">
        <v>4301071026</v>
      </c>
      <c r="D149" s="184">
        <v>4607111036384</v>
      </c>
      <c r="E149" s="185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314" t="s">
        <v>202</v>
      </c>
      <c r="O149" s="187"/>
      <c r="P149" s="187"/>
      <c r="Q149" s="187"/>
      <c r="R149" s="185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84">
        <v>4640242180250</v>
      </c>
      <c r="E150" s="185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310" t="s">
        <v>205</v>
      </c>
      <c r="O150" s="187"/>
      <c r="P150" s="187"/>
      <c r="Q150" s="187"/>
      <c r="R150" s="185"/>
      <c r="S150" s="35"/>
      <c r="T150" s="35"/>
      <c r="U150" s="36" t="s">
        <v>66</v>
      </c>
      <c r="V150" s="171">
        <v>16</v>
      </c>
      <c r="W150" s="172">
        <f>IFERROR(IF(V150="","",V150),"")</f>
        <v>16</v>
      </c>
      <c r="X150" s="37">
        <f>IFERROR(IF(V150="","",V150*0.00866),"")</f>
        <v>0.13855999999999999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84">
        <v>4607111036216</v>
      </c>
      <c r="E151" s="185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22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7"/>
      <c r="P151" s="187"/>
      <c r="Q151" s="187"/>
      <c r="R151" s="185"/>
      <c r="S151" s="35"/>
      <c r="T151" s="35"/>
      <c r="U151" s="36" t="s">
        <v>66</v>
      </c>
      <c r="V151" s="171">
        <v>96</v>
      </c>
      <c r="W151" s="172">
        <f>IFERROR(IF(V151="","",V151),"")</f>
        <v>96</v>
      </c>
      <c r="X151" s="37">
        <f>IFERROR(IF(V151="","",V151*0.00866),"")</f>
        <v>0.83135999999999988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208</v>
      </c>
      <c r="B152" s="55" t="s">
        <v>209</v>
      </c>
      <c r="C152" s="32">
        <v>4301071027</v>
      </c>
      <c r="D152" s="184">
        <v>4607111036278</v>
      </c>
      <c r="E152" s="185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311" t="s">
        <v>210</v>
      </c>
      <c r="O152" s="187"/>
      <c r="P152" s="187"/>
      <c r="Q152" s="187"/>
      <c r="R152" s="185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98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99"/>
      <c r="N153" s="190" t="s">
        <v>67</v>
      </c>
      <c r="O153" s="191"/>
      <c r="P153" s="191"/>
      <c r="Q153" s="191"/>
      <c r="R153" s="191"/>
      <c r="S153" s="191"/>
      <c r="T153" s="192"/>
      <c r="U153" s="38" t="s">
        <v>66</v>
      </c>
      <c r="V153" s="173">
        <f>IFERROR(SUM(V149:V152),"0")</f>
        <v>112</v>
      </c>
      <c r="W153" s="173">
        <f>IFERROR(SUM(W149:W152),"0")</f>
        <v>112</v>
      </c>
      <c r="X153" s="173">
        <f>IFERROR(IF(X149="",0,X149),"0")+IFERROR(IF(X150="",0,X150),"0")+IFERROR(IF(X151="",0,X151),"0")+IFERROR(IF(X152="",0,X152),"0")</f>
        <v>0.96991999999999989</v>
      </c>
      <c r="Y153" s="174"/>
      <c r="Z153" s="174"/>
    </row>
    <row r="154" spans="1:53" x14ac:dyDescent="0.2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99"/>
      <c r="N154" s="190" t="s">
        <v>67</v>
      </c>
      <c r="O154" s="191"/>
      <c r="P154" s="191"/>
      <c r="Q154" s="191"/>
      <c r="R154" s="191"/>
      <c r="S154" s="191"/>
      <c r="T154" s="192"/>
      <c r="U154" s="38" t="s">
        <v>68</v>
      </c>
      <c r="V154" s="173">
        <f>IFERROR(SUMPRODUCT(V149:V152*H149:H152),"0")</f>
        <v>560</v>
      </c>
      <c r="W154" s="173">
        <f>IFERROR(SUMPRODUCT(W149:W152*H149:H152),"0")</f>
        <v>560</v>
      </c>
      <c r="X154" s="38"/>
      <c r="Y154" s="174"/>
      <c r="Z154" s="174"/>
    </row>
    <row r="155" spans="1:53" ht="14.25" hidden="1" customHeight="1" x14ac:dyDescent="0.25">
      <c r="A155" s="177" t="s">
        <v>211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166"/>
      <c r="Z155" s="166"/>
    </row>
    <row r="156" spans="1:53" ht="27" hidden="1" customHeight="1" x14ac:dyDescent="0.25">
      <c r="A156" s="55" t="s">
        <v>212</v>
      </c>
      <c r="B156" s="55" t="s">
        <v>213</v>
      </c>
      <c r="C156" s="32">
        <v>4301080153</v>
      </c>
      <c r="D156" s="184">
        <v>4607111036827</v>
      </c>
      <c r="E156" s="185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2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7"/>
      <c r="P156" s="187"/>
      <c r="Q156" s="187"/>
      <c r="R156" s="185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214</v>
      </c>
      <c r="B157" s="55" t="s">
        <v>215</v>
      </c>
      <c r="C157" s="32">
        <v>4301080154</v>
      </c>
      <c r="D157" s="184">
        <v>4607111036834</v>
      </c>
      <c r="E157" s="185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3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7"/>
      <c r="P157" s="187"/>
      <c r="Q157" s="187"/>
      <c r="R157" s="185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98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99"/>
      <c r="N158" s="190" t="s">
        <v>67</v>
      </c>
      <c r="O158" s="191"/>
      <c r="P158" s="191"/>
      <c r="Q158" s="191"/>
      <c r="R158" s="191"/>
      <c r="S158" s="191"/>
      <c r="T158" s="192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hidden="1" x14ac:dyDescent="0.2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99"/>
      <c r="N159" s="190" t="s">
        <v>67</v>
      </c>
      <c r="O159" s="191"/>
      <c r="P159" s="191"/>
      <c r="Q159" s="191"/>
      <c r="R159" s="191"/>
      <c r="S159" s="191"/>
      <c r="T159" s="192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hidden="1" customHeight="1" x14ac:dyDescent="0.2">
      <c r="A160" s="213" t="s">
        <v>216</v>
      </c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49"/>
      <c r="Z160" s="49"/>
    </row>
    <row r="161" spans="1:53" ht="16.5" hidden="1" customHeight="1" x14ac:dyDescent="0.25">
      <c r="A161" s="211" t="s">
        <v>217</v>
      </c>
      <c r="B161" s="178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8"/>
      <c r="V161" s="178"/>
      <c r="W161" s="178"/>
      <c r="X161" s="178"/>
      <c r="Y161" s="167"/>
      <c r="Z161" s="167"/>
    </row>
    <row r="162" spans="1:53" ht="14.25" hidden="1" customHeight="1" x14ac:dyDescent="0.25">
      <c r="A162" s="177" t="s">
        <v>71</v>
      </c>
      <c r="B162" s="178"/>
      <c r="C162" s="178"/>
      <c r="D162" s="178"/>
      <c r="E162" s="178"/>
      <c r="F162" s="178"/>
      <c r="G162" s="178"/>
      <c r="H162" s="178"/>
      <c r="I162" s="178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8"/>
      <c r="V162" s="178"/>
      <c r="W162" s="178"/>
      <c r="X162" s="178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84">
        <v>4607111035721</v>
      </c>
      <c r="E163" s="185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36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7"/>
      <c r="P163" s="187"/>
      <c r="Q163" s="187"/>
      <c r="R163" s="185"/>
      <c r="S163" s="35"/>
      <c r="T163" s="35"/>
      <c r="U163" s="36" t="s">
        <v>66</v>
      </c>
      <c r="V163" s="171">
        <v>100</v>
      </c>
      <c r="W163" s="172">
        <f>IFERROR(IF(V163="","",V163),"")</f>
        <v>100</v>
      </c>
      <c r="X163" s="37">
        <f>IFERROR(IF(V163="","",V163*0.01788),"")</f>
        <v>1.788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84">
        <v>4607111035691</v>
      </c>
      <c r="E164" s="185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23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7"/>
      <c r="P164" s="187"/>
      <c r="Q164" s="187"/>
      <c r="R164" s="185"/>
      <c r="S164" s="35"/>
      <c r="T164" s="35"/>
      <c r="U164" s="36" t="s">
        <v>66</v>
      </c>
      <c r="V164" s="171">
        <v>100</v>
      </c>
      <c r="W164" s="172">
        <f>IFERROR(IF(V164="","",V164),"")</f>
        <v>100</v>
      </c>
      <c r="X164" s="37">
        <f>IFERROR(IF(V164="","",V164*0.01788),"")</f>
        <v>1.788</v>
      </c>
      <c r="Y164" s="57"/>
      <c r="Z164" s="58"/>
      <c r="AD164" s="62"/>
      <c r="BA164" s="119" t="s">
        <v>75</v>
      </c>
    </row>
    <row r="165" spans="1:53" x14ac:dyDescent="0.2">
      <c r="A165" s="198"/>
      <c r="B165" s="178"/>
      <c r="C165" s="178"/>
      <c r="D165" s="178"/>
      <c r="E165" s="178"/>
      <c r="F165" s="178"/>
      <c r="G165" s="178"/>
      <c r="H165" s="178"/>
      <c r="I165" s="178"/>
      <c r="J165" s="178"/>
      <c r="K165" s="178"/>
      <c r="L165" s="178"/>
      <c r="M165" s="199"/>
      <c r="N165" s="190" t="s">
        <v>67</v>
      </c>
      <c r="O165" s="191"/>
      <c r="P165" s="191"/>
      <c r="Q165" s="191"/>
      <c r="R165" s="191"/>
      <c r="S165" s="191"/>
      <c r="T165" s="192"/>
      <c r="U165" s="38" t="s">
        <v>66</v>
      </c>
      <c r="V165" s="173">
        <f>IFERROR(SUM(V163:V164),"0")</f>
        <v>200</v>
      </c>
      <c r="W165" s="173">
        <f>IFERROR(SUM(W163:W164),"0")</f>
        <v>200</v>
      </c>
      <c r="X165" s="173">
        <f>IFERROR(IF(X163="",0,X163),"0")+IFERROR(IF(X164="",0,X164),"0")</f>
        <v>3.5760000000000001</v>
      </c>
      <c r="Y165" s="174"/>
      <c r="Z165" s="174"/>
    </row>
    <row r="166" spans="1:53" x14ac:dyDescent="0.2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178"/>
      <c r="L166" s="178"/>
      <c r="M166" s="199"/>
      <c r="N166" s="190" t="s">
        <v>67</v>
      </c>
      <c r="O166" s="191"/>
      <c r="P166" s="191"/>
      <c r="Q166" s="191"/>
      <c r="R166" s="191"/>
      <c r="S166" s="191"/>
      <c r="T166" s="192"/>
      <c r="U166" s="38" t="s">
        <v>68</v>
      </c>
      <c r="V166" s="173">
        <f>IFERROR(SUMPRODUCT(V163:V164*H163:H164),"0")</f>
        <v>600</v>
      </c>
      <c r="W166" s="173">
        <f>IFERROR(SUMPRODUCT(W163:W164*H163:H164),"0")</f>
        <v>600</v>
      </c>
      <c r="X166" s="38"/>
      <c r="Y166" s="174"/>
      <c r="Z166" s="174"/>
    </row>
    <row r="167" spans="1:53" ht="16.5" hidden="1" customHeight="1" x14ac:dyDescent="0.25">
      <c r="A167" s="211" t="s">
        <v>222</v>
      </c>
      <c r="B167" s="178"/>
      <c r="C167" s="178"/>
      <c r="D167" s="178"/>
      <c r="E167" s="178"/>
      <c r="F167" s="178"/>
      <c r="G167" s="178"/>
      <c r="H167" s="178"/>
      <c r="I167" s="178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8"/>
      <c r="V167" s="178"/>
      <c r="W167" s="178"/>
      <c r="X167" s="178"/>
      <c r="Y167" s="167"/>
      <c r="Z167" s="167"/>
    </row>
    <row r="168" spans="1:53" ht="14.25" hidden="1" customHeight="1" x14ac:dyDescent="0.25">
      <c r="A168" s="177" t="s">
        <v>222</v>
      </c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8"/>
      <c r="V168" s="178"/>
      <c r="W168" s="178"/>
      <c r="X168" s="178"/>
      <c r="Y168" s="166"/>
      <c r="Z168" s="166"/>
    </row>
    <row r="169" spans="1:53" ht="27" hidden="1" customHeight="1" x14ac:dyDescent="0.25">
      <c r="A169" s="55" t="s">
        <v>223</v>
      </c>
      <c r="B169" s="55" t="s">
        <v>224</v>
      </c>
      <c r="C169" s="32">
        <v>4301133002</v>
      </c>
      <c r="D169" s="184">
        <v>4607111035783</v>
      </c>
      <c r="E169" s="185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7"/>
      <c r="P169" s="187"/>
      <c r="Q169" s="187"/>
      <c r="R169" s="185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hidden="1" x14ac:dyDescent="0.2">
      <c r="A170" s="198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99"/>
      <c r="N170" s="190" t="s">
        <v>67</v>
      </c>
      <c r="O170" s="191"/>
      <c r="P170" s="191"/>
      <c r="Q170" s="191"/>
      <c r="R170" s="191"/>
      <c r="S170" s="191"/>
      <c r="T170" s="192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hidden="1" x14ac:dyDescent="0.2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99"/>
      <c r="N171" s="190" t="s">
        <v>67</v>
      </c>
      <c r="O171" s="191"/>
      <c r="P171" s="191"/>
      <c r="Q171" s="191"/>
      <c r="R171" s="191"/>
      <c r="S171" s="191"/>
      <c r="T171" s="192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hidden="1" customHeight="1" x14ac:dyDescent="0.25">
      <c r="A172" s="211" t="s">
        <v>216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167"/>
      <c r="Z172" s="167"/>
    </row>
    <row r="173" spans="1:53" ht="14.25" hidden="1" customHeight="1" x14ac:dyDescent="0.25">
      <c r="A173" s="177" t="s">
        <v>225</v>
      </c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66"/>
      <c r="Z173" s="166"/>
    </row>
    <row r="174" spans="1:53" ht="27" hidden="1" customHeight="1" x14ac:dyDescent="0.25">
      <c r="A174" s="55" t="s">
        <v>226</v>
      </c>
      <c r="B174" s="55" t="s">
        <v>227</v>
      </c>
      <c r="C174" s="32">
        <v>4301051319</v>
      </c>
      <c r="D174" s="184">
        <v>4680115881204</v>
      </c>
      <c r="E174" s="185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7"/>
      <c r="P174" s="187"/>
      <c r="Q174" s="187"/>
      <c r="R174" s="185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hidden="1" x14ac:dyDescent="0.2">
      <c r="A175" s="198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99"/>
      <c r="N175" s="190" t="s">
        <v>67</v>
      </c>
      <c r="O175" s="191"/>
      <c r="P175" s="191"/>
      <c r="Q175" s="191"/>
      <c r="R175" s="191"/>
      <c r="S175" s="191"/>
      <c r="T175" s="192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hidden="1" x14ac:dyDescent="0.2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178"/>
      <c r="L176" s="178"/>
      <c r="M176" s="199"/>
      <c r="N176" s="190" t="s">
        <v>67</v>
      </c>
      <c r="O176" s="191"/>
      <c r="P176" s="191"/>
      <c r="Q176" s="191"/>
      <c r="R176" s="191"/>
      <c r="S176" s="191"/>
      <c r="T176" s="192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hidden="1" customHeight="1" x14ac:dyDescent="0.25">
      <c r="A177" s="211" t="s">
        <v>230</v>
      </c>
      <c r="B177" s="178"/>
      <c r="C177" s="178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8"/>
      <c r="V177" s="178"/>
      <c r="W177" s="178"/>
      <c r="X177" s="178"/>
      <c r="Y177" s="167"/>
      <c r="Z177" s="167"/>
    </row>
    <row r="178" spans="1:53" ht="14.25" hidden="1" customHeight="1" x14ac:dyDescent="0.25">
      <c r="A178" s="177" t="s">
        <v>71</v>
      </c>
      <c r="B178" s="178"/>
      <c r="C178" s="178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66"/>
      <c r="Z178" s="166"/>
    </row>
    <row r="179" spans="1:53" ht="16.5" hidden="1" customHeight="1" x14ac:dyDescent="0.25">
      <c r="A179" s="55" t="s">
        <v>231</v>
      </c>
      <c r="B179" s="55" t="s">
        <v>232</v>
      </c>
      <c r="C179" s="32">
        <v>4301132076</v>
      </c>
      <c r="D179" s="184">
        <v>4607111035721</v>
      </c>
      <c r="E179" s="185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7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7"/>
      <c r="P179" s="187"/>
      <c r="Q179" s="187"/>
      <c r="R179" s="185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84">
        <v>4607111038487</v>
      </c>
      <c r="E180" s="185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87"/>
      <c r="P180" s="187"/>
      <c r="Q180" s="187"/>
      <c r="R180" s="185"/>
      <c r="S180" s="35"/>
      <c r="T180" s="35"/>
      <c r="U180" s="36" t="s">
        <v>66</v>
      </c>
      <c r="V180" s="171">
        <v>40</v>
      </c>
      <c r="W180" s="172">
        <f>IFERROR(IF(V180="","",V180),"")</f>
        <v>40</v>
      </c>
      <c r="X180" s="37">
        <f>IFERROR(IF(V180="","",V180*0.01788),"")</f>
        <v>0.71520000000000006</v>
      </c>
      <c r="Y180" s="57"/>
      <c r="Z180" s="58"/>
      <c r="AD180" s="62"/>
      <c r="BA180" s="123" t="s">
        <v>75</v>
      </c>
    </row>
    <row r="181" spans="1:53" x14ac:dyDescent="0.2">
      <c r="A181" s="198"/>
      <c r="B181" s="178"/>
      <c r="C181" s="178"/>
      <c r="D181" s="178"/>
      <c r="E181" s="178"/>
      <c r="F181" s="178"/>
      <c r="G181" s="178"/>
      <c r="H181" s="178"/>
      <c r="I181" s="178"/>
      <c r="J181" s="178"/>
      <c r="K181" s="178"/>
      <c r="L181" s="178"/>
      <c r="M181" s="199"/>
      <c r="N181" s="190" t="s">
        <v>67</v>
      </c>
      <c r="O181" s="191"/>
      <c r="P181" s="191"/>
      <c r="Q181" s="191"/>
      <c r="R181" s="191"/>
      <c r="S181" s="191"/>
      <c r="T181" s="192"/>
      <c r="U181" s="38" t="s">
        <v>66</v>
      </c>
      <c r="V181" s="173">
        <f>IFERROR(SUM(V179:V180),"0")</f>
        <v>40</v>
      </c>
      <c r="W181" s="173">
        <f>IFERROR(SUM(W179:W180),"0")</f>
        <v>40</v>
      </c>
      <c r="X181" s="173">
        <f>IFERROR(IF(X179="",0,X179),"0")+IFERROR(IF(X180="",0,X180),"0")</f>
        <v>0.71520000000000006</v>
      </c>
      <c r="Y181" s="174"/>
      <c r="Z181" s="174"/>
    </row>
    <row r="182" spans="1:53" x14ac:dyDescent="0.2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178"/>
      <c r="L182" s="178"/>
      <c r="M182" s="199"/>
      <c r="N182" s="190" t="s">
        <v>67</v>
      </c>
      <c r="O182" s="191"/>
      <c r="P182" s="191"/>
      <c r="Q182" s="191"/>
      <c r="R182" s="191"/>
      <c r="S182" s="191"/>
      <c r="T182" s="192"/>
      <c r="U182" s="38" t="s">
        <v>68</v>
      </c>
      <c r="V182" s="173">
        <f>IFERROR(SUMPRODUCT(V179:V180*H179:H180),"0")</f>
        <v>120</v>
      </c>
      <c r="W182" s="173">
        <f>IFERROR(SUMPRODUCT(W179:W180*H179:H180),"0")</f>
        <v>120</v>
      </c>
      <c r="X182" s="38"/>
      <c r="Y182" s="174"/>
      <c r="Z182" s="174"/>
    </row>
    <row r="183" spans="1:53" ht="27.75" hidden="1" customHeight="1" x14ac:dyDescent="0.2">
      <c r="A183" s="213" t="s">
        <v>235</v>
      </c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49"/>
      <c r="Z183" s="49"/>
    </row>
    <row r="184" spans="1:53" ht="16.5" hidden="1" customHeight="1" x14ac:dyDescent="0.25">
      <c r="A184" s="211" t="s">
        <v>236</v>
      </c>
      <c r="B184" s="178"/>
      <c r="C184" s="178"/>
      <c r="D184" s="178"/>
      <c r="E184" s="178"/>
      <c r="F184" s="178"/>
      <c r="G184" s="178"/>
      <c r="H184" s="178"/>
      <c r="I184" s="178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8"/>
      <c r="V184" s="178"/>
      <c r="W184" s="178"/>
      <c r="X184" s="178"/>
      <c r="Y184" s="167"/>
      <c r="Z184" s="167"/>
    </row>
    <row r="185" spans="1:53" ht="14.25" hidden="1" customHeight="1" x14ac:dyDescent="0.25">
      <c r="A185" s="177" t="s">
        <v>61</v>
      </c>
      <c r="B185" s="178"/>
      <c r="C185" s="178"/>
      <c r="D185" s="178"/>
      <c r="E185" s="178"/>
      <c r="F185" s="178"/>
      <c r="G185" s="178"/>
      <c r="H185" s="178"/>
      <c r="I185" s="178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8"/>
      <c r="V185" s="178"/>
      <c r="W185" s="178"/>
      <c r="X185" s="178"/>
      <c r="Y185" s="166"/>
      <c r="Z185" s="166"/>
    </row>
    <row r="186" spans="1:53" ht="16.5" hidden="1" customHeight="1" x14ac:dyDescent="0.25">
      <c r="A186" s="55" t="s">
        <v>237</v>
      </c>
      <c r="B186" s="55" t="s">
        <v>238</v>
      </c>
      <c r="C186" s="32">
        <v>4301070913</v>
      </c>
      <c r="D186" s="184">
        <v>4607111036957</v>
      </c>
      <c r="E186" s="185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87"/>
      <c r="P186" s="187"/>
      <c r="Q186" s="187"/>
      <c r="R186" s="185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hidden="1" customHeight="1" x14ac:dyDescent="0.25">
      <c r="A187" s="55" t="s">
        <v>239</v>
      </c>
      <c r="B187" s="55" t="s">
        <v>240</v>
      </c>
      <c r="C187" s="32">
        <v>4301070912</v>
      </c>
      <c r="D187" s="184">
        <v>4607111037213</v>
      </c>
      <c r="E187" s="185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27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87"/>
      <c r="P187" s="187"/>
      <c r="Q187" s="187"/>
      <c r="R187" s="185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idden="1" x14ac:dyDescent="0.2">
      <c r="A188" s="198"/>
      <c r="B188" s="178"/>
      <c r="C188" s="178"/>
      <c r="D188" s="178"/>
      <c r="E188" s="178"/>
      <c r="F188" s="178"/>
      <c r="G188" s="178"/>
      <c r="H188" s="178"/>
      <c r="I188" s="178"/>
      <c r="J188" s="178"/>
      <c r="K188" s="178"/>
      <c r="L188" s="178"/>
      <c r="M188" s="199"/>
      <c r="N188" s="190" t="s">
        <v>67</v>
      </c>
      <c r="O188" s="191"/>
      <c r="P188" s="191"/>
      <c r="Q188" s="191"/>
      <c r="R188" s="191"/>
      <c r="S188" s="191"/>
      <c r="T188" s="192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hidden="1" x14ac:dyDescent="0.2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99"/>
      <c r="N189" s="190" t="s">
        <v>67</v>
      </c>
      <c r="O189" s="191"/>
      <c r="P189" s="191"/>
      <c r="Q189" s="191"/>
      <c r="R189" s="191"/>
      <c r="S189" s="191"/>
      <c r="T189" s="192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hidden="1" customHeight="1" x14ac:dyDescent="0.25">
      <c r="A190" s="211" t="s">
        <v>241</v>
      </c>
      <c r="B190" s="178"/>
      <c r="C190" s="178"/>
      <c r="D190" s="178"/>
      <c r="E190" s="178"/>
      <c r="F190" s="178"/>
      <c r="G190" s="178"/>
      <c r="H190" s="178"/>
      <c r="I190" s="178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8"/>
      <c r="V190" s="178"/>
      <c r="W190" s="178"/>
      <c r="X190" s="178"/>
      <c r="Y190" s="167"/>
      <c r="Z190" s="167"/>
    </row>
    <row r="191" spans="1:53" ht="14.25" hidden="1" customHeight="1" x14ac:dyDescent="0.25">
      <c r="A191" s="177" t="s">
        <v>61</v>
      </c>
      <c r="B191" s="178"/>
      <c r="C191" s="178"/>
      <c r="D191" s="178"/>
      <c r="E191" s="178"/>
      <c r="F191" s="178"/>
      <c r="G191" s="178"/>
      <c r="H191" s="178"/>
      <c r="I191" s="178"/>
      <c r="J191" s="178"/>
      <c r="K191" s="178"/>
      <c r="L191" s="178"/>
      <c r="M191" s="178"/>
      <c r="N191" s="178"/>
      <c r="O191" s="178"/>
      <c r="P191" s="178"/>
      <c r="Q191" s="178"/>
      <c r="R191" s="178"/>
      <c r="S191" s="178"/>
      <c r="T191" s="178"/>
      <c r="U191" s="178"/>
      <c r="V191" s="178"/>
      <c r="W191" s="178"/>
      <c r="X191" s="178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84">
        <v>4607111037022</v>
      </c>
      <c r="E192" s="185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2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87"/>
      <c r="P192" s="187"/>
      <c r="Q192" s="187"/>
      <c r="R192" s="185"/>
      <c r="S192" s="35"/>
      <c r="T192" s="35"/>
      <c r="U192" s="36" t="s">
        <v>66</v>
      </c>
      <c r="V192" s="171">
        <v>105</v>
      </c>
      <c r="W192" s="172">
        <f>IFERROR(IF(V192="","",V192),"")</f>
        <v>105</v>
      </c>
      <c r="X192" s="37">
        <f>IFERROR(IF(V192="","",V192*0.0155),"")</f>
        <v>1.6274999999999999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4301070990</v>
      </c>
      <c r="D193" s="184">
        <v>4607111038494</v>
      </c>
      <c r="E193" s="185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87"/>
      <c r="P193" s="187"/>
      <c r="Q193" s="187"/>
      <c r="R193" s="185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4301070966</v>
      </c>
      <c r="D194" s="184">
        <v>4607111038135</v>
      </c>
      <c r="E194" s="185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3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87"/>
      <c r="P194" s="187"/>
      <c r="Q194" s="187"/>
      <c r="R194" s="185"/>
      <c r="S194" s="35"/>
      <c r="T194" s="35"/>
      <c r="U194" s="36" t="s">
        <v>66</v>
      </c>
      <c r="V194" s="171">
        <v>10</v>
      </c>
      <c r="W194" s="172">
        <f>IFERROR(IF(V194="","",V194),"")</f>
        <v>10</v>
      </c>
      <c r="X194" s="37">
        <f>IFERROR(IF(V194="","",V194*0.0155),"")</f>
        <v>0.155</v>
      </c>
      <c r="Y194" s="57"/>
      <c r="Z194" s="58"/>
      <c r="AD194" s="62"/>
      <c r="BA194" s="128" t="s">
        <v>1</v>
      </c>
    </row>
    <row r="195" spans="1:53" x14ac:dyDescent="0.2">
      <c r="A195" s="198"/>
      <c r="B195" s="178"/>
      <c r="C195" s="178"/>
      <c r="D195" s="178"/>
      <c r="E195" s="178"/>
      <c r="F195" s="178"/>
      <c r="G195" s="178"/>
      <c r="H195" s="178"/>
      <c r="I195" s="178"/>
      <c r="J195" s="178"/>
      <c r="K195" s="178"/>
      <c r="L195" s="178"/>
      <c r="M195" s="199"/>
      <c r="N195" s="190" t="s">
        <v>67</v>
      </c>
      <c r="O195" s="191"/>
      <c r="P195" s="191"/>
      <c r="Q195" s="191"/>
      <c r="R195" s="191"/>
      <c r="S195" s="191"/>
      <c r="T195" s="192"/>
      <c r="U195" s="38" t="s">
        <v>66</v>
      </c>
      <c r="V195" s="173">
        <f>IFERROR(SUM(V192:V194),"0")</f>
        <v>115</v>
      </c>
      <c r="W195" s="173">
        <f>IFERROR(SUM(W192:W194),"0")</f>
        <v>115</v>
      </c>
      <c r="X195" s="173">
        <f>IFERROR(IF(X192="",0,X192),"0")+IFERROR(IF(X193="",0,X193),"0")+IFERROR(IF(X194="",0,X194),"0")</f>
        <v>1.7825</v>
      </c>
      <c r="Y195" s="174"/>
      <c r="Z195" s="174"/>
    </row>
    <row r="196" spans="1:53" x14ac:dyDescent="0.2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178"/>
      <c r="L196" s="178"/>
      <c r="M196" s="199"/>
      <c r="N196" s="190" t="s">
        <v>67</v>
      </c>
      <c r="O196" s="191"/>
      <c r="P196" s="191"/>
      <c r="Q196" s="191"/>
      <c r="R196" s="191"/>
      <c r="S196" s="191"/>
      <c r="T196" s="192"/>
      <c r="U196" s="38" t="s">
        <v>68</v>
      </c>
      <c r="V196" s="173">
        <f>IFERROR(SUMPRODUCT(V192:V194*H192:H194),"0")</f>
        <v>644</v>
      </c>
      <c r="W196" s="173">
        <f>IFERROR(SUMPRODUCT(W192:W194*H192:H194),"0")</f>
        <v>644</v>
      </c>
      <c r="X196" s="38"/>
      <c r="Y196" s="174"/>
      <c r="Z196" s="174"/>
    </row>
    <row r="197" spans="1:53" ht="16.5" hidden="1" customHeight="1" x14ac:dyDescent="0.25">
      <c r="A197" s="211" t="s">
        <v>248</v>
      </c>
      <c r="B197" s="178"/>
      <c r="C197" s="178"/>
      <c r="D197" s="178"/>
      <c r="E197" s="178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8"/>
      <c r="S197" s="178"/>
      <c r="T197" s="178"/>
      <c r="U197" s="178"/>
      <c r="V197" s="178"/>
      <c r="W197" s="178"/>
      <c r="X197" s="178"/>
      <c r="Y197" s="167"/>
      <c r="Z197" s="167"/>
    </row>
    <row r="198" spans="1:53" ht="14.25" hidden="1" customHeight="1" x14ac:dyDescent="0.25">
      <c r="A198" s="177" t="s">
        <v>61</v>
      </c>
      <c r="B198" s="178"/>
      <c r="C198" s="178"/>
      <c r="D198" s="178"/>
      <c r="E198" s="178"/>
      <c r="F198" s="178"/>
      <c r="G198" s="178"/>
      <c r="H198" s="178"/>
      <c r="I198" s="178"/>
      <c r="J198" s="178"/>
      <c r="K198" s="178"/>
      <c r="L198" s="178"/>
      <c r="M198" s="178"/>
      <c r="N198" s="178"/>
      <c r="O198" s="178"/>
      <c r="P198" s="178"/>
      <c r="Q198" s="178"/>
      <c r="R198" s="178"/>
      <c r="S198" s="178"/>
      <c r="T198" s="178"/>
      <c r="U198" s="178"/>
      <c r="V198" s="178"/>
      <c r="W198" s="178"/>
      <c r="X198" s="178"/>
      <c r="Y198" s="166"/>
      <c r="Z198" s="166"/>
    </row>
    <row r="199" spans="1:53" ht="27" hidden="1" customHeight="1" x14ac:dyDescent="0.25">
      <c r="A199" s="55" t="s">
        <v>249</v>
      </c>
      <c r="B199" s="55" t="s">
        <v>250</v>
      </c>
      <c r="C199" s="32">
        <v>4301070996</v>
      </c>
      <c r="D199" s="184">
        <v>4607111038654</v>
      </c>
      <c r="E199" s="185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361" t="s">
        <v>251</v>
      </c>
      <c r="O199" s="187"/>
      <c r="P199" s="187"/>
      <c r="Q199" s="187"/>
      <c r="R199" s="185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customHeight="1" x14ac:dyDescent="0.25">
      <c r="A200" s="55" t="s">
        <v>253</v>
      </c>
      <c r="B200" s="55" t="s">
        <v>254</v>
      </c>
      <c r="C200" s="32">
        <v>4301070997</v>
      </c>
      <c r="D200" s="184">
        <v>4607111038586</v>
      </c>
      <c r="E200" s="185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5" t="s">
        <v>255</v>
      </c>
      <c r="O200" s="187"/>
      <c r="P200" s="187"/>
      <c r="Q200" s="187"/>
      <c r="R200" s="185"/>
      <c r="S200" s="35"/>
      <c r="T200" s="35"/>
      <c r="U200" s="36" t="s">
        <v>66</v>
      </c>
      <c r="V200" s="171">
        <v>45</v>
      </c>
      <c r="W200" s="172">
        <f t="shared" si="4"/>
        <v>45</v>
      </c>
      <c r="X200" s="37">
        <f t="shared" si="5"/>
        <v>0.69750000000000001</v>
      </c>
      <c r="Y200" s="57"/>
      <c r="Z200" s="58" t="s">
        <v>252</v>
      </c>
      <c r="AD200" s="62"/>
      <c r="BA200" s="130" t="s">
        <v>1</v>
      </c>
    </row>
    <row r="201" spans="1:53" ht="27" hidden="1" customHeight="1" x14ac:dyDescent="0.25">
      <c r="A201" s="55" t="s">
        <v>256</v>
      </c>
      <c r="B201" s="55" t="s">
        <v>257</v>
      </c>
      <c r="C201" s="32">
        <v>4301070962</v>
      </c>
      <c r="D201" s="184">
        <v>4607111038609</v>
      </c>
      <c r="E201" s="185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215" t="s">
        <v>258</v>
      </c>
      <c r="O201" s="187"/>
      <c r="P201" s="187"/>
      <c r="Q201" s="187"/>
      <c r="R201" s="185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hidden="1" customHeight="1" x14ac:dyDescent="0.25">
      <c r="A202" s="55" t="s">
        <v>259</v>
      </c>
      <c r="B202" s="55" t="s">
        <v>260</v>
      </c>
      <c r="C202" s="32">
        <v>4301070963</v>
      </c>
      <c r="D202" s="184">
        <v>4607111038630</v>
      </c>
      <c r="E202" s="185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46" t="s">
        <v>261</v>
      </c>
      <c r="O202" s="187"/>
      <c r="P202" s="187"/>
      <c r="Q202" s="187"/>
      <c r="R202" s="185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hidden="1" customHeight="1" x14ac:dyDescent="0.25">
      <c r="A203" s="55" t="s">
        <v>262</v>
      </c>
      <c r="B203" s="55" t="s">
        <v>263</v>
      </c>
      <c r="C203" s="32">
        <v>4301070959</v>
      </c>
      <c r="D203" s="184">
        <v>4607111038616</v>
      </c>
      <c r="E203" s="185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218" t="s">
        <v>264</v>
      </c>
      <c r="O203" s="187"/>
      <c r="P203" s="187"/>
      <c r="Q203" s="187"/>
      <c r="R203" s="185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customHeight="1" x14ac:dyDescent="0.25">
      <c r="A204" s="55" t="s">
        <v>265</v>
      </c>
      <c r="B204" s="55" t="s">
        <v>266</v>
      </c>
      <c r="C204" s="32">
        <v>4301070960</v>
      </c>
      <c r="D204" s="184">
        <v>4607111038623</v>
      </c>
      <c r="E204" s="185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212" t="s">
        <v>267</v>
      </c>
      <c r="O204" s="187"/>
      <c r="P204" s="187"/>
      <c r="Q204" s="187"/>
      <c r="R204" s="185"/>
      <c r="S204" s="35"/>
      <c r="T204" s="35"/>
      <c r="U204" s="36" t="s">
        <v>66</v>
      </c>
      <c r="V204" s="171">
        <v>45</v>
      </c>
      <c r="W204" s="172">
        <f t="shared" si="4"/>
        <v>45</v>
      </c>
      <c r="X204" s="37">
        <f t="shared" si="5"/>
        <v>0.69750000000000001</v>
      </c>
      <c r="Y204" s="57"/>
      <c r="Z204" s="58" t="s">
        <v>252</v>
      </c>
      <c r="AD204" s="62"/>
      <c r="BA204" s="134" t="s">
        <v>1</v>
      </c>
    </row>
    <row r="205" spans="1:53" x14ac:dyDescent="0.2">
      <c r="A205" s="198"/>
      <c r="B205" s="178"/>
      <c r="C205" s="178"/>
      <c r="D205" s="178"/>
      <c r="E205" s="178"/>
      <c r="F205" s="178"/>
      <c r="G205" s="178"/>
      <c r="H205" s="178"/>
      <c r="I205" s="178"/>
      <c r="J205" s="178"/>
      <c r="K205" s="178"/>
      <c r="L205" s="178"/>
      <c r="M205" s="199"/>
      <c r="N205" s="190" t="s">
        <v>67</v>
      </c>
      <c r="O205" s="191"/>
      <c r="P205" s="191"/>
      <c r="Q205" s="191"/>
      <c r="R205" s="191"/>
      <c r="S205" s="191"/>
      <c r="T205" s="192"/>
      <c r="U205" s="38" t="s">
        <v>66</v>
      </c>
      <c r="V205" s="173">
        <f>IFERROR(SUM(V199:V204),"0")</f>
        <v>90</v>
      </c>
      <c r="W205" s="173">
        <f>IFERROR(SUM(W199:W204),"0")</f>
        <v>90</v>
      </c>
      <c r="X205" s="173">
        <f>IFERROR(IF(X199="",0,X199),"0")+IFERROR(IF(X200="",0,X200),"0")+IFERROR(IF(X201="",0,X201),"0")+IFERROR(IF(X202="",0,X202),"0")+IFERROR(IF(X203="",0,X203),"0")+IFERROR(IF(X204="",0,X204),"0")</f>
        <v>1.395</v>
      </c>
      <c r="Y205" s="174"/>
      <c r="Z205" s="174"/>
    </row>
    <row r="206" spans="1:53" x14ac:dyDescent="0.2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178"/>
      <c r="L206" s="178"/>
      <c r="M206" s="199"/>
      <c r="N206" s="190" t="s">
        <v>67</v>
      </c>
      <c r="O206" s="191"/>
      <c r="P206" s="191"/>
      <c r="Q206" s="191"/>
      <c r="R206" s="191"/>
      <c r="S206" s="191"/>
      <c r="T206" s="192"/>
      <c r="U206" s="38" t="s">
        <v>68</v>
      </c>
      <c r="V206" s="173">
        <f>IFERROR(SUMPRODUCT(V199:V204*H199:H204),"0")</f>
        <v>503.99999999999994</v>
      </c>
      <c r="W206" s="173">
        <f>IFERROR(SUMPRODUCT(W199:W204*H199:H204),"0")</f>
        <v>503.99999999999994</v>
      </c>
      <c r="X206" s="38"/>
      <c r="Y206" s="174"/>
      <c r="Z206" s="174"/>
    </row>
    <row r="207" spans="1:53" ht="16.5" hidden="1" customHeight="1" x14ac:dyDescent="0.25">
      <c r="A207" s="211" t="s">
        <v>268</v>
      </c>
      <c r="B207" s="178"/>
      <c r="C207" s="178"/>
      <c r="D207" s="178"/>
      <c r="E207" s="178"/>
      <c r="F207" s="178"/>
      <c r="G207" s="178"/>
      <c r="H207" s="178"/>
      <c r="I207" s="178"/>
      <c r="J207" s="178"/>
      <c r="K207" s="178"/>
      <c r="L207" s="178"/>
      <c r="M207" s="178"/>
      <c r="N207" s="178"/>
      <c r="O207" s="178"/>
      <c r="P207" s="178"/>
      <c r="Q207" s="178"/>
      <c r="R207" s="178"/>
      <c r="S207" s="178"/>
      <c r="T207" s="178"/>
      <c r="U207" s="178"/>
      <c r="V207" s="178"/>
      <c r="W207" s="178"/>
      <c r="X207" s="178"/>
      <c r="Y207" s="167"/>
      <c r="Z207" s="167"/>
    </row>
    <row r="208" spans="1:53" ht="14.25" hidden="1" customHeight="1" x14ac:dyDescent="0.25">
      <c r="A208" s="177" t="s">
        <v>61</v>
      </c>
      <c r="B208" s="178"/>
      <c r="C208" s="178"/>
      <c r="D208" s="178"/>
      <c r="E208" s="178"/>
      <c r="F208" s="178"/>
      <c r="G208" s="178"/>
      <c r="H208" s="178"/>
      <c r="I208" s="178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8"/>
      <c r="V208" s="178"/>
      <c r="W208" s="178"/>
      <c r="X208" s="178"/>
      <c r="Y208" s="166"/>
      <c r="Z208" s="166"/>
    </row>
    <row r="209" spans="1:53" ht="27" hidden="1" customHeight="1" x14ac:dyDescent="0.25">
      <c r="A209" s="55" t="s">
        <v>269</v>
      </c>
      <c r="B209" s="55" t="s">
        <v>270</v>
      </c>
      <c r="C209" s="32">
        <v>4301070915</v>
      </c>
      <c r="D209" s="184">
        <v>4607111035882</v>
      </c>
      <c r="E209" s="185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2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87"/>
      <c r="P209" s="187"/>
      <c r="Q209" s="187"/>
      <c r="R209" s="185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4301070921</v>
      </c>
      <c r="D210" s="184">
        <v>4607111035905</v>
      </c>
      <c r="E210" s="185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87"/>
      <c r="P210" s="187"/>
      <c r="Q210" s="187"/>
      <c r="R210" s="185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4301070917</v>
      </c>
      <c r="D211" s="184">
        <v>4607111035912</v>
      </c>
      <c r="E211" s="185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2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87"/>
      <c r="P211" s="187"/>
      <c r="Q211" s="187"/>
      <c r="R211" s="185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84">
        <v>4607111035929</v>
      </c>
      <c r="E212" s="185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2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87"/>
      <c r="P212" s="187"/>
      <c r="Q212" s="187"/>
      <c r="R212" s="185"/>
      <c r="S212" s="35"/>
      <c r="T212" s="35"/>
      <c r="U212" s="36" t="s">
        <v>66</v>
      </c>
      <c r="V212" s="171">
        <v>60</v>
      </c>
      <c r="W212" s="172">
        <f>IFERROR(IF(V212="","",V212),"")</f>
        <v>60</v>
      </c>
      <c r="X212" s="37">
        <f>IFERROR(IF(V212="","",V212*0.0155),"")</f>
        <v>0.92999999999999994</v>
      </c>
      <c r="Y212" s="57"/>
      <c r="Z212" s="58"/>
      <c r="AD212" s="62"/>
      <c r="BA212" s="138" t="s">
        <v>1</v>
      </c>
    </row>
    <row r="213" spans="1:53" x14ac:dyDescent="0.2">
      <c r="A213" s="198"/>
      <c r="B213" s="178"/>
      <c r="C213" s="178"/>
      <c r="D213" s="178"/>
      <c r="E213" s="178"/>
      <c r="F213" s="178"/>
      <c r="G213" s="178"/>
      <c r="H213" s="178"/>
      <c r="I213" s="178"/>
      <c r="J213" s="178"/>
      <c r="K213" s="178"/>
      <c r="L213" s="178"/>
      <c r="M213" s="199"/>
      <c r="N213" s="190" t="s">
        <v>67</v>
      </c>
      <c r="O213" s="191"/>
      <c r="P213" s="191"/>
      <c r="Q213" s="191"/>
      <c r="R213" s="191"/>
      <c r="S213" s="191"/>
      <c r="T213" s="192"/>
      <c r="U213" s="38" t="s">
        <v>66</v>
      </c>
      <c r="V213" s="173">
        <f>IFERROR(SUM(V209:V212),"0")</f>
        <v>60</v>
      </c>
      <c r="W213" s="173">
        <f>IFERROR(SUM(W209:W212),"0")</f>
        <v>60</v>
      </c>
      <c r="X213" s="173">
        <f>IFERROR(IF(X209="",0,X209),"0")+IFERROR(IF(X210="",0,X210),"0")+IFERROR(IF(X211="",0,X211),"0")+IFERROR(IF(X212="",0,X212),"0")</f>
        <v>0.92999999999999994</v>
      </c>
      <c r="Y213" s="174"/>
      <c r="Z213" s="174"/>
    </row>
    <row r="214" spans="1:53" x14ac:dyDescent="0.2">
      <c r="A214" s="178"/>
      <c r="B214" s="178"/>
      <c r="C214" s="178"/>
      <c r="D214" s="178"/>
      <c r="E214" s="178"/>
      <c r="F214" s="178"/>
      <c r="G214" s="178"/>
      <c r="H214" s="178"/>
      <c r="I214" s="178"/>
      <c r="J214" s="178"/>
      <c r="K214" s="178"/>
      <c r="L214" s="178"/>
      <c r="M214" s="199"/>
      <c r="N214" s="190" t="s">
        <v>67</v>
      </c>
      <c r="O214" s="191"/>
      <c r="P214" s="191"/>
      <c r="Q214" s="191"/>
      <c r="R214" s="191"/>
      <c r="S214" s="191"/>
      <c r="T214" s="192"/>
      <c r="U214" s="38" t="s">
        <v>68</v>
      </c>
      <c r="V214" s="173">
        <f>IFERROR(SUMPRODUCT(V209:V212*H209:H212),"0")</f>
        <v>432</v>
      </c>
      <c r="W214" s="173">
        <f>IFERROR(SUMPRODUCT(W209:W212*H209:H212),"0")</f>
        <v>432</v>
      </c>
      <c r="X214" s="38"/>
      <c r="Y214" s="174"/>
      <c r="Z214" s="174"/>
    </row>
    <row r="215" spans="1:53" ht="16.5" hidden="1" customHeight="1" x14ac:dyDescent="0.25">
      <c r="A215" s="211" t="s">
        <v>277</v>
      </c>
      <c r="B215" s="178"/>
      <c r="C215" s="178"/>
      <c r="D215" s="178"/>
      <c r="E215" s="178"/>
      <c r="F215" s="178"/>
      <c r="G215" s="178"/>
      <c r="H215" s="178"/>
      <c r="I215" s="178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/>
      <c r="X215" s="178"/>
      <c r="Y215" s="167"/>
      <c r="Z215" s="167"/>
    </row>
    <row r="216" spans="1:53" ht="14.25" hidden="1" customHeight="1" x14ac:dyDescent="0.25">
      <c r="A216" s="177" t="s">
        <v>225</v>
      </c>
      <c r="B216" s="178"/>
      <c r="C216" s="178"/>
      <c r="D216" s="178"/>
      <c r="E216" s="178"/>
      <c r="F216" s="178"/>
      <c r="G216" s="178"/>
      <c r="H216" s="178"/>
      <c r="I216" s="178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8"/>
      <c r="V216" s="178"/>
      <c r="W216" s="178"/>
      <c r="X216" s="178"/>
      <c r="Y216" s="166"/>
      <c r="Z216" s="166"/>
    </row>
    <row r="217" spans="1:53" ht="27" hidden="1" customHeight="1" x14ac:dyDescent="0.25">
      <c r="A217" s="55" t="s">
        <v>278</v>
      </c>
      <c r="B217" s="55" t="s">
        <v>279</v>
      </c>
      <c r="C217" s="32">
        <v>4301051320</v>
      </c>
      <c r="D217" s="184">
        <v>4680115881334</v>
      </c>
      <c r="E217" s="185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2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87"/>
      <c r="P217" s="187"/>
      <c r="Q217" s="187"/>
      <c r="R217" s="185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hidden="1" x14ac:dyDescent="0.2">
      <c r="A218" s="198"/>
      <c r="B218" s="178"/>
      <c r="C218" s="178"/>
      <c r="D218" s="178"/>
      <c r="E218" s="178"/>
      <c r="F218" s="178"/>
      <c r="G218" s="178"/>
      <c r="H218" s="178"/>
      <c r="I218" s="178"/>
      <c r="J218" s="178"/>
      <c r="K218" s="178"/>
      <c r="L218" s="178"/>
      <c r="M218" s="199"/>
      <c r="N218" s="190" t="s">
        <v>67</v>
      </c>
      <c r="O218" s="191"/>
      <c r="P218" s="191"/>
      <c r="Q218" s="191"/>
      <c r="R218" s="191"/>
      <c r="S218" s="191"/>
      <c r="T218" s="192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hidden="1" x14ac:dyDescent="0.2">
      <c r="A219" s="178"/>
      <c r="B219" s="178"/>
      <c r="C219" s="178"/>
      <c r="D219" s="178"/>
      <c r="E219" s="178"/>
      <c r="F219" s="178"/>
      <c r="G219" s="178"/>
      <c r="H219" s="178"/>
      <c r="I219" s="178"/>
      <c r="J219" s="178"/>
      <c r="K219" s="178"/>
      <c r="L219" s="178"/>
      <c r="M219" s="199"/>
      <c r="N219" s="190" t="s">
        <v>67</v>
      </c>
      <c r="O219" s="191"/>
      <c r="P219" s="191"/>
      <c r="Q219" s="191"/>
      <c r="R219" s="191"/>
      <c r="S219" s="191"/>
      <c r="T219" s="192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hidden="1" customHeight="1" x14ac:dyDescent="0.25">
      <c r="A220" s="211" t="s">
        <v>280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167"/>
      <c r="Z220" s="167"/>
    </row>
    <row r="221" spans="1:53" ht="14.25" hidden="1" customHeight="1" x14ac:dyDescent="0.25">
      <c r="A221" s="177" t="s">
        <v>61</v>
      </c>
      <c r="B221" s="178"/>
      <c r="C221" s="178"/>
      <c r="D221" s="178"/>
      <c r="E221" s="178"/>
      <c r="F221" s="178"/>
      <c r="G221" s="178"/>
      <c r="H221" s="178"/>
      <c r="I221" s="178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/>
      <c r="X221" s="178"/>
      <c r="Y221" s="166"/>
      <c r="Z221" s="166"/>
    </row>
    <row r="222" spans="1:53" ht="16.5" hidden="1" customHeight="1" x14ac:dyDescent="0.25">
      <c r="A222" s="55" t="s">
        <v>281</v>
      </c>
      <c r="B222" s="55" t="s">
        <v>282</v>
      </c>
      <c r="C222" s="32">
        <v>4301070874</v>
      </c>
      <c r="D222" s="184">
        <v>4607111035332</v>
      </c>
      <c r="E222" s="185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34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87"/>
      <c r="P222" s="187"/>
      <c r="Q222" s="187"/>
      <c r="R222" s="185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283</v>
      </c>
      <c r="B223" s="55" t="s">
        <v>284</v>
      </c>
      <c r="C223" s="32">
        <v>4301071000</v>
      </c>
      <c r="D223" s="184">
        <v>4607111038708</v>
      </c>
      <c r="E223" s="185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312" t="s">
        <v>285</v>
      </c>
      <c r="O223" s="187"/>
      <c r="P223" s="187"/>
      <c r="Q223" s="187"/>
      <c r="R223" s="185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84">
        <v>4607111035080</v>
      </c>
      <c r="E224" s="185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23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87"/>
      <c r="P224" s="187"/>
      <c r="Q224" s="187"/>
      <c r="R224" s="185"/>
      <c r="S224" s="35"/>
      <c r="T224" s="35"/>
      <c r="U224" s="36" t="s">
        <v>66</v>
      </c>
      <c r="V224" s="171">
        <v>20</v>
      </c>
      <c r="W224" s="172">
        <f>IFERROR(IF(V224="","",V224),"")</f>
        <v>20</v>
      </c>
      <c r="X224" s="37">
        <f>IFERROR(IF(V224="","",V224*0.0155),"")</f>
        <v>0.31</v>
      </c>
      <c r="Y224" s="57"/>
      <c r="Z224" s="58"/>
      <c r="AD224" s="62"/>
      <c r="BA224" s="142" t="s">
        <v>1</v>
      </c>
    </row>
    <row r="225" spans="1:53" x14ac:dyDescent="0.2">
      <c r="A225" s="198"/>
      <c r="B225" s="178"/>
      <c r="C225" s="178"/>
      <c r="D225" s="178"/>
      <c r="E225" s="178"/>
      <c r="F225" s="178"/>
      <c r="G225" s="178"/>
      <c r="H225" s="178"/>
      <c r="I225" s="178"/>
      <c r="J225" s="178"/>
      <c r="K225" s="178"/>
      <c r="L225" s="178"/>
      <c r="M225" s="199"/>
      <c r="N225" s="190" t="s">
        <v>67</v>
      </c>
      <c r="O225" s="191"/>
      <c r="P225" s="191"/>
      <c r="Q225" s="191"/>
      <c r="R225" s="191"/>
      <c r="S225" s="191"/>
      <c r="T225" s="192"/>
      <c r="U225" s="38" t="s">
        <v>66</v>
      </c>
      <c r="V225" s="173">
        <f>IFERROR(SUM(V222:V224),"0")</f>
        <v>20</v>
      </c>
      <c r="W225" s="173">
        <f>IFERROR(SUM(W222:W224),"0")</f>
        <v>20</v>
      </c>
      <c r="X225" s="173">
        <f>IFERROR(IF(X222="",0,X222),"0")+IFERROR(IF(X223="",0,X223),"0")+IFERROR(IF(X224="",0,X224),"0")</f>
        <v>0.31</v>
      </c>
      <c r="Y225" s="174"/>
      <c r="Z225" s="174"/>
    </row>
    <row r="226" spans="1:53" x14ac:dyDescent="0.2">
      <c r="A226" s="178"/>
      <c r="B226" s="178"/>
      <c r="C226" s="178"/>
      <c r="D226" s="178"/>
      <c r="E226" s="178"/>
      <c r="F226" s="178"/>
      <c r="G226" s="178"/>
      <c r="H226" s="178"/>
      <c r="I226" s="178"/>
      <c r="J226" s="178"/>
      <c r="K226" s="178"/>
      <c r="L226" s="178"/>
      <c r="M226" s="199"/>
      <c r="N226" s="190" t="s">
        <v>67</v>
      </c>
      <c r="O226" s="191"/>
      <c r="P226" s="191"/>
      <c r="Q226" s="191"/>
      <c r="R226" s="191"/>
      <c r="S226" s="191"/>
      <c r="T226" s="192"/>
      <c r="U226" s="38" t="s">
        <v>68</v>
      </c>
      <c r="V226" s="173">
        <f>IFERROR(SUMPRODUCT(V222:V224*H222:H224),"0")</f>
        <v>144</v>
      </c>
      <c r="W226" s="173">
        <f>IFERROR(SUMPRODUCT(W222:W224*H222:H224),"0")</f>
        <v>144</v>
      </c>
      <c r="X226" s="38"/>
      <c r="Y226" s="174"/>
      <c r="Z226" s="174"/>
    </row>
    <row r="227" spans="1:53" ht="27.75" hidden="1" customHeight="1" x14ac:dyDescent="0.2">
      <c r="A227" s="213" t="s">
        <v>288</v>
      </c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49"/>
      <c r="Z227" s="49"/>
    </row>
    <row r="228" spans="1:53" ht="16.5" hidden="1" customHeight="1" x14ac:dyDescent="0.25">
      <c r="A228" s="211" t="s">
        <v>289</v>
      </c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8"/>
      <c r="V228" s="178"/>
      <c r="W228" s="178"/>
      <c r="X228" s="178"/>
      <c r="Y228" s="167"/>
      <c r="Z228" s="167"/>
    </row>
    <row r="229" spans="1:53" ht="14.25" hidden="1" customHeight="1" x14ac:dyDescent="0.25">
      <c r="A229" s="177" t="s">
        <v>61</v>
      </c>
      <c r="B229" s="178"/>
      <c r="C229" s="178"/>
      <c r="D229" s="178"/>
      <c r="E229" s="178"/>
      <c r="F229" s="178"/>
      <c r="G229" s="178"/>
      <c r="H229" s="178"/>
      <c r="I229" s="178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/>
      <c r="X229" s="178"/>
      <c r="Y229" s="166"/>
      <c r="Z229" s="166"/>
    </row>
    <row r="230" spans="1:53" ht="27" hidden="1" customHeight="1" x14ac:dyDescent="0.25">
      <c r="A230" s="55" t="s">
        <v>290</v>
      </c>
      <c r="B230" s="55" t="s">
        <v>291</v>
      </c>
      <c r="C230" s="32">
        <v>4301070941</v>
      </c>
      <c r="D230" s="184">
        <v>4607111036162</v>
      </c>
      <c r="E230" s="185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23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87"/>
      <c r="P230" s="187"/>
      <c r="Q230" s="187"/>
      <c r="R230" s="185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hidden="1" x14ac:dyDescent="0.2">
      <c r="A231" s="198"/>
      <c r="B231" s="178"/>
      <c r="C231" s="178"/>
      <c r="D231" s="178"/>
      <c r="E231" s="178"/>
      <c r="F231" s="178"/>
      <c r="G231" s="178"/>
      <c r="H231" s="178"/>
      <c r="I231" s="178"/>
      <c r="J231" s="178"/>
      <c r="K231" s="178"/>
      <c r="L231" s="178"/>
      <c r="M231" s="199"/>
      <c r="N231" s="190" t="s">
        <v>67</v>
      </c>
      <c r="O231" s="191"/>
      <c r="P231" s="191"/>
      <c r="Q231" s="191"/>
      <c r="R231" s="191"/>
      <c r="S231" s="191"/>
      <c r="T231" s="192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hidden="1" x14ac:dyDescent="0.2">
      <c r="A232" s="178"/>
      <c r="B232" s="178"/>
      <c r="C232" s="178"/>
      <c r="D232" s="178"/>
      <c r="E232" s="178"/>
      <c r="F232" s="178"/>
      <c r="G232" s="178"/>
      <c r="H232" s="178"/>
      <c r="I232" s="178"/>
      <c r="J232" s="178"/>
      <c r="K232" s="178"/>
      <c r="L232" s="178"/>
      <c r="M232" s="199"/>
      <c r="N232" s="190" t="s">
        <v>67</v>
      </c>
      <c r="O232" s="191"/>
      <c r="P232" s="191"/>
      <c r="Q232" s="191"/>
      <c r="R232" s="191"/>
      <c r="S232" s="191"/>
      <c r="T232" s="192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hidden="1" customHeight="1" x14ac:dyDescent="0.2">
      <c r="A233" s="213" t="s">
        <v>292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49"/>
      <c r="Z233" s="49"/>
    </row>
    <row r="234" spans="1:53" ht="16.5" hidden="1" customHeight="1" x14ac:dyDescent="0.25">
      <c r="A234" s="211" t="s">
        <v>293</v>
      </c>
      <c r="B234" s="178"/>
      <c r="C234" s="178"/>
      <c r="D234" s="178"/>
      <c r="E234" s="178"/>
      <c r="F234" s="178"/>
      <c r="G234" s="178"/>
      <c r="H234" s="178"/>
      <c r="I234" s="178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8"/>
      <c r="V234" s="178"/>
      <c r="W234" s="178"/>
      <c r="X234" s="178"/>
      <c r="Y234" s="167"/>
      <c r="Z234" s="167"/>
    </row>
    <row r="235" spans="1:53" ht="14.25" hidden="1" customHeight="1" x14ac:dyDescent="0.25">
      <c r="A235" s="177" t="s">
        <v>61</v>
      </c>
      <c r="B235" s="178"/>
      <c r="C235" s="178"/>
      <c r="D235" s="178"/>
      <c r="E235" s="178"/>
      <c r="F235" s="178"/>
      <c r="G235" s="178"/>
      <c r="H235" s="178"/>
      <c r="I235" s="178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/>
      <c r="X235" s="178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84">
        <v>4607111035899</v>
      </c>
      <c r="E236" s="185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32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87"/>
      <c r="P236" s="187"/>
      <c r="Q236" s="187"/>
      <c r="R236" s="185"/>
      <c r="S236" s="35"/>
      <c r="T236" s="35"/>
      <c r="U236" s="36" t="s">
        <v>66</v>
      </c>
      <c r="V236" s="171">
        <v>80</v>
      </c>
      <c r="W236" s="172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4" t="s">
        <v>1</v>
      </c>
    </row>
    <row r="237" spans="1:53" x14ac:dyDescent="0.2">
      <c r="A237" s="198"/>
      <c r="B237" s="178"/>
      <c r="C237" s="178"/>
      <c r="D237" s="178"/>
      <c r="E237" s="178"/>
      <c r="F237" s="178"/>
      <c r="G237" s="178"/>
      <c r="H237" s="178"/>
      <c r="I237" s="178"/>
      <c r="J237" s="178"/>
      <c r="K237" s="178"/>
      <c r="L237" s="178"/>
      <c r="M237" s="199"/>
      <c r="N237" s="190" t="s">
        <v>67</v>
      </c>
      <c r="O237" s="191"/>
      <c r="P237" s="191"/>
      <c r="Q237" s="191"/>
      <c r="R237" s="191"/>
      <c r="S237" s="191"/>
      <c r="T237" s="192"/>
      <c r="U237" s="38" t="s">
        <v>66</v>
      </c>
      <c r="V237" s="173">
        <f>IFERROR(SUM(V236:V236),"0")</f>
        <v>80</v>
      </c>
      <c r="W237" s="173">
        <f>IFERROR(SUM(W236:W236),"0")</f>
        <v>80</v>
      </c>
      <c r="X237" s="173">
        <f>IFERROR(IF(X236="",0,X236),"0")</f>
        <v>1.24</v>
      </c>
      <c r="Y237" s="174"/>
      <c r="Z237" s="174"/>
    </row>
    <row r="238" spans="1:53" x14ac:dyDescent="0.2">
      <c r="A238" s="178"/>
      <c r="B238" s="178"/>
      <c r="C238" s="178"/>
      <c r="D238" s="178"/>
      <c r="E238" s="178"/>
      <c r="F238" s="178"/>
      <c r="G238" s="178"/>
      <c r="H238" s="178"/>
      <c r="I238" s="178"/>
      <c r="J238" s="178"/>
      <c r="K238" s="178"/>
      <c r="L238" s="178"/>
      <c r="M238" s="199"/>
      <c r="N238" s="190" t="s">
        <v>67</v>
      </c>
      <c r="O238" s="191"/>
      <c r="P238" s="191"/>
      <c r="Q238" s="191"/>
      <c r="R238" s="191"/>
      <c r="S238" s="191"/>
      <c r="T238" s="192"/>
      <c r="U238" s="38" t="s">
        <v>68</v>
      </c>
      <c r="V238" s="173">
        <f>IFERROR(SUMPRODUCT(V236:V236*H236:H236),"0")</f>
        <v>400</v>
      </c>
      <c r="W238" s="173">
        <f>IFERROR(SUMPRODUCT(W236:W236*H236:H236),"0")</f>
        <v>400</v>
      </c>
      <c r="X238" s="38"/>
      <c r="Y238" s="174"/>
      <c r="Z238" s="174"/>
    </row>
    <row r="239" spans="1:53" ht="16.5" hidden="1" customHeight="1" x14ac:dyDescent="0.25">
      <c r="A239" s="211" t="s">
        <v>296</v>
      </c>
      <c r="B239" s="178"/>
      <c r="C239" s="178"/>
      <c r="D239" s="178"/>
      <c r="E239" s="178"/>
      <c r="F239" s="178"/>
      <c r="G239" s="178"/>
      <c r="H239" s="178"/>
      <c r="I239" s="178"/>
      <c r="J239" s="178"/>
      <c r="K239" s="178"/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/>
      <c r="X239" s="178"/>
      <c r="Y239" s="167"/>
      <c r="Z239" s="167"/>
    </row>
    <row r="240" spans="1:53" ht="14.25" hidden="1" customHeight="1" x14ac:dyDescent="0.25">
      <c r="A240" s="177" t="s">
        <v>61</v>
      </c>
      <c r="B240" s="178"/>
      <c r="C240" s="178"/>
      <c r="D240" s="178"/>
      <c r="E240" s="178"/>
      <c r="F240" s="178"/>
      <c r="G240" s="178"/>
      <c r="H240" s="178"/>
      <c r="I240" s="178"/>
      <c r="J240" s="178"/>
      <c r="K240" s="178"/>
      <c r="L240" s="178"/>
      <c r="M240" s="178"/>
      <c r="N240" s="178"/>
      <c r="O240" s="178"/>
      <c r="P240" s="178"/>
      <c r="Q240" s="178"/>
      <c r="R240" s="178"/>
      <c r="S240" s="178"/>
      <c r="T240" s="178"/>
      <c r="U240" s="178"/>
      <c r="V240" s="178"/>
      <c r="W240" s="178"/>
      <c r="X240" s="178"/>
      <c r="Y240" s="166"/>
      <c r="Z240" s="166"/>
    </row>
    <row r="241" spans="1:53" ht="27" hidden="1" customHeight="1" x14ac:dyDescent="0.25">
      <c r="A241" s="55" t="s">
        <v>297</v>
      </c>
      <c r="B241" s="55" t="s">
        <v>298</v>
      </c>
      <c r="C241" s="32">
        <v>4301070870</v>
      </c>
      <c r="D241" s="184">
        <v>4607111036711</v>
      </c>
      <c r="E241" s="185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87"/>
      <c r="P241" s="187"/>
      <c r="Q241" s="187"/>
      <c r="R241" s="185"/>
      <c r="S241" s="35"/>
      <c r="T241" s="35"/>
      <c r="U241" s="36" t="s">
        <v>66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hidden="1" x14ac:dyDescent="0.2">
      <c r="A242" s="198"/>
      <c r="B242" s="178"/>
      <c r="C242" s="178"/>
      <c r="D242" s="178"/>
      <c r="E242" s="178"/>
      <c r="F242" s="178"/>
      <c r="G242" s="178"/>
      <c r="H242" s="178"/>
      <c r="I242" s="178"/>
      <c r="J242" s="178"/>
      <c r="K242" s="178"/>
      <c r="L242" s="178"/>
      <c r="M242" s="199"/>
      <c r="N242" s="190" t="s">
        <v>67</v>
      </c>
      <c r="O242" s="191"/>
      <c r="P242" s="191"/>
      <c r="Q242" s="191"/>
      <c r="R242" s="191"/>
      <c r="S242" s="191"/>
      <c r="T242" s="192"/>
      <c r="U242" s="38" t="s">
        <v>66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hidden="1" x14ac:dyDescent="0.2">
      <c r="A243" s="178"/>
      <c r="B243" s="178"/>
      <c r="C243" s="178"/>
      <c r="D243" s="178"/>
      <c r="E243" s="178"/>
      <c r="F243" s="178"/>
      <c r="G243" s="178"/>
      <c r="H243" s="178"/>
      <c r="I243" s="178"/>
      <c r="J243" s="178"/>
      <c r="K243" s="178"/>
      <c r="L243" s="178"/>
      <c r="M243" s="199"/>
      <c r="N243" s="190" t="s">
        <v>67</v>
      </c>
      <c r="O243" s="191"/>
      <c r="P243" s="191"/>
      <c r="Q243" s="191"/>
      <c r="R243" s="191"/>
      <c r="S243" s="191"/>
      <c r="T243" s="192"/>
      <c r="U243" s="38" t="s">
        <v>68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hidden="1" customHeight="1" x14ac:dyDescent="0.2">
      <c r="A244" s="213" t="s">
        <v>299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49"/>
      <c r="Z244" s="49"/>
    </row>
    <row r="245" spans="1:53" ht="16.5" hidden="1" customHeight="1" x14ac:dyDescent="0.25">
      <c r="A245" s="211" t="s">
        <v>300</v>
      </c>
      <c r="B245" s="178"/>
      <c r="C245" s="178"/>
      <c r="D245" s="178"/>
      <c r="E245" s="178"/>
      <c r="F245" s="178"/>
      <c r="G245" s="178"/>
      <c r="H245" s="178"/>
      <c r="I245" s="178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/>
      <c r="X245" s="178"/>
      <c r="Y245" s="167"/>
      <c r="Z245" s="167"/>
    </row>
    <row r="246" spans="1:53" ht="14.25" hidden="1" customHeight="1" x14ac:dyDescent="0.25">
      <c r="A246" s="177" t="s">
        <v>123</v>
      </c>
      <c r="B246" s="178"/>
      <c r="C246" s="178"/>
      <c r="D246" s="178"/>
      <c r="E246" s="178"/>
      <c r="F246" s="178"/>
      <c r="G246" s="178"/>
      <c r="H246" s="178"/>
      <c r="I246" s="178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8"/>
      <c r="V246" s="178"/>
      <c r="W246" s="178"/>
      <c r="X246" s="178"/>
      <c r="Y246" s="166"/>
      <c r="Z246" s="166"/>
    </row>
    <row r="247" spans="1:53" ht="27" hidden="1" customHeight="1" x14ac:dyDescent="0.25">
      <c r="A247" s="55" t="s">
        <v>301</v>
      </c>
      <c r="B247" s="55" t="s">
        <v>302</v>
      </c>
      <c r="C247" s="32">
        <v>4301131019</v>
      </c>
      <c r="D247" s="184">
        <v>4640242180427</v>
      </c>
      <c r="E247" s="185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240" t="s">
        <v>303</v>
      </c>
      <c r="O247" s="187"/>
      <c r="P247" s="187"/>
      <c r="Q247" s="187"/>
      <c r="R247" s="185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hidden="1" x14ac:dyDescent="0.2">
      <c r="A248" s="198"/>
      <c r="B248" s="178"/>
      <c r="C248" s="178"/>
      <c r="D248" s="178"/>
      <c r="E248" s="178"/>
      <c r="F248" s="178"/>
      <c r="G248" s="178"/>
      <c r="H248" s="178"/>
      <c r="I248" s="178"/>
      <c r="J248" s="178"/>
      <c r="K248" s="178"/>
      <c r="L248" s="178"/>
      <c r="M248" s="199"/>
      <c r="N248" s="190" t="s">
        <v>67</v>
      </c>
      <c r="O248" s="191"/>
      <c r="P248" s="191"/>
      <c r="Q248" s="191"/>
      <c r="R248" s="191"/>
      <c r="S248" s="191"/>
      <c r="T248" s="192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hidden="1" x14ac:dyDescent="0.2">
      <c r="A249" s="178"/>
      <c r="B249" s="178"/>
      <c r="C249" s="178"/>
      <c r="D249" s="178"/>
      <c r="E249" s="178"/>
      <c r="F249" s="178"/>
      <c r="G249" s="178"/>
      <c r="H249" s="178"/>
      <c r="I249" s="178"/>
      <c r="J249" s="178"/>
      <c r="K249" s="178"/>
      <c r="L249" s="178"/>
      <c r="M249" s="199"/>
      <c r="N249" s="190" t="s">
        <v>67</v>
      </c>
      <c r="O249" s="191"/>
      <c r="P249" s="191"/>
      <c r="Q249" s="191"/>
      <c r="R249" s="191"/>
      <c r="S249" s="191"/>
      <c r="T249" s="192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hidden="1" customHeight="1" x14ac:dyDescent="0.25">
      <c r="A250" s="177" t="s">
        <v>71</v>
      </c>
      <c r="B250" s="178"/>
      <c r="C250" s="178"/>
      <c r="D250" s="178"/>
      <c r="E250" s="178"/>
      <c r="F250" s="178"/>
      <c r="G250" s="178"/>
      <c r="H250" s="178"/>
      <c r="I250" s="178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8"/>
      <c r="V250" s="178"/>
      <c r="W250" s="178"/>
      <c r="X250" s="178"/>
      <c r="Y250" s="166"/>
      <c r="Z250" s="166"/>
    </row>
    <row r="251" spans="1:53" ht="27" customHeight="1" x14ac:dyDescent="0.25">
      <c r="A251" s="55" t="s">
        <v>304</v>
      </c>
      <c r="B251" s="55" t="s">
        <v>305</v>
      </c>
      <c r="C251" s="32">
        <v>4301132080</v>
      </c>
      <c r="D251" s="184">
        <v>4640242180397</v>
      </c>
      <c r="E251" s="185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234" t="s">
        <v>306</v>
      </c>
      <c r="O251" s="187"/>
      <c r="P251" s="187"/>
      <c r="Q251" s="187"/>
      <c r="R251" s="185"/>
      <c r="S251" s="35"/>
      <c r="T251" s="35"/>
      <c r="U251" s="36" t="s">
        <v>66</v>
      </c>
      <c r="V251" s="171">
        <v>60</v>
      </c>
      <c r="W251" s="172">
        <f>IFERROR(IF(V251="","",V251),"")</f>
        <v>60</v>
      </c>
      <c r="X251" s="37">
        <f>IFERROR(IF(V251="","",V251*0.0155),"")</f>
        <v>0.92999999999999994</v>
      </c>
      <c r="Y251" s="57"/>
      <c r="Z251" s="58"/>
      <c r="AD251" s="62"/>
      <c r="BA251" s="147" t="s">
        <v>75</v>
      </c>
    </row>
    <row r="252" spans="1:53" x14ac:dyDescent="0.2">
      <c r="A252" s="198"/>
      <c r="B252" s="178"/>
      <c r="C252" s="178"/>
      <c r="D252" s="178"/>
      <c r="E252" s="178"/>
      <c r="F252" s="178"/>
      <c r="G252" s="178"/>
      <c r="H252" s="178"/>
      <c r="I252" s="178"/>
      <c r="J252" s="178"/>
      <c r="K252" s="178"/>
      <c r="L252" s="178"/>
      <c r="M252" s="199"/>
      <c r="N252" s="190" t="s">
        <v>67</v>
      </c>
      <c r="O252" s="191"/>
      <c r="P252" s="191"/>
      <c r="Q252" s="191"/>
      <c r="R252" s="191"/>
      <c r="S252" s="191"/>
      <c r="T252" s="192"/>
      <c r="U252" s="38" t="s">
        <v>66</v>
      </c>
      <c r="V252" s="173">
        <f>IFERROR(SUM(V251:V251),"0")</f>
        <v>60</v>
      </c>
      <c r="W252" s="173">
        <f>IFERROR(SUM(W251:W251),"0")</f>
        <v>60</v>
      </c>
      <c r="X252" s="173">
        <f>IFERROR(IF(X251="",0,X251),"0")</f>
        <v>0.92999999999999994</v>
      </c>
      <c r="Y252" s="174"/>
      <c r="Z252" s="174"/>
    </row>
    <row r="253" spans="1:53" x14ac:dyDescent="0.2">
      <c r="A253" s="178"/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8"/>
      <c r="M253" s="199"/>
      <c r="N253" s="190" t="s">
        <v>67</v>
      </c>
      <c r="O253" s="191"/>
      <c r="P253" s="191"/>
      <c r="Q253" s="191"/>
      <c r="R253" s="191"/>
      <c r="S253" s="191"/>
      <c r="T253" s="192"/>
      <c r="U253" s="38" t="s">
        <v>68</v>
      </c>
      <c r="V253" s="173">
        <f>IFERROR(SUMPRODUCT(V251:V251*H251:H251),"0")</f>
        <v>360</v>
      </c>
      <c r="W253" s="173">
        <f>IFERROR(SUMPRODUCT(W251:W251*H251:H251),"0")</f>
        <v>360</v>
      </c>
      <c r="X253" s="38"/>
      <c r="Y253" s="174"/>
      <c r="Z253" s="174"/>
    </row>
    <row r="254" spans="1:53" ht="14.25" hidden="1" customHeight="1" x14ac:dyDescent="0.25">
      <c r="A254" s="177" t="s">
        <v>141</v>
      </c>
      <c r="B254" s="178"/>
      <c r="C254" s="178"/>
      <c r="D254" s="178"/>
      <c r="E254" s="178"/>
      <c r="F254" s="178"/>
      <c r="G254" s="178"/>
      <c r="H254" s="178"/>
      <c r="I254" s="178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66"/>
      <c r="Z254" s="166"/>
    </row>
    <row r="255" spans="1:53" ht="27" hidden="1" customHeight="1" x14ac:dyDescent="0.25">
      <c r="A255" s="55" t="s">
        <v>307</v>
      </c>
      <c r="B255" s="55" t="s">
        <v>308</v>
      </c>
      <c r="C255" s="32">
        <v>4301136028</v>
      </c>
      <c r="D255" s="184">
        <v>4640242180304</v>
      </c>
      <c r="E255" s="185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301" t="s">
        <v>309</v>
      </c>
      <c r="O255" s="187"/>
      <c r="P255" s="187"/>
      <c r="Q255" s="187"/>
      <c r="R255" s="185"/>
      <c r="S255" s="35"/>
      <c r="T255" s="35"/>
      <c r="U255" s="36" t="s">
        <v>66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37.5" hidden="1" customHeight="1" x14ac:dyDescent="0.25">
      <c r="A256" s="55" t="s">
        <v>310</v>
      </c>
      <c r="B256" s="55" t="s">
        <v>311</v>
      </c>
      <c r="C256" s="32">
        <v>4301136027</v>
      </c>
      <c r="D256" s="184">
        <v>4640242180298</v>
      </c>
      <c r="E256" s="185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18" t="s">
        <v>312</v>
      </c>
      <c r="O256" s="187"/>
      <c r="P256" s="187"/>
      <c r="Q256" s="187"/>
      <c r="R256" s="185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4301136026</v>
      </c>
      <c r="D257" s="184">
        <v>4640242180236</v>
      </c>
      <c r="E257" s="185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350" t="s">
        <v>315</v>
      </c>
      <c r="O257" s="187"/>
      <c r="P257" s="187"/>
      <c r="Q257" s="187"/>
      <c r="R257" s="185"/>
      <c r="S257" s="35"/>
      <c r="T257" s="35"/>
      <c r="U257" s="36" t="s">
        <v>66</v>
      </c>
      <c r="V257" s="171">
        <v>24</v>
      </c>
      <c r="W257" s="172">
        <f>IFERROR(IF(V257="","",V257),"")</f>
        <v>24</v>
      </c>
      <c r="X257" s="37">
        <f>IFERROR(IF(V257="","",V257*0.0155),"")</f>
        <v>0.372</v>
      </c>
      <c r="Y257" s="57"/>
      <c r="Z257" s="58"/>
      <c r="AD257" s="62"/>
      <c r="BA257" s="150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4301136029</v>
      </c>
      <c r="D258" s="184">
        <v>4640242180410</v>
      </c>
      <c r="E258" s="185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47" t="s">
        <v>318</v>
      </c>
      <c r="O258" s="187"/>
      <c r="P258" s="187"/>
      <c r="Q258" s="187"/>
      <c r="R258" s="185"/>
      <c r="S258" s="35"/>
      <c r="T258" s="35"/>
      <c r="U258" s="36" t="s">
        <v>66</v>
      </c>
      <c r="V258" s="171">
        <v>27</v>
      </c>
      <c r="W258" s="172">
        <f>IFERROR(IF(V258="","",V258),"")</f>
        <v>27</v>
      </c>
      <c r="X258" s="37">
        <f>IFERROR(IF(V258="","",V258*0.00936),"")</f>
        <v>0.25272</v>
      </c>
      <c r="Y258" s="57"/>
      <c r="Z258" s="58"/>
      <c r="AD258" s="62"/>
      <c r="BA258" s="151" t="s">
        <v>75</v>
      </c>
    </row>
    <row r="259" spans="1:53" x14ac:dyDescent="0.2">
      <c r="A259" s="198"/>
      <c r="B259" s="178"/>
      <c r="C259" s="178"/>
      <c r="D259" s="178"/>
      <c r="E259" s="178"/>
      <c r="F259" s="178"/>
      <c r="G259" s="178"/>
      <c r="H259" s="178"/>
      <c r="I259" s="178"/>
      <c r="J259" s="178"/>
      <c r="K259" s="178"/>
      <c r="L259" s="178"/>
      <c r="M259" s="199"/>
      <c r="N259" s="190" t="s">
        <v>67</v>
      </c>
      <c r="O259" s="191"/>
      <c r="P259" s="191"/>
      <c r="Q259" s="191"/>
      <c r="R259" s="191"/>
      <c r="S259" s="191"/>
      <c r="T259" s="192"/>
      <c r="U259" s="38" t="s">
        <v>66</v>
      </c>
      <c r="V259" s="173">
        <f>IFERROR(SUM(V255:V258),"0")</f>
        <v>51</v>
      </c>
      <c r="W259" s="173">
        <f>IFERROR(SUM(W255:W258),"0")</f>
        <v>51</v>
      </c>
      <c r="X259" s="173">
        <f>IFERROR(IF(X255="",0,X255),"0")+IFERROR(IF(X256="",0,X256),"0")+IFERROR(IF(X257="",0,X257),"0")+IFERROR(IF(X258="",0,X258),"0")</f>
        <v>0.62471999999999994</v>
      </c>
      <c r="Y259" s="174"/>
      <c r="Z259" s="174"/>
    </row>
    <row r="260" spans="1:53" x14ac:dyDescent="0.2">
      <c r="A260" s="178"/>
      <c r="B260" s="178"/>
      <c r="C260" s="178"/>
      <c r="D260" s="178"/>
      <c r="E260" s="178"/>
      <c r="F260" s="178"/>
      <c r="G260" s="178"/>
      <c r="H260" s="178"/>
      <c r="I260" s="178"/>
      <c r="J260" s="178"/>
      <c r="K260" s="178"/>
      <c r="L260" s="178"/>
      <c r="M260" s="199"/>
      <c r="N260" s="190" t="s">
        <v>67</v>
      </c>
      <c r="O260" s="191"/>
      <c r="P260" s="191"/>
      <c r="Q260" s="191"/>
      <c r="R260" s="191"/>
      <c r="S260" s="191"/>
      <c r="T260" s="192"/>
      <c r="U260" s="38" t="s">
        <v>68</v>
      </c>
      <c r="V260" s="173">
        <f>IFERROR(SUMPRODUCT(V255:V258*H255:H258),"0")</f>
        <v>180.48000000000002</v>
      </c>
      <c r="W260" s="173">
        <f>IFERROR(SUMPRODUCT(W255:W258*H255:H258),"0")</f>
        <v>180.48000000000002</v>
      </c>
      <c r="X260" s="38"/>
      <c r="Y260" s="174"/>
      <c r="Z260" s="174"/>
    </row>
    <row r="261" spans="1:53" ht="14.25" hidden="1" customHeight="1" x14ac:dyDescent="0.25">
      <c r="A261" s="177" t="s">
        <v>119</v>
      </c>
      <c r="B261" s="178"/>
      <c r="C261" s="178"/>
      <c r="D261" s="178"/>
      <c r="E261" s="178"/>
      <c r="F261" s="178"/>
      <c r="G261" s="178"/>
      <c r="H261" s="178"/>
      <c r="I261" s="178"/>
      <c r="J261" s="178"/>
      <c r="K261" s="178"/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/>
      <c r="X261" s="178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84">
        <v>4640242180373</v>
      </c>
      <c r="E262" s="185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359" t="s">
        <v>321</v>
      </c>
      <c r="O262" s="187"/>
      <c r="P262" s="187"/>
      <c r="Q262" s="187"/>
      <c r="R262" s="185"/>
      <c r="S262" s="35"/>
      <c r="T262" s="35"/>
      <c r="U262" s="36" t="s">
        <v>66</v>
      </c>
      <c r="V262" s="171">
        <v>60</v>
      </c>
      <c r="W262" s="172">
        <f t="shared" ref="W262:W274" si="6">IFERROR(IF(V262="","",V262),"")</f>
        <v>60</v>
      </c>
      <c r="X262" s="37">
        <f t="shared" ref="X262:X267" si="7">IFERROR(IF(V262="","",V262*0.00936),"")</f>
        <v>0.56159999999999999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322</v>
      </c>
      <c r="B263" s="55" t="s">
        <v>323</v>
      </c>
      <c r="C263" s="32">
        <v>4301135195</v>
      </c>
      <c r="D263" s="184">
        <v>4640242180366</v>
      </c>
      <c r="E263" s="185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93" t="s">
        <v>324</v>
      </c>
      <c r="O263" s="187"/>
      <c r="P263" s="187"/>
      <c r="Q263" s="187"/>
      <c r="R263" s="185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84">
        <v>4640242180335</v>
      </c>
      <c r="E264" s="185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357" t="s">
        <v>327</v>
      </c>
      <c r="O264" s="187"/>
      <c r="P264" s="187"/>
      <c r="Q264" s="187"/>
      <c r="R264" s="185"/>
      <c r="S264" s="35"/>
      <c r="T264" s="35"/>
      <c r="U264" s="36" t="s">
        <v>66</v>
      </c>
      <c r="V264" s="171">
        <v>65</v>
      </c>
      <c r="W264" s="172">
        <f t="shared" si="6"/>
        <v>65</v>
      </c>
      <c r="X264" s="37">
        <f t="shared" si="7"/>
        <v>0.60840000000000005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328</v>
      </c>
      <c r="B265" s="55" t="s">
        <v>329</v>
      </c>
      <c r="C265" s="32">
        <v>4301135189</v>
      </c>
      <c r="D265" s="184">
        <v>4640242180342</v>
      </c>
      <c r="E265" s="185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45" t="s">
        <v>330</v>
      </c>
      <c r="O265" s="187"/>
      <c r="P265" s="187"/>
      <c r="Q265" s="187"/>
      <c r="R265" s="185"/>
      <c r="S265" s="35"/>
      <c r="T265" s="35"/>
      <c r="U265" s="36" t="s">
        <v>66</v>
      </c>
      <c r="V265" s="171">
        <v>16</v>
      </c>
      <c r="W265" s="172">
        <f t="shared" si="6"/>
        <v>16</v>
      </c>
      <c r="X265" s="37">
        <f t="shared" si="7"/>
        <v>0.14976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331</v>
      </c>
      <c r="B266" s="55" t="s">
        <v>332</v>
      </c>
      <c r="C266" s="32">
        <v>4301135190</v>
      </c>
      <c r="D266" s="184">
        <v>4640242180359</v>
      </c>
      <c r="E266" s="185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265" t="s">
        <v>333</v>
      </c>
      <c r="O266" s="187"/>
      <c r="P266" s="187"/>
      <c r="Q266" s="187"/>
      <c r="R266" s="185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hidden="1" customHeight="1" x14ac:dyDescent="0.25">
      <c r="A267" s="55" t="s">
        <v>334</v>
      </c>
      <c r="B267" s="55" t="s">
        <v>335</v>
      </c>
      <c r="C267" s="32">
        <v>4301135187</v>
      </c>
      <c r="D267" s="184">
        <v>4640242180328</v>
      </c>
      <c r="E267" s="185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356" t="s">
        <v>336</v>
      </c>
      <c r="O267" s="187"/>
      <c r="P267" s="187"/>
      <c r="Q267" s="187"/>
      <c r="R267" s="185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84">
        <v>4640242180311</v>
      </c>
      <c r="E268" s="185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267" t="s">
        <v>339</v>
      </c>
      <c r="O268" s="187"/>
      <c r="P268" s="187"/>
      <c r="Q268" s="187"/>
      <c r="R268" s="185"/>
      <c r="S268" s="35"/>
      <c r="T268" s="35"/>
      <c r="U268" s="36" t="s">
        <v>66</v>
      </c>
      <c r="V268" s="171">
        <v>22</v>
      </c>
      <c r="W268" s="172">
        <f t="shared" si="6"/>
        <v>22</v>
      </c>
      <c r="X268" s="37">
        <f>IFERROR(IF(V268="","",V268*0.0155),"")</f>
        <v>0.34099999999999997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84">
        <v>4640242180380</v>
      </c>
      <c r="E269" s="185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260" t="s">
        <v>342</v>
      </c>
      <c r="O269" s="187"/>
      <c r="P269" s="187"/>
      <c r="Q269" s="187"/>
      <c r="R269" s="185"/>
      <c r="S269" s="35"/>
      <c r="T269" s="35"/>
      <c r="U269" s="36" t="s">
        <v>66</v>
      </c>
      <c r="V269" s="171">
        <v>56</v>
      </c>
      <c r="W269" s="172">
        <f t="shared" si="6"/>
        <v>56</v>
      </c>
      <c r="X269" s="37">
        <f>IFERROR(IF(V269="","",V269*0.00502),"")</f>
        <v>0.28112000000000004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343</v>
      </c>
      <c r="B270" s="55" t="s">
        <v>344</v>
      </c>
      <c r="C270" s="32">
        <v>4301135192</v>
      </c>
      <c r="D270" s="184">
        <v>4640242180380</v>
      </c>
      <c r="E270" s="185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344" t="s">
        <v>345</v>
      </c>
      <c r="O270" s="187"/>
      <c r="P270" s="187"/>
      <c r="Q270" s="187"/>
      <c r="R270" s="185"/>
      <c r="S270" s="35"/>
      <c r="T270" s="35"/>
      <c r="U270" s="36" t="s">
        <v>66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346</v>
      </c>
      <c r="B271" s="55" t="s">
        <v>347</v>
      </c>
      <c r="C271" s="32">
        <v>4301135193</v>
      </c>
      <c r="D271" s="184">
        <v>4640242180403</v>
      </c>
      <c r="E271" s="185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332" t="s">
        <v>348</v>
      </c>
      <c r="O271" s="187"/>
      <c r="P271" s="187"/>
      <c r="Q271" s="187"/>
      <c r="R271" s="185"/>
      <c r="S271" s="35"/>
      <c r="T271" s="35"/>
      <c r="U271" s="36" t="s">
        <v>66</v>
      </c>
      <c r="V271" s="171">
        <v>67</v>
      </c>
      <c r="W271" s="172">
        <f t="shared" si="6"/>
        <v>67</v>
      </c>
      <c r="X271" s="37">
        <f>IFERROR(IF(V271="","",V271*0.00936),"")</f>
        <v>0.62712000000000001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4301135153</v>
      </c>
      <c r="D272" s="184">
        <v>4607111037480</v>
      </c>
      <c r="E272" s="185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2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87"/>
      <c r="P272" s="187"/>
      <c r="Q272" s="187"/>
      <c r="R272" s="185"/>
      <c r="S272" s="35"/>
      <c r="T272" s="35"/>
      <c r="U272" s="36" t="s">
        <v>66</v>
      </c>
      <c r="V272" s="171">
        <v>8</v>
      </c>
      <c r="W272" s="172">
        <f t="shared" si="6"/>
        <v>8</v>
      </c>
      <c r="X272" s="37">
        <f>IFERROR(IF(V272="","",V272*0.0155),"")</f>
        <v>0.124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4301135152</v>
      </c>
      <c r="D273" s="184">
        <v>4607111037473</v>
      </c>
      <c r="E273" s="185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35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87"/>
      <c r="P273" s="187"/>
      <c r="Q273" s="187"/>
      <c r="R273" s="185"/>
      <c r="S273" s="35"/>
      <c r="T273" s="35"/>
      <c r="U273" s="36" t="s">
        <v>66</v>
      </c>
      <c r="V273" s="171">
        <v>23</v>
      </c>
      <c r="W273" s="172">
        <f t="shared" si="6"/>
        <v>23</v>
      </c>
      <c r="X273" s="37">
        <f>IFERROR(IF(V273="","",V273*0.0155),"")</f>
        <v>0.35649999999999998</v>
      </c>
      <c r="Y273" s="57"/>
      <c r="Z273" s="58"/>
      <c r="AD273" s="62"/>
      <c r="BA273" s="163" t="s">
        <v>75</v>
      </c>
    </row>
    <row r="274" spans="1:53" ht="27" hidden="1" customHeight="1" x14ac:dyDescent="0.25">
      <c r="A274" s="55" t="s">
        <v>353</v>
      </c>
      <c r="B274" s="55" t="s">
        <v>354</v>
      </c>
      <c r="C274" s="32">
        <v>4301135198</v>
      </c>
      <c r="D274" s="184">
        <v>4640242180663</v>
      </c>
      <c r="E274" s="185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244" t="s">
        <v>355</v>
      </c>
      <c r="O274" s="187"/>
      <c r="P274" s="187"/>
      <c r="Q274" s="187"/>
      <c r="R274" s="185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98"/>
      <c r="B275" s="178"/>
      <c r="C275" s="178"/>
      <c r="D275" s="178"/>
      <c r="E275" s="178"/>
      <c r="F275" s="178"/>
      <c r="G275" s="178"/>
      <c r="H275" s="178"/>
      <c r="I275" s="178"/>
      <c r="J275" s="178"/>
      <c r="K275" s="178"/>
      <c r="L275" s="178"/>
      <c r="M275" s="199"/>
      <c r="N275" s="190" t="s">
        <v>67</v>
      </c>
      <c r="O275" s="191"/>
      <c r="P275" s="191"/>
      <c r="Q275" s="191"/>
      <c r="R275" s="191"/>
      <c r="S275" s="191"/>
      <c r="T275" s="192"/>
      <c r="U275" s="38" t="s">
        <v>66</v>
      </c>
      <c r="V275" s="173">
        <f>IFERROR(SUM(V262:V274),"0")</f>
        <v>317</v>
      </c>
      <c r="W275" s="173">
        <f>IFERROR(SUM(W262:W274),"0")</f>
        <v>317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3.0495000000000001</v>
      </c>
      <c r="Y275" s="174"/>
      <c r="Z275" s="174"/>
    </row>
    <row r="276" spans="1:53" x14ac:dyDescent="0.2">
      <c r="A276" s="178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99"/>
      <c r="N276" s="190" t="s">
        <v>67</v>
      </c>
      <c r="O276" s="191"/>
      <c r="P276" s="191"/>
      <c r="Q276" s="191"/>
      <c r="R276" s="191"/>
      <c r="S276" s="191"/>
      <c r="T276" s="192"/>
      <c r="U276" s="38" t="s">
        <v>68</v>
      </c>
      <c r="V276" s="173">
        <f>IFERROR(SUMPRODUCT(V262:V274*H262:H274),"0")</f>
        <v>1026.5</v>
      </c>
      <c r="W276" s="173">
        <f>IFERROR(SUMPRODUCT(W262:W274*H262:H274),"0")</f>
        <v>1026.5</v>
      </c>
      <c r="X276" s="38"/>
      <c r="Y276" s="174"/>
      <c r="Z276" s="174"/>
    </row>
    <row r="277" spans="1:53" ht="15" customHeight="1" x14ac:dyDescent="0.2">
      <c r="A277" s="341"/>
      <c r="B277" s="178"/>
      <c r="C277" s="178"/>
      <c r="D277" s="178"/>
      <c r="E277" s="178"/>
      <c r="F277" s="178"/>
      <c r="G277" s="178"/>
      <c r="H277" s="178"/>
      <c r="I277" s="178"/>
      <c r="J277" s="178"/>
      <c r="K277" s="178"/>
      <c r="L277" s="178"/>
      <c r="M277" s="189"/>
      <c r="N277" s="270" t="s">
        <v>356</v>
      </c>
      <c r="O277" s="229"/>
      <c r="P277" s="229"/>
      <c r="Q277" s="229"/>
      <c r="R277" s="229"/>
      <c r="S277" s="229"/>
      <c r="T277" s="194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11024.38</v>
      </c>
      <c r="W277" s="173">
        <f>IFERROR(W24+W33+W41+W47+W57+W63+W68+W74+W84+W91+W100+W106+W111+W119+W124+W130+W135+W141+W146+W154+W159+W166+W171+W176+W182+W189+W196+W206+W214+W219+W226+W232+W238+W243+W249+W253+W260+W276,"0")</f>
        <v>11024.38</v>
      </c>
      <c r="X277" s="38"/>
      <c r="Y277" s="174"/>
      <c r="Z277" s="174"/>
    </row>
    <row r="278" spans="1:53" x14ac:dyDescent="0.2">
      <c r="A278" s="178"/>
      <c r="B278" s="178"/>
      <c r="C278" s="178"/>
      <c r="D278" s="178"/>
      <c r="E278" s="178"/>
      <c r="F278" s="178"/>
      <c r="G278" s="178"/>
      <c r="H278" s="178"/>
      <c r="I278" s="178"/>
      <c r="J278" s="178"/>
      <c r="K278" s="178"/>
      <c r="L278" s="178"/>
      <c r="M278" s="189"/>
      <c r="N278" s="270" t="s">
        <v>357</v>
      </c>
      <c r="O278" s="229"/>
      <c r="P278" s="229"/>
      <c r="Q278" s="229"/>
      <c r="R278" s="229"/>
      <c r="S278" s="229"/>
      <c r="T278" s="194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11809.713400000002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11809.713400000002</v>
      </c>
      <c r="X278" s="38"/>
      <c r="Y278" s="174"/>
      <c r="Z278" s="174"/>
    </row>
    <row r="279" spans="1:53" x14ac:dyDescent="0.2">
      <c r="A279" s="178"/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78"/>
      <c r="M279" s="189"/>
      <c r="N279" s="270" t="s">
        <v>358</v>
      </c>
      <c r="O279" s="229"/>
      <c r="P279" s="229"/>
      <c r="Q279" s="229"/>
      <c r="R279" s="229"/>
      <c r="S279" s="229"/>
      <c r="T279" s="194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27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27</v>
      </c>
      <c r="X279" s="38"/>
      <c r="Y279" s="174"/>
      <c r="Z279" s="174"/>
    </row>
    <row r="280" spans="1:53" x14ac:dyDescent="0.2">
      <c r="A280" s="178"/>
      <c r="B280" s="178"/>
      <c r="C280" s="178"/>
      <c r="D280" s="178"/>
      <c r="E280" s="178"/>
      <c r="F280" s="178"/>
      <c r="G280" s="178"/>
      <c r="H280" s="178"/>
      <c r="I280" s="178"/>
      <c r="J280" s="178"/>
      <c r="K280" s="178"/>
      <c r="L280" s="178"/>
      <c r="M280" s="189"/>
      <c r="N280" s="270" t="s">
        <v>360</v>
      </c>
      <c r="O280" s="229"/>
      <c r="P280" s="229"/>
      <c r="Q280" s="229"/>
      <c r="R280" s="229"/>
      <c r="S280" s="229"/>
      <c r="T280" s="194"/>
      <c r="U280" s="38" t="s">
        <v>68</v>
      </c>
      <c r="V280" s="173">
        <f>GrossWeightTotal+PalletQtyTotal*25</f>
        <v>12484.713400000002</v>
      </c>
      <c r="W280" s="173">
        <f>GrossWeightTotalR+PalletQtyTotalR*25</f>
        <v>12484.713400000002</v>
      </c>
      <c r="X280" s="38"/>
      <c r="Y280" s="174"/>
      <c r="Z280" s="174"/>
    </row>
    <row r="281" spans="1:53" x14ac:dyDescent="0.2">
      <c r="A281" s="178"/>
      <c r="B281" s="178"/>
      <c r="C281" s="178"/>
      <c r="D281" s="178"/>
      <c r="E281" s="178"/>
      <c r="F281" s="178"/>
      <c r="G281" s="178"/>
      <c r="H281" s="178"/>
      <c r="I281" s="178"/>
      <c r="J281" s="178"/>
      <c r="K281" s="178"/>
      <c r="L281" s="178"/>
      <c r="M281" s="189"/>
      <c r="N281" s="270" t="s">
        <v>361</v>
      </c>
      <c r="O281" s="229"/>
      <c r="P281" s="229"/>
      <c r="Q281" s="229"/>
      <c r="R281" s="229"/>
      <c r="S281" s="229"/>
      <c r="T281" s="194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2434</v>
      </c>
      <c r="W281" s="173">
        <f>IFERROR(W23+W32+W40+W46+W56+W62+W67+W73+W83+W90+W99+W105+W110+W118+W123+W129+W134+W140+W145+W153+W158+W165+W170+W175+W181+W188+W195+W205+W213+W218+W225+W231+W237+W242+W248+W252+W259+W275,"0")</f>
        <v>2434</v>
      </c>
      <c r="X281" s="38"/>
      <c r="Y281" s="174"/>
      <c r="Z281" s="174"/>
    </row>
    <row r="282" spans="1:53" ht="14.25" hidden="1" customHeight="1" x14ac:dyDescent="0.2">
      <c r="A282" s="178"/>
      <c r="B282" s="178"/>
      <c r="C282" s="178"/>
      <c r="D282" s="178"/>
      <c r="E282" s="178"/>
      <c r="F282" s="178"/>
      <c r="G282" s="178"/>
      <c r="H282" s="178"/>
      <c r="I282" s="178"/>
      <c r="J282" s="178"/>
      <c r="K282" s="178"/>
      <c r="L282" s="178"/>
      <c r="M282" s="189"/>
      <c r="N282" s="270" t="s">
        <v>362</v>
      </c>
      <c r="O282" s="229"/>
      <c r="P282" s="229"/>
      <c r="Q282" s="229"/>
      <c r="R282" s="229"/>
      <c r="S282" s="229"/>
      <c r="T282" s="194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32.892219999999988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208" t="s">
        <v>69</v>
      </c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2"/>
      <c r="S284" s="208" t="s">
        <v>191</v>
      </c>
      <c r="T284" s="271"/>
      <c r="U284" s="272"/>
      <c r="V284" s="208" t="s">
        <v>216</v>
      </c>
      <c r="W284" s="271"/>
      <c r="X284" s="271"/>
      <c r="Y284" s="272"/>
      <c r="Z284" s="208" t="s">
        <v>235</v>
      </c>
      <c r="AA284" s="271"/>
      <c r="AB284" s="271"/>
      <c r="AC284" s="271"/>
      <c r="AD284" s="271"/>
      <c r="AE284" s="272"/>
      <c r="AF284" s="165" t="s">
        <v>288</v>
      </c>
      <c r="AG284" s="208" t="s">
        <v>292</v>
      </c>
      <c r="AH284" s="272"/>
      <c r="AI284" s="165" t="s">
        <v>299</v>
      </c>
    </row>
    <row r="285" spans="1:53" ht="14.25" customHeight="1" thickTop="1" x14ac:dyDescent="0.2">
      <c r="A285" s="274" t="s">
        <v>365</v>
      </c>
      <c r="B285" s="208" t="s">
        <v>60</v>
      </c>
      <c r="C285" s="208" t="s">
        <v>70</v>
      </c>
      <c r="D285" s="208" t="s">
        <v>82</v>
      </c>
      <c r="E285" s="208" t="s">
        <v>92</v>
      </c>
      <c r="F285" s="208" t="s">
        <v>99</v>
      </c>
      <c r="G285" s="208" t="s">
        <v>112</v>
      </c>
      <c r="H285" s="208" t="s">
        <v>118</v>
      </c>
      <c r="I285" s="208" t="s">
        <v>122</v>
      </c>
      <c r="J285" s="208" t="s">
        <v>128</v>
      </c>
      <c r="K285" s="208" t="s">
        <v>141</v>
      </c>
      <c r="L285" s="208" t="s">
        <v>148</v>
      </c>
      <c r="M285" s="208" t="s">
        <v>159</v>
      </c>
      <c r="N285" s="208" t="s">
        <v>164</v>
      </c>
      <c r="O285" s="208" t="s">
        <v>167</v>
      </c>
      <c r="P285" s="208" t="s">
        <v>177</v>
      </c>
      <c r="Q285" s="208" t="s">
        <v>180</v>
      </c>
      <c r="R285" s="208" t="s">
        <v>188</v>
      </c>
      <c r="S285" s="208" t="s">
        <v>192</v>
      </c>
      <c r="T285" s="208" t="s">
        <v>196</v>
      </c>
      <c r="U285" s="208" t="s">
        <v>199</v>
      </c>
      <c r="V285" s="208" t="s">
        <v>217</v>
      </c>
      <c r="W285" s="208" t="s">
        <v>222</v>
      </c>
      <c r="X285" s="208" t="s">
        <v>216</v>
      </c>
      <c r="Y285" s="208" t="s">
        <v>230</v>
      </c>
      <c r="Z285" s="208" t="s">
        <v>236</v>
      </c>
      <c r="AA285" s="208" t="s">
        <v>241</v>
      </c>
      <c r="AB285" s="208" t="s">
        <v>248</v>
      </c>
      <c r="AC285" s="208" t="s">
        <v>268</v>
      </c>
      <c r="AD285" s="208" t="s">
        <v>277</v>
      </c>
      <c r="AE285" s="208" t="s">
        <v>280</v>
      </c>
      <c r="AF285" s="208" t="s">
        <v>289</v>
      </c>
      <c r="AG285" s="208" t="s">
        <v>293</v>
      </c>
      <c r="AH285" s="208" t="s">
        <v>296</v>
      </c>
      <c r="AI285" s="208" t="s">
        <v>300</v>
      </c>
    </row>
    <row r="286" spans="1:53" ht="13.5" customHeight="1" thickBot="1" x14ac:dyDescent="0.25">
      <c r="A286" s="275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  <c r="AH286" s="209"/>
      <c r="AI286" s="209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210</v>
      </c>
      <c r="D287" s="47">
        <f>IFERROR(V36*H36,"0")+IFERROR(V37*H37,"0")+IFERROR(V38*H38,"0")+IFERROR(V39*H39,"0")</f>
        <v>0</v>
      </c>
      <c r="E287" s="47">
        <f>IFERROR(V44*H44,"0")+IFERROR(V45*H45,"0")</f>
        <v>30</v>
      </c>
      <c r="F287" s="47">
        <f>IFERROR(V50*H50,"0")+IFERROR(V51*H51,"0")+IFERROR(V52*H52,"0")+IFERROR(V53*H53,"0")+IFERROR(V54*H54,"0")+IFERROR(V55*H55,"0")</f>
        <v>848</v>
      </c>
      <c r="G287" s="47">
        <f>IFERROR(V60*H60,"0")+IFERROR(V61*H61,"0")</f>
        <v>1000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474</v>
      </c>
      <c r="K287" s="47">
        <f>IFERROR(V87*H87,"0")+IFERROR(V88*H88,"0")+IFERROR(V89*H89,"0")</f>
        <v>21.6</v>
      </c>
      <c r="L287" s="47">
        <f>IFERROR(V94*H94,"0")+IFERROR(V95*H95,"0")+IFERROR(V96*H96,"0")+IFERROR(V97*H97,"0")+IFERROR(V98*H98,"0")</f>
        <v>2733.6000000000004</v>
      </c>
      <c r="M287" s="47">
        <f>IFERROR(V103*H103,"0")+IFERROR(V104*H104,"0")</f>
        <v>390</v>
      </c>
      <c r="N287" s="47">
        <f>IFERROR(V109*H109,"0")</f>
        <v>0</v>
      </c>
      <c r="O287" s="47">
        <f>IFERROR(V114*H114,"0")+IFERROR(V115*H115,"0")+IFERROR(V116*H116,"0")+IFERROR(V117*H117,"0")</f>
        <v>150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160.20000000000002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560</v>
      </c>
      <c r="V287" s="47">
        <f>IFERROR(V163*H163,"0")+IFERROR(V164*H164,"0")</f>
        <v>600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120</v>
      </c>
      <c r="Z287" s="47">
        <f>IFERROR(V186*H186,"0")+IFERROR(V187*H187,"0")</f>
        <v>0</v>
      </c>
      <c r="AA287" s="47">
        <f>IFERROR(V192*H192,"0")+IFERROR(V193*H193,"0")+IFERROR(V194*H194,"0")</f>
        <v>644</v>
      </c>
      <c r="AB287" s="47">
        <f>IFERROR(V199*H199,"0")+IFERROR(V200*H200,"0")+IFERROR(V201*H201,"0")+IFERROR(V202*H202,"0")+IFERROR(V203*H203,"0")+IFERROR(V204*H204,"0")</f>
        <v>503.99999999999994</v>
      </c>
      <c r="AC287" s="47">
        <f>IFERROR(V209*H209,"0")+IFERROR(V210*H210,"0")+IFERROR(V211*H211,"0")+IFERROR(V212*H212,"0")</f>
        <v>432</v>
      </c>
      <c r="AD287" s="47">
        <f>IFERROR(V217*H217,"0")</f>
        <v>0</v>
      </c>
      <c r="AE287" s="47">
        <f>IFERROR(V222*H222,"0")+IFERROR(V223*H223,"0")+IFERROR(V224*H224,"0")</f>
        <v>144</v>
      </c>
      <c r="AF287" s="47">
        <f>IFERROR(V230*H230,"0")</f>
        <v>0</v>
      </c>
      <c r="AG287" s="47">
        <f>IFERROR(V236*H236,"0")</f>
        <v>400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1566.98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7265.6</v>
      </c>
      <c r="B290" s="61">
        <f>SUMPRODUCT(--(BA:BA="ПГП"),--(U:U="кор"),H:H,W:W)+SUMPRODUCT(--(BA:BA="ПГП"),--(U:U="кг"),W:W)</f>
        <v>3758.78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28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6,50"/>
        <filter val="10,00"/>
        <filter val="100,00"/>
        <filter val="105,00"/>
        <filter val="11 024,38"/>
        <filter val="11 809,71"/>
        <filter val="112,00"/>
        <filter val="115,00"/>
        <filter val="12 484,71"/>
        <filter val="120,00"/>
        <filter val="130,00"/>
        <filter val="135,00"/>
        <filter val="140,00"/>
        <filter val="144,00"/>
        <filter val="15,00"/>
        <filter val="150,00"/>
        <filter val="16,00"/>
        <filter val="160,00"/>
        <filter val="160,20"/>
        <filter val="180,48"/>
        <filter val="2 434,00"/>
        <filter val="2 733,60"/>
        <filter val="20,00"/>
        <filter val="200,00"/>
        <filter val="21,60"/>
        <filter val="210,00"/>
        <filter val="22,00"/>
        <filter val="23,00"/>
        <filter val="24,00"/>
        <filter val="25,00"/>
        <filter val="27"/>
        <filter val="27,00"/>
        <filter val="30,00"/>
        <filter val="317,00"/>
        <filter val="36,00"/>
        <filter val="360,00"/>
        <filter val="385,00"/>
        <filter val="390,00"/>
        <filter val="40,00"/>
        <filter val="400,00"/>
        <filter val="432,00"/>
        <filter val="45,00"/>
        <filter val="474,00"/>
        <filter val="5,00"/>
        <filter val="50,00"/>
        <filter val="504,00"/>
        <filter val="51,00"/>
        <filter val="56,00"/>
        <filter val="560,00"/>
        <filter val="60,00"/>
        <filter val="600,00"/>
        <filter val="644,00"/>
        <filter val="65,00"/>
        <filter val="67,00"/>
        <filter val="8,00"/>
        <filter val="80,00"/>
        <filter val="848,00"/>
        <filter val="89,00"/>
        <filter val="90,00"/>
        <filter val="96,00"/>
      </filters>
    </filterColumn>
  </autoFilter>
  <mergeCells count="510"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  <mergeCell ref="AF285:AF286"/>
    <mergeCell ref="N188:T188"/>
    <mergeCell ref="M285:M286"/>
    <mergeCell ref="V285:V286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D87:E87"/>
    <mergeCell ref="D209:E209"/>
    <mergeCell ref="D274:E274"/>
    <mergeCell ref="N116:R116"/>
    <mergeCell ref="D122:E122"/>
    <mergeCell ref="N103:R103"/>
    <mergeCell ref="D8:L8"/>
    <mergeCell ref="N39:R39"/>
    <mergeCell ref="N150:R150"/>
    <mergeCell ref="D96:E96"/>
    <mergeCell ref="D52:E52"/>
    <mergeCell ref="A118:M119"/>
    <mergeCell ref="N152:R152"/>
    <mergeCell ref="D116:E116"/>
    <mergeCell ref="D77:E77"/>
    <mergeCell ref="N145:T145"/>
    <mergeCell ref="I17:I18"/>
    <mergeCell ref="N78:R78"/>
    <mergeCell ref="O11:P11"/>
    <mergeCell ref="N149:R149"/>
    <mergeCell ref="A23:M24"/>
    <mergeCell ref="N60:R60"/>
    <mergeCell ref="N68:T68"/>
    <mergeCell ref="N46:T46"/>
    <mergeCell ref="D45:E45"/>
    <mergeCell ref="N24:T24"/>
    <mergeCell ref="N45:R45"/>
    <mergeCell ref="A70:X70"/>
    <mergeCell ref="D128:E128"/>
    <mergeCell ref="N109:R109"/>
    <mergeCell ref="N15:R16"/>
    <mergeCell ref="N194:R194"/>
    <mergeCell ref="A244:X244"/>
    <mergeCell ref="N141:T141"/>
    <mergeCell ref="D156:E156"/>
    <mergeCell ref="A35:X35"/>
    <mergeCell ref="A102:X102"/>
    <mergeCell ref="A245:X245"/>
    <mergeCell ref="D157:E157"/>
    <mergeCell ref="A168:X168"/>
    <mergeCell ref="A73:M74"/>
    <mergeCell ref="N52:R52"/>
    <mergeCell ref="N223:R223"/>
    <mergeCell ref="A235:X235"/>
    <mergeCell ref="N241:R241"/>
    <mergeCell ref="A181:M182"/>
    <mergeCell ref="A229:X229"/>
    <mergeCell ref="N128:R128"/>
    <mergeCell ref="A143:X143"/>
    <mergeCell ref="D236:E236"/>
    <mergeCell ref="A198:X198"/>
    <mergeCell ref="D187:E187"/>
    <mergeCell ref="D224:E224"/>
    <mergeCell ref="N130:T130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A155:X155"/>
    <mergeCell ref="A93:X93"/>
    <mergeCell ref="D109:E109"/>
    <mergeCell ref="D180:E180"/>
    <mergeCell ref="A218:M219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205:M206"/>
    <mergeCell ref="N71:R71"/>
    <mergeCell ref="N135:T135"/>
    <mergeCell ref="D179:E179"/>
    <mergeCell ref="A254:X254"/>
    <mergeCell ref="F9:G9"/>
    <mergeCell ref="N189:T189"/>
    <mergeCell ref="N238:T238"/>
    <mergeCell ref="A64:X64"/>
    <mergeCell ref="D38:E38"/>
    <mergeCell ref="A191:X191"/>
    <mergeCell ref="A6:C6"/>
    <mergeCell ref="N253:T253"/>
    <mergeCell ref="A42:X42"/>
    <mergeCell ref="N41:T41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N255:R255"/>
    <mergeCell ref="D251:E251"/>
    <mergeCell ref="N278:T278"/>
    <mergeCell ref="D264:E264"/>
    <mergeCell ref="N256:R256"/>
    <mergeCell ref="S284:U284"/>
    <mergeCell ref="N237:T237"/>
    <mergeCell ref="N236:R236"/>
    <mergeCell ref="D230:E230"/>
    <mergeCell ref="D262:E262"/>
    <mergeCell ref="W285:W286"/>
    <mergeCell ref="T5:U5"/>
    <mergeCell ref="N174:R174"/>
    <mergeCell ref="U17:U18"/>
    <mergeCell ref="N90:T90"/>
    <mergeCell ref="A5:C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D7:L7"/>
    <mergeCell ref="A158:M159"/>
    <mergeCell ref="N115:R115"/>
    <mergeCell ref="A145:M146"/>
    <mergeCell ref="D61:E61"/>
    <mergeCell ref="A46:M47"/>
    <mergeCell ref="H17:H18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A86:X86"/>
    <mergeCell ref="N56:T56"/>
    <mergeCell ref="A120:X120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N31:R31"/>
    <mergeCell ref="N87:R87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A259:M260"/>
    <mergeCell ref="N265:R265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D271:E271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A14:L14"/>
    <mergeCell ref="N224:R224"/>
    <mergeCell ref="N251:R251"/>
    <mergeCell ref="A248:M249"/>
    <mergeCell ref="N82:R82"/>
    <mergeCell ref="A121:X121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F17:F18"/>
    <mergeCell ref="D163:E163"/>
    <mergeCell ref="N213:T213"/>
    <mergeCell ref="J9:L9"/>
    <mergeCell ref="T11:U1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Y285:Y286"/>
    <mergeCell ref="N156:R156"/>
    <mergeCell ref="A137:X137"/>
    <mergeCell ref="A208:X208"/>
    <mergeCell ref="N99:T99"/>
    <mergeCell ref="A252:M253"/>
    <mergeCell ref="D266:E266"/>
    <mergeCell ref="X285:X286"/>
    <mergeCell ref="N204:R204"/>
    <mergeCell ref="A227:X227"/>
    <mergeCell ref="D247:E247"/>
    <mergeCell ref="A177:X177"/>
    <mergeCell ref="N285:N286"/>
    <mergeCell ref="P285:P286"/>
    <mergeCell ref="A148:X148"/>
    <mergeCell ref="N201:R201"/>
    <mergeCell ref="N139:R139"/>
    <mergeCell ref="N212:R212"/>
    <mergeCell ref="N203:R203"/>
    <mergeCell ref="D149:E149"/>
    <mergeCell ref="N226:T226"/>
    <mergeCell ref="G285:G286"/>
    <mergeCell ref="A285:A286"/>
    <mergeCell ref="N179:R179"/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N74:T74"/>
    <mergeCell ref="D95:E95"/>
    <mergeCell ref="S17:T17"/>
    <mergeCell ref="O5:P5"/>
    <mergeCell ref="F5:G5"/>
    <mergeCell ref="A67:M68"/>
    <mergeCell ref="N37:R37"/>
    <mergeCell ref="N72:R72"/>
    <mergeCell ref="D6:L6"/>
    <mergeCell ref="O13:P13"/>
    <mergeCell ref="D22:E22"/>
    <mergeCell ref="N51:R51"/>
    <mergeCell ref="N122:R1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