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B60F20-9ADD-4102-9CDD-CBF6889242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86" i="1" l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V278" i="1"/>
  <c r="V277" i="1"/>
  <c r="V279" i="1" s="1"/>
  <c r="V275" i="1"/>
  <c r="V274" i="1"/>
  <c r="X273" i="1"/>
  <c r="W273" i="1"/>
  <c r="X272" i="1"/>
  <c r="W272" i="1"/>
  <c r="N272" i="1"/>
  <c r="X271" i="1"/>
  <c r="X274" i="1" s="1"/>
  <c r="W271" i="1"/>
  <c r="N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W274" i="1" s="1"/>
  <c r="V259" i="1"/>
  <c r="W258" i="1"/>
  <c r="V258" i="1"/>
  <c r="X257" i="1"/>
  <c r="W257" i="1"/>
  <c r="X256" i="1"/>
  <c r="W256" i="1"/>
  <c r="X255" i="1"/>
  <c r="W255" i="1"/>
  <c r="X254" i="1"/>
  <c r="X258" i="1" s="1"/>
  <c r="W254" i="1"/>
  <c r="W259" i="1" s="1"/>
  <c r="V252" i="1"/>
  <c r="V251" i="1"/>
  <c r="X250" i="1"/>
  <c r="X251" i="1" s="1"/>
  <c r="W250" i="1"/>
  <c r="W251" i="1" s="1"/>
  <c r="V248" i="1"/>
  <c r="V247" i="1"/>
  <c r="X246" i="1"/>
  <c r="X247" i="1" s="1"/>
  <c r="W246" i="1"/>
  <c r="W248" i="1" s="1"/>
  <c r="V242" i="1"/>
  <c r="V241" i="1"/>
  <c r="X240" i="1"/>
  <c r="X241" i="1" s="1"/>
  <c r="W240" i="1"/>
  <c r="W241" i="1" s="1"/>
  <c r="N240" i="1"/>
  <c r="V237" i="1"/>
  <c r="V236" i="1"/>
  <c r="X235" i="1"/>
  <c r="X236" i="1" s="1"/>
  <c r="W235" i="1"/>
  <c r="W236" i="1" s="1"/>
  <c r="N235" i="1"/>
  <c r="V231" i="1"/>
  <c r="V230" i="1"/>
  <c r="X229" i="1"/>
  <c r="X230" i="1" s="1"/>
  <c r="W229" i="1"/>
  <c r="W230" i="1" s="1"/>
  <c r="N229" i="1"/>
  <c r="V225" i="1"/>
  <c r="V224" i="1"/>
  <c r="X223" i="1"/>
  <c r="W223" i="1"/>
  <c r="N223" i="1"/>
  <c r="X222" i="1"/>
  <c r="W222" i="1"/>
  <c r="X221" i="1"/>
  <c r="W221" i="1"/>
  <c r="W224" i="1" s="1"/>
  <c r="N221" i="1"/>
  <c r="V218" i="1"/>
  <c r="V217" i="1"/>
  <c r="X216" i="1"/>
  <c r="X217" i="1" s="1"/>
  <c r="W216" i="1"/>
  <c r="W218" i="1" s="1"/>
  <c r="N216" i="1"/>
  <c r="V213" i="1"/>
  <c r="V212" i="1"/>
  <c r="X211" i="1"/>
  <c r="W211" i="1"/>
  <c r="N211" i="1"/>
  <c r="X210" i="1"/>
  <c r="W210" i="1"/>
  <c r="N210" i="1"/>
  <c r="X209" i="1"/>
  <c r="W209" i="1"/>
  <c r="N209" i="1"/>
  <c r="X208" i="1"/>
  <c r="W208" i="1"/>
  <c r="N208" i="1"/>
  <c r="V205" i="1"/>
  <c r="V204" i="1"/>
  <c r="X203" i="1"/>
  <c r="W203" i="1"/>
  <c r="X202" i="1"/>
  <c r="W202" i="1"/>
  <c r="X201" i="1"/>
  <c r="W201" i="1"/>
  <c r="X200" i="1"/>
  <c r="W200" i="1"/>
  <c r="X199" i="1"/>
  <c r="W199" i="1"/>
  <c r="X198" i="1"/>
  <c r="X204" i="1" s="1"/>
  <c r="W198" i="1"/>
  <c r="W204" i="1" s="1"/>
  <c r="V195" i="1"/>
  <c r="V194" i="1"/>
  <c r="X193" i="1"/>
  <c r="W193" i="1"/>
  <c r="N193" i="1"/>
  <c r="X192" i="1"/>
  <c r="W192" i="1"/>
  <c r="N192" i="1"/>
  <c r="X191" i="1"/>
  <c r="W191" i="1"/>
  <c r="W195" i="1" s="1"/>
  <c r="N191" i="1"/>
  <c r="V188" i="1"/>
  <c r="V187" i="1"/>
  <c r="X186" i="1"/>
  <c r="W186" i="1"/>
  <c r="N186" i="1"/>
  <c r="X185" i="1"/>
  <c r="W185" i="1"/>
  <c r="W188" i="1" s="1"/>
  <c r="N185" i="1"/>
  <c r="V181" i="1"/>
  <c r="V180" i="1"/>
  <c r="X179" i="1"/>
  <c r="W179" i="1"/>
  <c r="N179" i="1"/>
  <c r="X178" i="1"/>
  <c r="W178" i="1"/>
  <c r="W180" i="1" s="1"/>
  <c r="N178" i="1"/>
  <c r="V175" i="1"/>
  <c r="V174" i="1"/>
  <c r="X173" i="1"/>
  <c r="X174" i="1" s="1"/>
  <c r="W173" i="1"/>
  <c r="W175" i="1" s="1"/>
  <c r="N173" i="1"/>
  <c r="V170" i="1"/>
  <c r="V169" i="1"/>
  <c r="X168" i="1"/>
  <c r="X169" i="1" s="1"/>
  <c r="W168" i="1"/>
  <c r="W170" i="1" s="1"/>
  <c r="N168" i="1"/>
  <c r="V165" i="1"/>
  <c r="V164" i="1"/>
  <c r="X163" i="1"/>
  <c r="W163" i="1"/>
  <c r="N163" i="1"/>
  <c r="X162" i="1"/>
  <c r="W162" i="1"/>
  <c r="N162" i="1"/>
  <c r="V158" i="1"/>
  <c r="V157" i="1"/>
  <c r="X156" i="1"/>
  <c r="W156" i="1"/>
  <c r="N156" i="1"/>
  <c r="X155" i="1"/>
  <c r="W155" i="1"/>
  <c r="N155" i="1"/>
  <c r="V153" i="1"/>
  <c r="V152" i="1"/>
  <c r="X151" i="1"/>
  <c r="W151" i="1"/>
  <c r="X150" i="1"/>
  <c r="W150" i="1"/>
  <c r="N150" i="1"/>
  <c r="X149" i="1"/>
  <c r="W149" i="1"/>
  <c r="X148" i="1"/>
  <c r="W148" i="1"/>
  <c r="W153" i="1" s="1"/>
  <c r="V145" i="1"/>
  <c r="W144" i="1"/>
  <c r="V144" i="1"/>
  <c r="X143" i="1"/>
  <c r="X144" i="1" s="1"/>
  <c r="W143" i="1"/>
  <c r="W145" i="1" s="1"/>
  <c r="N143" i="1"/>
  <c r="V140" i="1"/>
  <c r="W139" i="1"/>
  <c r="V139" i="1"/>
  <c r="X138" i="1"/>
  <c r="X139" i="1" s="1"/>
  <c r="W138" i="1"/>
  <c r="W140" i="1" s="1"/>
  <c r="V134" i="1"/>
  <c r="V133" i="1"/>
  <c r="X132" i="1"/>
  <c r="X133" i="1" s="1"/>
  <c r="W132" i="1"/>
  <c r="W133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N114" i="1"/>
  <c r="X113" i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N97" i="1"/>
  <c r="X96" i="1"/>
  <c r="W96" i="1"/>
  <c r="N96" i="1"/>
  <c r="X95" i="1"/>
  <c r="W95" i="1"/>
  <c r="N95" i="1"/>
  <c r="X94" i="1"/>
  <c r="W94" i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N22" i="1"/>
  <c r="H10" i="1"/>
  <c r="H9" i="1"/>
  <c r="A9" i="1"/>
  <c r="D7" i="1"/>
  <c r="O6" i="1"/>
  <c r="N2" i="1"/>
  <c r="W134" i="1" l="1"/>
  <c r="X32" i="1"/>
  <c r="X40" i="1"/>
  <c r="W40" i="1"/>
  <c r="W46" i="1"/>
  <c r="X46" i="1"/>
  <c r="W57" i="1"/>
  <c r="X83" i="1"/>
  <c r="W84" i="1"/>
  <c r="X90" i="1"/>
  <c r="W91" i="1"/>
  <c r="W99" i="1"/>
  <c r="W122" i="1"/>
  <c r="X128" i="1"/>
  <c r="W129" i="1"/>
  <c r="W213" i="1"/>
  <c r="W247" i="1"/>
  <c r="W47" i="1"/>
  <c r="V280" i="1"/>
  <c r="V276" i="1"/>
  <c r="W33" i="1"/>
  <c r="W41" i="1"/>
  <c r="X62" i="1"/>
  <c r="W63" i="1"/>
  <c r="W68" i="1"/>
  <c r="W74" i="1"/>
  <c r="W90" i="1"/>
  <c r="X104" i="1"/>
  <c r="W105" i="1"/>
  <c r="W110" i="1"/>
  <c r="W118" i="1"/>
  <c r="X157" i="1"/>
  <c r="W158" i="1"/>
  <c r="X164" i="1"/>
  <c r="W169" i="1"/>
  <c r="W174" i="1"/>
  <c r="X180" i="1"/>
  <c r="W181" i="1"/>
  <c r="X187" i="1"/>
  <c r="X194" i="1"/>
  <c r="W194" i="1"/>
  <c r="X212" i="1"/>
  <c r="W217" i="1"/>
  <c r="X224" i="1"/>
  <c r="W225" i="1"/>
  <c r="W23" i="1"/>
  <c r="W278" i="1"/>
  <c r="W277" i="1"/>
  <c r="W56" i="1"/>
  <c r="W73" i="1"/>
  <c r="W98" i="1"/>
  <c r="W117" i="1"/>
  <c r="W152" i="1"/>
  <c r="F10" i="1"/>
  <c r="J9" i="1"/>
  <c r="F9" i="1"/>
  <c r="A10" i="1"/>
  <c r="W24" i="1"/>
  <c r="W32" i="1"/>
  <c r="X56" i="1"/>
  <c r="W62" i="1"/>
  <c r="X73" i="1"/>
  <c r="W83" i="1"/>
  <c r="X98" i="1"/>
  <c r="W104" i="1"/>
  <c r="X117" i="1"/>
  <c r="W128" i="1"/>
  <c r="X152" i="1"/>
  <c r="W157" i="1"/>
  <c r="W165" i="1"/>
  <c r="W164" i="1"/>
  <c r="W187" i="1"/>
  <c r="W205" i="1"/>
  <c r="W212" i="1"/>
  <c r="W231" i="1"/>
  <c r="W237" i="1"/>
  <c r="W242" i="1"/>
  <c r="W252" i="1"/>
  <c r="W275" i="1"/>
  <c r="X281" i="1" l="1"/>
  <c r="W279" i="1"/>
  <c r="W280" i="1"/>
  <c r="B289" i="1" s="1"/>
  <c r="W276" i="1"/>
  <c r="A289" i="1"/>
  <c r="C289" i="1" l="1"/>
</calcChain>
</file>

<file path=xl/sharedStrings.xml><?xml version="1.0" encoding="utf-8"?>
<sst xmlns="http://schemas.openxmlformats.org/spreadsheetml/2006/main" count="1015" uniqueCount="384">
  <si>
    <t xml:space="preserve">  БЛАНК ЗАКАЗА </t>
  </si>
  <si>
    <t>ЗПФ</t>
  </si>
  <si>
    <t>на отгрузку продукции с ООО Трейд-Сервис с</t>
  </si>
  <si>
    <t>01.04.2024</t>
  </si>
  <si>
    <t>бланк создан</t>
  </si>
  <si>
    <t>29.03.2024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</si>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</sst>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9"/>
  <sheetViews>
    <sheetView showGridLines="0" tabSelected="1" zoomScaleNormal="100" zoomScaleSheetLayoutView="100" workbookViewId="0">
      <selection activeCell="Z29" sqref="Z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8" customFormat="1" ht="45" customHeight="1" x14ac:dyDescent="0.2">
      <c r="A1" s="42"/>
      <c r="B1" s="42"/>
      <c r="C1" s="42"/>
      <c r="D1" s="358" t="s">
        <v>0</v>
      </c>
      <c r="E1" s="245"/>
      <c r="F1" s="245"/>
      <c r="G1" s="13" t="s">
        <v>1</v>
      </c>
      <c r="H1" s="358" t="s">
        <v>2</v>
      </c>
      <c r="I1" s="245"/>
      <c r="J1" s="245"/>
      <c r="K1" s="245"/>
      <c r="L1" s="245"/>
      <c r="M1" s="245"/>
      <c r="N1" s="245"/>
      <c r="O1" s="245"/>
      <c r="P1" s="354" t="s">
        <v>3</v>
      </c>
      <c r="Q1" s="245"/>
      <c r="R1" s="24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80"/>
      <c r="P2" s="180"/>
      <c r="Q2" s="180"/>
      <c r="R2" s="180"/>
      <c r="S2" s="180"/>
      <c r="T2" s="180"/>
      <c r="U2" s="180"/>
      <c r="V2" s="17"/>
      <c r="W2" s="17"/>
      <c r="X2" s="17"/>
      <c r="Y2" s="17"/>
      <c r="Z2" s="52"/>
      <c r="AA2" s="52"/>
      <c r="AB2" s="52"/>
    </row>
    <row r="3" spans="1:29" s="16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80"/>
      <c r="O3" s="180"/>
      <c r="P3" s="180"/>
      <c r="Q3" s="180"/>
      <c r="R3" s="180"/>
      <c r="S3" s="180"/>
      <c r="T3" s="180"/>
      <c r="U3" s="180"/>
      <c r="V3" s="17"/>
      <c r="W3" s="17"/>
      <c r="X3" s="17"/>
      <c r="Y3" s="17"/>
      <c r="Z3" s="52"/>
      <c r="AA3" s="52"/>
      <c r="AB3" s="52"/>
    </row>
    <row r="4" spans="1:29" s="16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8" customFormat="1" ht="23.45" customHeight="1" x14ac:dyDescent="0.2">
      <c r="A5" s="229" t="s">
        <v>8</v>
      </c>
      <c r="B5" s="186"/>
      <c r="C5" s="187"/>
      <c r="D5" s="231"/>
      <c r="E5" s="233"/>
      <c r="F5" s="357" t="s">
        <v>9</v>
      </c>
      <c r="G5" s="187"/>
      <c r="H5" s="231" t="s">
        <v>383</v>
      </c>
      <c r="I5" s="232"/>
      <c r="J5" s="232"/>
      <c r="K5" s="232"/>
      <c r="L5" s="233"/>
      <c r="N5" s="25" t="s">
        <v>10</v>
      </c>
      <c r="O5" s="353">
        <v>45397</v>
      </c>
      <c r="P5" s="227"/>
      <c r="R5" s="356" t="s">
        <v>11</v>
      </c>
      <c r="S5" s="205"/>
      <c r="T5" s="361" t="s">
        <v>12</v>
      </c>
      <c r="U5" s="227"/>
      <c r="Z5" s="52"/>
      <c r="AA5" s="52"/>
      <c r="AB5" s="52"/>
    </row>
    <row r="6" spans="1:29" s="168" customFormat="1" ht="24" customHeight="1" x14ac:dyDescent="0.2">
      <c r="A6" s="229" t="s">
        <v>13</v>
      </c>
      <c r="B6" s="186"/>
      <c r="C6" s="187"/>
      <c r="D6" s="324" t="s">
        <v>14</v>
      </c>
      <c r="E6" s="325"/>
      <c r="F6" s="325"/>
      <c r="G6" s="325"/>
      <c r="H6" s="325"/>
      <c r="I6" s="325"/>
      <c r="J6" s="325"/>
      <c r="K6" s="325"/>
      <c r="L6" s="227"/>
      <c r="N6" s="25" t="s">
        <v>15</v>
      </c>
      <c r="O6" s="362" t="str">
        <f>IF(O5=0," ",CHOOSE(WEEKDAY(O5,2),"Понедельник","Вторник","Среда","Четверг","Пятница","Суббота","Воскресенье"))</f>
        <v>Понедельник</v>
      </c>
      <c r="P6" s="182"/>
      <c r="R6" s="204" t="s">
        <v>16</v>
      </c>
      <c r="S6" s="205"/>
      <c r="T6" s="270" t="s">
        <v>17</v>
      </c>
      <c r="U6" s="239"/>
      <c r="Z6" s="52"/>
      <c r="AA6" s="52"/>
      <c r="AB6" s="52"/>
    </row>
    <row r="7" spans="1:29" s="168" customFormat="1" ht="21.75" hidden="1" customHeight="1" x14ac:dyDescent="0.2">
      <c r="A7" s="56"/>
      <c r="B7" s="56"/>
      <c r="C7" s="56"/>
      <c r="D7" s="286" t="str">
        <f>IFERROR(VLOOKUP(DeliveryAddress,Table,3,0),1)</f>
        <v>1</v>
      </c>
      <c r="E7" s="287"/>
      <c r="F7" s="287"/>
      <c r="G7" s="287"/>
      <c r="H7" s="287"/>
      <c r="I7" s="287"/>
      <c r="J7" s="287"/>
      <c r="K7" s="287"/>
      <c r="L7" s="288"/>
      <c r="N7" s="25"/>
      <c r="O7" s="43"/>
      <c r="P7" s="43"/>
      <c r="R7" s="180"/>
      <c r="S7" s="205"/>
      <c r="T7" s="271"/>
      <c r="U7" s="272"/>
      <c r="Z7" s="52"/>
      <c r="AA7" s="52"/>
      <c r="AB7" s="52"/>
    </row>
    <row r="8" spans="1:29" s="168" customFormat="1" ht="25.5" customHeight="1" x14ac:dyDescent="0.2">
      <c r="A8" s="347" t="s">
        <v>18</v>
      </c>
      <c r="B8" s="177"/>
      <c r="C8" s="178"/>
      <c r="D8" s="241" t="s">
        <v>19</v>
      </c>
      <c r="E8" s="242"/>
      <c r="F8" s="242"/>
      <c r="G8" s="242"/>
      <c r="H8" s="242"/>
      <c r="I8" s="242"/>
      <c r="J8" s="242"/>
      <c r="K8" s="242"/>
      <c r="L8" s="243"/>
      <c r="N8" s="25" t="s">
        <v>20</v>
      </c>
      <c r="O8" s="226">
        <v>0.375</v>
      </c>
      <c r="P8" s="227"/>
      <c r="R8" s="180"/>
      <c r="S8" s="205"/>
      <c r="T8" s="271"/>
      <c r="U8" s="272"/>
      <c r="Z8" s="52"/>
      <c r="AA8" s="52"/>
      <c r="AB8" s="52"/>
    </row>
    <row r="9" spans="1:29" s="168" customFormat="1" ht="39.950000000000003" customHeight="1" x14ac:dyDescent="0.2">
      <c r="A9" s="2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80"/>
      <c r="C9" s="180"/>
      <c r="D9" s="264"/>
      <c r="E9" s="207"/>
      <c r="F9" s="2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80"/>
      <c r="H9" s="206" t="str">
        <f>IF(AND($A$9="Тип доверенности/получателя при получении в адресе перегруза:",$D$9="Разовая доверенность"),"Введите ФИО","")</f>
        <v/>
      </c>
      <c r="I9" s="207"/>
      <c r="J9" s="2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7"/>
      <c r="L9" s="207"/>
      <c r="N9" s="27" t="s">
        <v>21</v>
      </c>
      <c r="O9" s="353"/>
      <c r="P9" s="227"/>
      <c r="R9" s="180"/>
      <c r="S9" s="205"/>
      <c r="T9" s="273"/>
      <c r="U9" s="274"/>
      <c r="V9" s="44"/>
      <c r="W9" s="44"/>
      <c r="X9" s="44"/>
      <c r="Y9" s="44"/>
      <c r="Z9" s="52"/>
      <c r="AA9" s="52"/>
      <c r="AB9" s="52"/>
    </row>
    <row r="10" spans="1:29" s="168" customFormat="1" ht="26.45" customHeight="1" x14ac:dyDescent="0.2">
      <c r="A10" s="2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80"/>
      <c r="C10" s="180"/>
      <c r="D10" s="264"/>
      <c r="E10" s="207"/>
      <c r="F10" s="2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80"/>
      <c r="H10" s="360" t="str">
        <f>IFERROR(VLOOKUP($D$10,Proxy,2,FALSE),"")</f>
        <v/>
      </c>
      <c r="I10" s="180"/>
      <c r="J10" s="180"/>
      <c r="K10" s="180"/>
      <c r="L10" s="180"/>
      <c r="N10" s="27" t="s">
        <v>22</v>
      </c>
      <c r="O10" s="226"/>
      <c r="P10" s="227"/>
      <c r="S10" s="25" t="s">
        <v>23</v>
      </c>
      <c r="T10" s="238" t="s">
        <v>24</v>
      </c>
      <c r="U10" s="239"/>
      <c r="V10" s="45"/>
      <c r="W10" s="45"/>
      <c r="X10" s="45"/>
      <c r="Y10" s="45"/>
      <c r="Z10" s="52"/>
      <c r="AA10" s="52"/>
      <c r="AB10" s="52"/>
    </row>
    <row r="11" spans="1:29" s="16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6"/>
      <c r="P11" s="227"/>
      <c r="S11" s="25" t="s">
        <v>27</v>
      </c>
      <c r="T11" s="326" t="s">
        <v>28</v>
      </c>
      <c r="U11" s="327"/>
      <c r="V11" s="46"/>
      <c r="W11" s="46"/>
      <c r="X11" s="46"/>
      <c r="Y11" s="46"/>
      <c r="Z11" s="52"/>
      <c r="AA11" s="52"/>
      <c r="AB11" s="52"/>
    </row>
    <row r="12" spans="1:29" s="168" customFormat="1" ht="18.600000000000001" customHeight="1" x14ac:dyDescent="0.2">
      <c r="A12" s="331" t="s">
        <v>29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7"/>
      <c r="N12" s="25" t="s">
        <v>30</v>
      </c>
      <c r="O12" s="351"/>
      <c r="P12" s="288"/>
      <c r="Q12" s="24"/>
      <c r="S12" s="25"/>
      <c r="T12" s="245"/>
      <c r="U12" s="180"/>
      <c r="Z12" s="52"/>
      <c r="AA12" s="52"/>
      <c r="AB12" s="52"/>
    </row>
    <row r="13" spans="1:29" s="168" customFormat="1" ht="23.25" customHeight="1" x14ac:dyDescent="0.2">
      <c r="A13" s="331" t="s">
        <v>31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7"/>
      <c r="M13" s="27"/>
      <c r="N13" s="27" t="s">
        <v>32</v>
      </c>
      <c r="O13" s="326"/>
      <c r="P13" s="327"/>
      <c r="Q13" s="24"/>
      <c r="V13" s="50"/>
      <c r="W13" s="50"/>
      <c r="X13" s="50"/>
      <c r="Y13" s="50"/>
      <c r="Z13" s="52"/>
      <c r="AA13" s="52"/>
      <c r="AB13" s="52"/>
    </row>
    <row r="14" spans="1:29" s="168" customFormat="1" ht="18.600000000000001" customHeight="1" x14ac:dyDescent="0.2">
      <c r="A14" s="331" t="s">
        <v>33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7"/>
      <c r="V14" s="51"/>
      <c r="W14" s="51"/>
      <c r="X14" s="51"/>
      <c r="Y14" s="51"/>
      <c r="Z14" s="52"/>
      <c r="AA14" s="52"/>
      <c r="AB14" s="52"/>
    </row>
    <row r="15" spans="1:29" s="168" customFormat="1" ht="22.5" customHeight="1" x14ac:dyDescent="0.2">
      <c r="A15" s="336" t="s">
        <v>34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7"/>
      <c r="N15" s="268" t="s">
        <v>35</v>
      </c>
      <c r="O15" s="245"/>
      <c r="P15" s="245"/>
      <c r="Q15" s="245"/>
      <c r="R15" s="24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9"/>
      <c r="O16" s="269"/>
      <c r="P16" s="269"/>
      <c r="Q16" s="269"/>
      <c r="R16" s="269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34" t="s">
        <v>36</v>
      </c>
      <c r="B17" s="234" t="s">
        <v>37</v>
      </c>
      <c r="C17" s="263" t="s">
        <v>38</v>
      </c>
      <c r="D17" s="234" t="s">
        <v>39</v>
      </c>
      <c r="E17" s="318"/>
      <c r="F17" s="234" t="s">
        <v>40</v>
      </c>
      <c r="G17" s="234" t="s">
        <v>41</v>
      </c>
      <c r="H17" s="234" t="s">
        <v>42</v>
      </c>
      <c r="I17" s="234" t="s">
        <v>43</v>
      </c>
      <c r="J17" s="234" t="s">
        <v>44</v>
      </c>
      <c r="K17" s="234" t="s">
        <v>45</v>
      </c>
      <c r="L17" s="234" t="s">
        <v>46</v>
      </c>
      <c r="M17" s="234" t="s">
        <v>47</v>
      </c>
      <c r="N17" s="234" t="s">
        <v>48</v>
      </c>
      <c r="O17" s="317"/>
      <c r="P17" s="317"/>
      <c r="Q17" s="317"/>
      <c r="R17" s="318"/>
      <c r="S17" s="350" t="s">
        <v>49</v>
      </c>
      <c r="T17" s="187"/>
      <c r="U17" s="234" t="s">
        <v>50</v>
      </c>
      <c r="V17" s="234" t="s">
        <v>51</v>
      </c>
      <c r="W17" s="201" t="s">
        <v>52</v>
      </c>
      <c r="X17" s="234" t="s">
        <v>53</v>
      </c>
      <c r="Y17" s="216" t="s">
        <v>54</v>
      </c>
      <c r="Z17" s="216" t="s">
        <v>55</v>
      </c>
      <c r="AA17" s="216" t="s">
        <v>56</v>
      </c>
      <c r="AB17" s="217"/>
      <c r="AC17" s="218"/>
      <c r="AD17" s="253"/>
      <c r="BA17" s="211" t="s">
        <v>57</v>
      </c>
    </row>
    <row r="18" spans="1:53" ht="14.25" customHeight="1" x14ac:dyDescent="0.2">
      <c r="A18" s="235"/>
      <c r="B18" s="235"/>
      <c r="C18" s="235"/>
      <c r="D18" s="319"/>
      <c r="E18" s="321"/>
      <c r="F18" s="235"/>
      <c r="G18" s="235"/>
      <c r="H18" s="235"/>
      <c r="I18" s="235"/>
      <c r="J18" s="235"/>
      <c r="K18" s="235"/>
      <c r="L18" s="235"/>
      <c r="M18" s="235"/>
      <c r="N18" s="319"/>
      <c r="O18" s="320"/>
      <c r="P18" s="320"/>
      <c r="Q18" s="320"/>
      <c r="R18" s="321"/>
      <c r="S18" s="167" t="s">
        <v>58</v>
      </c>
      <c r="T18" s="167" t="s">
        <v>59</v>
      </c>
      <c r="U18" s="235"/>
      <c r="V18" s="235"/>
      <c r="W18" s="202"/>
      <c r="X18" s="235"/>
      <c r="Y18" s="312"/>
      <c r="Z18" s="312"/>
      <c r="AA18" s="219"/>
      <c r="AB18" s="220"/>
      <c r="AC18" s="221"/>
      <c r="AD18" s="254"/>
      <c r="BA18" s="180"/>
    </row>
    <row r="19" spans="1:53" ht="27.75" hidden="1" customHeight="1" x14ac:dyDescent="0.2">
      <c r="A19" s="199" t="s">
        <v>60</v>
      </c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49"/>
      <c r="Z19" s="49"/>
    </row>
    <row r="20" spans="1:53" ht="16.5" hidden="1" customHeight="1" x14ac:dyDescent="0.25">
      <c r="A20" s="179" t="s">
        <v>60</v>
      </c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66"/>
      <c r="Z20" s="166"/>
    </row>
    <row r="21" spans="1:53" ht="14.25" hidden="1" customHeight="1" x14ac:dyDescent="0.25">
      <c r="A21" s="196" t="s">
        <v>61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65"/>
      <c r="Z21" s="165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81">
        <v>4607111035752</v>
      </c>
      <c r="E22" s="182"/>
      <c r="F22" s="169">
        <v>0.43</v>
      </c>
      <c r="G22" s="33">
        <v>16</v>
      </c>
      <c r="H22" s="169">
        <v>6.88</v>
      </c>
      <c r="I22" s="169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35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2"/>
      <c r="S22" s="35"/>
      <c r="T22" s="35"/>
      <c r="U22" s="36" t="s">
        <v>66</v>
      </c>
      <c r="V22" s="170">
        <v>0</v>
      </c>
      <c r="W22" s="171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91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92"/>
      <c r="N23" s="176" t="s">
        <v>67</v>
      </c>
      <c r="O23" s="177"/>
      <c r="P23" s="177"/>
      <c r="Q23" s="177"/>
      <c r="R23" s="177"/>
      <c r="S23" s="177"/>
      <c r="T23" s="178"/>
      <c r="U23" s="38" t="s">
        <v>66</v>
      </c>
      <c r="V23" s="172">
        <f>IFERROR(SUM(V22:V22),"0")</f>
        <v>0</v>
      </c>
      <c r="W23" s="172">
        <f>IFERROR(SUM(W22:W22),"0")</f>
        <v>0</v>
      </c>
      <c r="X23" s="172">
        <f>IFERROR(IF(X22="",0,X22),"0")</f>
        <v>0</v>
      </c>
      <c r="Y23" s="173"/>
      <c r="Z23" s="173"/>
    </row>
    <row r="24" spans="1:53" hidden="1" x14ac:dyDescent="0.2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92"/>
      <c r="N24" s="176" t="s">
        <v>67</v>
      </c>
      <c r="O24" s="177"/>
      <c r="P24" s="177"/>
      <c r="Q24" s="177"/>
      <c r="R24" s="177"/>
      <c r="S24" s="177"/>
      <c r="T24" s="178"/>
      <c r="U24" s="38" t="s">
        <v>68</v>
      </c>
      <c r="V24" s="172">
        <f>IFERROR(SUMPRODUCT(V22:V22*H22:H22),"0")</f>
        <v>0</v>
      </c>
      <c r="W24" s="172">
        <f>IFERROR(SUMPRODUCT(W22:W22*H22:H22),"0")</f>
        <v>0</v>
      </c>
      <c r="X24" s="38"/>
      <c r="Y24" s="173"/>
      <c r="Z24" s="173"/>
    </row>
    <row r="25" spans="1:53" ht="27.75" hidden="1" customHeight="1" x14ac:dyDescent="0.2">
      <c r="A25" s="199" t="s">
        <v>69</v>
      </c>
      <c r="B25" s="200"/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49"/>
      <c r="Z25" s="49"/>
    </row>
    <row r="26" spans="1:53" ht="16.5" hidden="1" customHeight="1" x14ac:dyDescent="0.25">
      <c r="A26" s="179" t="s">
        <v>70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66"/>
      <c r="Z26" s="166"/>
    </row>
    <row r="27" spans="1:53" ht="14.25" hidden="1" customHeight="1" x14ac:dyDescent="0.25">
      <c r="A27" s="196" t="s">
        <v>71</v>
      </c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65"/>
      <c r="Z27" s="165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81">
        <v>4607111036520</v>
      </c>
      <c r="E28" s="182"/>
      <c r="F28" s="169">
        <v>0.25</v>
      </c>
      <c r="G28" s="33">
        <v>6</v>
      </c>
      <c r="H28" s="169">
        <v>1.5</v>
      </c>
      <c r="I28" s="169">
        <v>1.9218</v>
      </c>
      <c r="J28" s="33">
        <v>126</v>
      </c>
      <c r="K28" s="33" t="s">
        <v>74</v>
      </c>
      <c r="L28" s="34" t="s">
        <v>65</v>
      </c>
      <c r="M28" s="33">
        <v>180</v>
      </c>
      <c r="N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2"/>
      <c r="S28" s="35"/>
      <c r="T28" s="35"/>
      <c r="U28" s="36" t="s">
        <v>66</v>
      </c>
      <c r="V28" s="170">
        <v>0</v>
      </c>
      <c r="W28" s="171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customHeight="1" x14ac:dyDescent="0.25">
      <c r="A29" s="55" t="s">
        <v>76</v>
      </c>
      <c r="B29" s="55" t="s">
        <v>77</v>
      </c>
      <c r="C29" s="32">
        <v>4301132063</v>
      </c>
      <c r="D29" s="181">
        <v>4607111036605</v>
      </c>
      <c r="E29" s="182"/>
      <c r="F29" s="169">
        <v>0.25</v>
      </c>
      <c r="G29" s="33">
        <v>6</v>
      </c>
      <c r="H29" s="169">
        <v>1.5</v>
      </c>
      <c r="I29" s="169">
        <v>1.9218</v>
      </c>
      <c r="J29" s="33">
        <v>126</v>
      </c>
      <c r="K29" s="33" t="s">
        <v>74</v>
      </c>
      <c r="L29" s="34" t="s">
        <v>65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2"/>
      <c r="S29" s="35"/>
      <c r="T29" s="35"/>
      <c r="U29" s="36" t="s">
        <v>66</v>
      </c>
      <c r="V29" s="170">
        <v>29</v>
      </c>
      <c r="W29" s="171">
        <f>IFERROR(IF(V29="","",V29),"")</f>
        <v>29</v>
      </c>
      <c r="X29" s="37">
        <f>IFERROR(IF(V29="","",V29*0.00936),"")</f>
        <v>0.27144000000000001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81">
        <v>4607111036537</v>
      </c>
      <c r="E30" s="182"/>
      <c r="F30" s="169">
        <v>0.25</v>
      </c>
      <c r="G30" s="33">
        <v>6</v>
      </c>
      <c r="H30" s="169">
        <v>1.5</v>
      </c>
      <c r="I30" s="169">
        <v>1.9218</v>
      </c>
      <c r="J30" s="33">
        <v>126</v>
      </c>
      <c r="K30" s="33" t="s">
        <v>74</v>
      </c>
      <c r="L30" s="34" t="s">
        <v>65</v>
      </c>
      <c r="M30" s="33">
        <v>180</v>
      </c>
      <c r="N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2"/>
      <c r="S30" s="35"/>
      <c r="T30" s="35"/>
      <c r="U30" s="36" t="s">
        <v>66</v>
      </c>
      <c r="V30" s="170">
        <v>96</v>
      </c>
      <c r="W30" s="171">
        <f>IFERROR(IF(V30="","",V30),"")</f>
        <v>96</v>
      </c>
      <c r="X30" s="37">
        <f>IFERROR(IF(V30="","",V30*0.00936),"")</f>
        <v>0.89856000000000003</v>
      </c>
      <c r="Y30" s="57"/>
      <c r="Z30" s="58"/>
      <c r="AD30" s="62"/>
      <c r="BA30" s="66" t="s">
        <v>75</v>
      </c>
    </row>
    <row r="31" spans="1:53" ht="27" customHeight="1" x14ac:dyDescent="0.25">
      <c r="A31" s="55" t="s">
        <v>80</v>
      </c>
      <c r="B31" s="55" t="s">
        <v>81</v>
      </c>
      <c r="C31" s="32">
        <v>4301132065</v>
      </c>
      <c r="D31" s="181">
        <v>4607111036599</v>
      </c>
      <c r="E31" s="182"/>
      <c r="F31" s="169">
        <v>0.25</v>
      </c>
      <c r="G31" s="33">
        <v>6</v>
      </c>
      <c r="H31" s="169">
        <v>1.5</v>
      </c>
      <c r="I31" s="169">
        <v>1.9218</v>
      </c>
      <c r="J31" s="33">
        <v>126</v>
      </c>
      <c r="K31" s="33" t="s">
        <v>74</v>
      </c>
      <c r="L31" s="34" t="s">
        <v>65</v>
      </c>
      <c r="M31" s="33">
        <v>180</v>
      </c>
      <c r="N31" s="28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2"/>
      <c r="S31" s="35"/>
      <c r="T31" s="35"/>
      <c r="U31" s="36" t="s">
        <v>66</v>
      </c>
      <c r="V31" s="170">
        <v>14</v>
      </c>
      <c r="W31" s="171">
        <f>IFERROR(IF(V31="","",V31),"")</f>
        <v>14</v>
      </c>
      <c r="X31" s="37">
        <f>IFERROR(IF(V31="","",V31*0.00936),"")</f>
        <v>0.13103999999999999</v>
      </c>
      <c r="Y31" s="57"/>
      <c r="Z31" s="58"/>
      <c r="AD31" s="62"/>
      <c r="BA31" s="67" t="s">
        <v>75</v>
      </c>
    </row>
    <row r="32" spans="1:53" x14ac:dyDescent="0.2">
      <c r="A32" s="191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92"/>
      <c r="N32" s="176" t="s">
        <v>67</v>
      </c>
      <c r="O32" s="177"/>
      <c r="P32" s="177"/>
      <c r="Q32" s="177"/>
      <c r="R32" s="177"/>
      <c r="S32" s="177"/>
      <c r="T32" s="178"/>
      <c r="U32" s="38" t="s">
        <v>66</v>
      </c>
      <c r="V32" s="172">
        <f>IFERROR(SUM(V28:V31),"0")</f>
        <v>139</v>
      </c>
      <c r="W32" s="172">
        <f>IFERROR(SUM(W28:W31),"0")</f>
        <v>139</v>
      </c>
      <c r="X32" s="172">
        <f>IFERROR(IF(X28="",0,X28),"0")+IFERROR(IF(X29="",0,X29),"0")+IFERROR(IF(X30="",0,X30),"0")+IFERROR(IF(X31="",0,X31),"0")</f>
        <v>1.30104</v>
      </c>
      <c r="Y32" s="173"/>
      <c r="Z32" s="173"/>
    </row>
    <row r="33" spans="1:53" x14ac:dyDescent="0.2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92"/>
      <c r="N33" s="176" t="s">
        <v>67</v>
      </c>
      <c r="O33" s="177"/>
      <c r="P33" s="177"/>
      <c r="Q33" s="177"/>
      <c r="R33" s="177"/>
      <c r="S33" s="177"/>
      <c r="T33" s="178"/>
      <c r="U33" s="38" t="s">
        <v>68</v>
      </c>
      <c r="V33" s="172">
        <f>IFERROR(SUMPRODUCT(V28:V31*H28:H31),"0")</f>
        <v>208.5</v>
      </c>
      <c r="W33" s="172">
        <f>IFERROR(SUMPRODUCT(W28:W31*H28:H31),"0")</f>
        <v>208.5</v>
      </c>
      <c r="X33" s="38"/>
      <c r="Y33" s="173"/>
      <c r="Z33" s="173"/>
    </row>
    <row r="34" spans="1:53" ht="16.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66"/>
      <c r="Z34" s="166"/>
    </row>
    <row r="35" spans="1:53" ht="14.25" hidden="1" customHeight="1" x14ac:dyDescent="0.25">
      <c r="A35" s="196" t="s">
        <v>61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65"/>
      <c r="Z35" s="165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81">
        <v>4607111036285</v>
      </c>
      <c r="E36" s="182"/>
      <c r="F36" s="169">
        <v>0.75</v>
      </c>
      <c r="G36" s="33">
        <v>8</v>
      </c>
      <c r="H36" s="169">
        <v>6</v>
      </c>
      <c r="I36" s="169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21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2"/>
      <c r="S36" s="35"/>
      <c r="T36" s="35"/>
      <c r="U36" s="36" t="s">
        <v>66</v>
      </c>
      <c r="V36" s="170">
        <v>0</v>
      </c>
      <c r="W36" s="171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81">
        <v>4607111036308</v>
      </c>
      <c r="E37" s="182"/>
      <c r="F37" s="169">
        <v>0.75</v>
      </c>
      <c r="G37" s="33">
        <v>8</v>
      </c>
      <c r="H37" s="169">
        <v>6</v>
      </c>
      <c r="I37" s="169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338" t="s">
        <v>87</v>
      </c>
      <c r="O37" s="184"/>
      <c r="P37" s="184"/>
      <c r="Q37" s="184"/>
      <c r="R37" s="182"/>
      <c r="S37" s="35"/>
      <c r="T37" s="35"/>
      <c r="U37" s="36" t="s">
        <v>66</v>
      </c>
      <c r="V37" s="170">
        <v>0</v>
      </c>
      <c r="W37" s="171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81">
        <v>4607111036315</v>
      </c>
      <c r="E38" s="182"/>
      <c r="F38" s="169">
        <v>0.75</v>
      </c>
      <c r="G38" s="33">
        <v>8</v>
      </c>
      <c r="H38" s="169">
        <v>6</v>
      </c>
      <c r="I38" s="169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34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2"/>
      <c r="S38" s="35"/>
      <c r="T38" s="35"/>
      <c r="U38" s="36" t="s">
        <v>66</v>
      </c>
      <c r="V38" s="170">
        <v>0</v>
      </c>
      <c r="W38" s="171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81">
        <v>4607111036292</v>
      </c>
      <c r="E39" s="182"/>
      <c r="F39" s="169">
        <v>0.75</v>
      </c>
      <c r="G39" s="33">
        <v>8</v>
      </c>
      <c r="H39" s="169">
        <v>6</v>
      </c>
      <c r="I39" s="169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24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2"/>
      <c r="S39" s="35"/>
      <c r="T39" s="35"/>
      <c r="U39" s="36" t="s">
        <v>66</v>
      </c>
      <c r="V39" s="170">
        <v>0</v>
      </c>
      <c r="W39" s="171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91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92"/>
      <c r="N40" s="176" t="s">
        <v>67</v>
      </c>
      <c r="O40" s="177"/>
      <c r="P40" s="177"/>
      <c r="Q40" s="177"/>
      <c r="R40" s="177"/>
      <c r="S40" s="177"/>
      <c r="T40" s="178"/>
      <c r="U40" s="38" t="s">
        <v>66</v>
      </c>
      <c r="V40" s="172">
        <f>IFERROR(SUM(V36:V39),"0")</f>
        <v>0</v>
      </c>
      <c r="W40" s="172">
        <f>IFERROR(SUM(W36:W39),"0")</f>
        <v>0</v>
      </c>
      <c r="X40" s="172">
        <f>IFERROR(IF(X36="",0,X36),"0")+IFERROR(IF(X37="",0,X37),"0")+IFERROR(IF(X38="",0,X38),"0")+IFERROR(IF(X39="",0,X39),"0")</f>
        <v>0</v>
      </c>
      <c r="Y40" s="173"/>
      <c r="Z40" s="173"/>
    </row>
    <row r="41" spans="1:53" hidden="1" x14ac:dyDescent="0.2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92"/>
      <c r="N41" s="176" t="s">
        <v>67</v>
      </c>
      <c r="O41" s="177"/>
      <c r="P41" s="177"/>
      <c r="Q41" s="177"/>
      <c r="R41" s="177"/>
      <c r="S41" s="177"/>
      <c r="T41" s="178"/>
      <c r="U41" s="38" t="s">
        <v>68</v>
      </c>
      <c r="V41" s="172">
        <f>IFERROR(SUMPRODUCT(V36:V39*H36:H39),"0")</f>
        <v>0</v>
      </c>
      <c r="W41" s="172">
        <f>IFERROR(SUMPRODUCT(W36:W39*H36:H39),"0")</f>
        <v>0</v>
      </c>
      <c r="X41" s="38"/>
      <c r="Y41" s="173"/>
      <c r="Z41" s="173"/>
    </row>
    <row r="42" spans="1:53" ht="16.5" hidden="1" customHeight="1" x14ac:dyDescent="0.25">
      <c r="A42" s="179" t="s">
        <v>92</v>
      </c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66"/>
      <c r="Z42" s="166"/>
    </row>
    <row r="43" spans="1:53" ht="14.25" hidden="1" customHeight="1" x14ac:dyDescent="0.25">
      <c r="A43" s="196" t="s">
        <v>93</v>
      </c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65"/>
      <c r="Z43" s="165"/>
    </row>
    <row r="44" spans="1:53" ht="27" customHeight="1" x14ac:dyDescent="0.25">
      <c r="A44" s="55" t="s">
        <v>94</v>
      </c>
      <c r="B44" s="55" t="s">
        <v>95</v>
      </c>
      <c r="C44" s="32">
        <v>4301190022</v>
      </c>
      <c r="D44" s="181">
        <v>4607111037053</v>
      </c>
      <c r="E44" s="182"/>
      <c r="F44" s="169">
        <v>0.2</v>
      </c>
      <c r="G44" s="33">
        <v>6</v>
      </c>
      <c r="H44" s="169">
        <v>1.2</v>
      </c>
      <c r="I44" s="169">
        <v>1.5918000000000001</v>
      </c>
      <c r="J44" s="33">
        <v>130</v>
      </c>
      <c r="K44" s="33" t="s">
        <v>96</v>
      </c>
      <c r="L44" s="34" t="s">
        <v>65</v>
      </c>
      <c r="M44" s="33">
        <v>365</v>
      </c>
      <c r="N44" s="29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4"/>
      <c r="P44" s="184"/>
      <c r="Q44" s="184"/>
      <c r="R44" s="182"/>
      <c r="S44" s="35"/>
      <c r="T44" s="35"/>
      <c r="U44" s="36" t="s">
        <v>66</v>
      </c>
      <c r="V44" s="170">
        <v>2</v>
      </c>
      <c r="W44" s="171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75</v>
      </c>
    </row>
    <row r="45" spans="1:53" ht="27" customHeight="1" x14ac:dyDescent="0.25">
      <c r="A45" s="55" t="s">
        <v>97</v>
      </c>
      <c r="B45" s="55" t="s">
        <v>98</v>
      </c>
      <c r="C45" s="32">
        <v>4301190023</v>
      </c>
      <c r="D45" s="181">
        <v>4607111037060</v>
      </c>
      <c r="E45" s="182"/>
      <c r="F45" s="169">
        <v>0.2</v>
      </c>
      <c r="G45" s="33">
        <v>6</v>
      </c>
      <c r="H45" s="169">
        <v>1.2</v>
      </c>
      <c r="I45" s="169">
        <v>1.5918000000000001</v>
      </c>
      <c r="J45" s="33">
        <v>130</v>
      </c>
      <c r="K45" s="33" t="s">
        <v>96</v>
      </c>
      <c r="L45" s="34" t="s">
        <v>65</v>
      </c>
      <c r="M45" s="33">
        <v>365</v>
      </c>
      <c r="N45" s="30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2"/>
      <c r="S45" s="35"/>
      <c r="T45" s="35"/>
      <c r="U45" s="36" t="s">
        <v>66</v>
      </c>
      <c r="V45" s="170">
        <v>3</v>
      </c>
      <c r="W45" s="171">
        <f>IFERROR(IF(V45="","",V45),"")</f>
        <v>3</v>
      </c>
      <c r="X45" s="37">
        <f>IFERROR(IF(V45="","",V45*0.0095),"")</f>
        <v>2.8499999999999998E-2</v>
      </c>
      <c r="Y45" s="57"/>
      <c r="Z45" s="58"/>
      <c r="AD45" s="62"/>
      <c r="BA45" s="73" t="s">
        <v>75</v>
      </c>
    </row>
    <row r="46" spans="1:53" x14ac:dyDescent="0.2">
      <c r="A46" s="191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92"/>
      <c r="N46" s="176" t="s">
        <v>67</v>
      </c>
      <c r="O46" s="177"/>
      <c r="P46" s="177"/>
      <c r="Q46" s="177"/>
      <c r="R46" s="177"/>
      <c r="S46" s="177"/>
      <c r="T46" s="178"/>
      <c r="U46" s="38" t="s">
        <v>66</v>
      </c>
      <c r="V46" s="172">
        <f>IFERROR(SUM(V44:V45),"0")</f>
        <v>5</v>
      </c>
      <c r="W46" s="172">
        <f>IFERROR(SUM(W44:W45),"0")</f>
        <v>5</v>
      </c>
      <c r="X46" s="172">
        <f>IFERROR(IF(X44="",0,X44),"0")+IFERROR(IF(X45="",0,X45),"0")</f>
        <v>4.7500000000000001E-2</v>
      </c>
      <c r="Y46" s="173"/>
      <c r="Z46" s="173"/>
    </row>
    <row r="47" spans="1:53" x14ac:dyDescent="0.2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92"/>
      <c r="N47" s="176" t="s">
        <v>67</v>
      </c>
      <c r="O47" s="177"/>
      <c r="P47" s="177"/>
      <c r="Q47" s="177"/>
      <c r="R47" s="177"/>
      <c r="S47" s="177"/>
      <c r="T47" s="178"/>
      <c r="U47" s="38" t="s">
        <v>68</v>
      </c>
      <c r="V47" s="172">
        <f>IFERROR(SUMPRODUCT(V44:V45*H44:H45),"0")</f>
        <v>6</v>
      </c>
      <c r="W47" s="172">
        <f>IFERROR(SUMPRODUCT(W44:W45*H44:H45),"0")</f>
        <v>6</v>
      </c>
      <c r="X47" s="38"/>
      <c r="Y47" s="173"/>
      <c r="Z47" s="173"/>
    </row>
    <row r="48" spans="1:53" ht="16.5" hidden="1" customHeight="1" x14ac:dyDescent="0.25">
      <c r="A48" s="179" t="s">
        <v>99</v>
      </c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66"/>
      <c r="Z48" s="166"/>
    </row>
    <row r="49" spans="1:53" ht="14.25" hidden="1" customHeight="1" x14ac:dyDescent="0.25">
      <c r="A49" s="196" t="s">
        <v>61</v>
      </c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65"/>
      <c r="Z49" s="165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81">
        <v>4607111037190</v>
      </c>
      <c r="E50" s="182"/>
      <c r="F50" s="169">
        <v>0.43</v>
      </c>
      <c r="G50" s="33">
        <v>16</v>
      </c>
      <c r="H50" s="169">
        <v>6.88</v>
      </c>
      <c r="I50" s="169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32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2"/>
      <c r="S50" s="35"/>
      <c r="T50" s="35"/>
      <c r="U50" s="36" t="s">
        <v>66</v>
      </c>
      <c r="V50" s="170">
        <v>0</v>
      </c>
      <c r="W50" s="171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102</v>
      </c>
      <c r="B51" s="55" t="s">
        <v>103</v>
      </c>
      <c r="C51" s="32">
        <v>4301070972</v>
      </c>
      <c r="D51" s="181">
        <v>4607111037183</v>
      </c>
      <c r="E51" s="182"/>
      <c r="F51" s="169">
        <v>0.9</v>
      </c>
      <c r="G51" s="33">
        <v>8</v>
      </c>
      <c r="H51" s="169">
        <v>7.2</v>
      </c>
      <c r="I51" s="169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3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2"/>
      <c r="S51" s="35"/>
      <c r="T51" s="35"/>
      <c r="U51" s="36" t="s">
        <v>66</v>
      </c>
      <c r="V51" s="170">
        <v>0</v>
      </c>
      <c r="W51" s="171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81">
        <v>4607111037091</v>
      </c>
      <c r="E52" s="182"/>
      <c r="F52" s="169">
        <v>0.43</v>
      </c>
      <c r="G52" s="33">
        <v>16</v>
      </c>
      <c r="H52" s="169">
        <v>6.88</v>
      </c>
      <c r="I52" s="169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25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2"/>
      <c r="S52" s="35"/>
      <c r="T52" s="35"/>
      <c r="U52" s="36" t="s">
        <v>66</v>
      </c>
      <c r="V52" s="170">
        <v>0</v>
      </c>
      <c r="W52" s="171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106</v>
      </c>
      <c r="B53" s="55" t="s">
        <v>107</v>
      </c>
      <c r="C53" s="32">
        <v>4301070971</v>
      </c>
      <c r="D53" s="181">
        <v>4607111036902</v>
      </c>
      <c r="E53" s="182"/>
      <c r="F53" s="169">
        <v>0.9</v>
      </c>
      <c r="G53" s="33">
        <v>8</v>
      </c>
      <c r="H53" s="169">
        <v>7.2</v>
      </c>
      <c r="I53" s="169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3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2"/>
      <c r="S53" s="35"/>
      <c r="T53" s="35"/>
      <c r="U53" s="36" t="s">
        <v>66</v>
      </c>
      <c r="V53" s="170">
        <v>0</v>
      </c>
      <c r="W53" s="171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108</v>
      </c>
      <c r="B54" s="55" t="s">
        <v>109</v>
      </c>
      <c r="C54" s="32">
        <v>4301070969</v>
      </c>
      <c r="D54" s="181">
        <v>4607111036858</v>
      </c>
      <c r="E54" s="182"/>
      <c r="F54" s="169">
        <v>0.43</v>
      </c>
      <c r="G54" s="33">
        <v>16</v>
      </c>
      <c r="H54" s="169">
        <v>6.88</v>
      </c>
      <c r="I54" s="169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23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2"/>
      <c r="S54" s="35"/>
      <c r="T54" s="35"/>
      <c r="U54" s="36" t="s">
        <v>66</v>
      </c>
      <c r="V54" s="170">
        <v>0</v>
      </c>
      <c r="W54" s="171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110</v>
      </c>
      <c r="B55" s="55" t="s">
        <v>111</v>
      </c>
      <c r="C55" s="32">
        <v>4301070968</v>
      </c>
      <c r="D55" s="181">
        <v>4607111036889</v>
      </c>
      <c r="E55" s="182"/>
      <c r="F55" s="169">
        <v>0.9</v>
      </c>
      <c r="G55" s="33">
        <v>8</v>
      </c>
      <c r="H55" s="169">
        <v>7.2</v>
      </c>
      <c r="I55" s="169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2"/>
      <c r="S55" s="35"/>
      <c r="T55" s="35"/>
      <c r="U55" s="36" t="s">
        <v>66</v>
      </c>
      <c r="V55" s="170">
        <v>12</v>
      </c>
      <c r="W55" s="171">
        <f t="shared" si="0"/>
        <v>12</v>
      </c>
      <c r="X55" s="37">
        <f t="shared" si="1"/>
        <v>0.186</v>
      </c>
      <c r="Y55" s="57"/>
      <c r="Z55" s="58"/>
      <c r="AD55" s="62"/>
      <c r="BA55" s="79" t="s">
        <v>1</v>
      </c>
    </row>
    <row r="56" spans="1:53" x14ac:dyDescent="0.2">
      <c r="A56" s="191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92"/>
      <c r="N56" s="176" t="s">
        <v>67</v>
      </c>
      <c r="O56" s="177"/>
      <c r="P56" s="177"/>
      <c r="Q56" s="177"/>
      <c r="R56" s="177"/>
      <c r="S56" s="177"/>
      <c r="T56" s="178"/>
      <c r="U56" s="38" t="s">
        <v>66</v>
      </c>
      <c r="V56" s="172">
        <f>IFERROR(SUM(V50:V55),"0")</f>
        <v>12</v>
      </c>
      <c r="W56" s="172">
        <f>IFERROR(SUM(W50:W55),"0")</f>
        <v>12</v>
      </c>
      <c r="X56" s="172">
        <f>IFERROR(IF(X50="",0,X50),"0")+IFERROR(IF(X51="",0,X51),"0")+IFERROR(IF(X52="",0,X52),"0")+IFERROR(IF(X53="",0,X53),"0")+IFERROR(IF(X54="",0,X54),"0")+IFERROR(IF(X55="",0,X55),"0")</f>
        <v>0.186</v>
      </c>
      <c r="Y56" s="173"/>
      <c r="Z56" s="173"/>
    </row>
    <row r="57" spans="1:53" x14ac:dyDescent="0.2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92"/>
      <c r="N57" s="176" t="s">
        <v>67</v>
      </c>
      <c r="O57" s="177"/>
      <c r="P57" s="177"/>
      <c r="Q57" s="177"/>
      <c r="R57" s="177"/>
      <c r="S57" s="177"/>
      <c r="T57" s="178"/>
      <c r="U57" s="38" t="s">
        <v>68</v>
      </c>
      <c r="V57" s="172">
        <f>IFERROR(SUMPRODUCT(V50:V55*H50:H55),"0")</f>
        <v>86.4</v>
      </c>
      <c r="W57" s="172">
        <f>IFERROR(SUMPRODUCT(W50:W55*H50:H55),"0")</f>
        <v>86.4</v>
      </c>
      <c r="X57" s="38"/>
      <c r="Y57" s="173"/>
      <c r="Z57" s="173"/>
    </row>
    <row r="58" spans="1:53" ht="16.5" hidden="1" customHeight="1" x14ac:dyDescent="0.25">
      <c r="A58" s="179" t="s">
        <v>112</v>
      </c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66"/>
      <c r="Z58" s="166"/>
    </row>
    <row r="59" spans="1:53" ht="14.25" hidden="1" customHeight="1" x14ac:dyDescent="0.25">
      <c r="A59" s="196" t="s">
        <v>61</v>
      </c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65"/>
      <c r="Z59" s="165"/>
    </row>
    <row r="60" spans="1:53" ht="27" hidden="1" customHeight="1" x14ac:dyDescent="0.25">
      <c r="A60" s="55" t="s">
        <v>113</v>
      </c>
      <c r="B60" s="55" t="s">
        <v>114</v>
      </c>
      <c r="C60" s="32">
        <v>4301070977</v>
      </c>
      <c r="D60" s="181">
        <v>4607111037411</v>
      </c>
      <c r="E60" s="182"/>
      <c r="F60" s="169">
        <v>2.7</v>
      </c>
      <c r="G60" s="33">
        <v>1</v>
      </c>
      <c r="H60" s="169">
        <v>2.7</v>
      </c>
      <c r="I60" s="169">
        <v>2.8132000000000001</v>
      </c>
      <c r="J60" s="33">
        <v>234</v>
      </c>
      <c r="K60" s="33" t="s">
        <v>115</v>
      </c>
      <c r="L60" s="34" t="s">
        <v>65</v>
      </c>
      <c r="M60" s="33">
        <v>180</v>
      </c>
      <c r="N60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2"/>
      <c r="S60" s="35"/>
      <c r="T60" s="35"/>
      <c r="U60" s="36" t="s">
        <v>66</v>
      </c>
      <c r="V60" s="170">
        <v>0</v>
      </c>
      <c r="W60" s="171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116</v>
      </c>
      <c r="B61" s="55" t="s">
        <v>117</v>
      </c>
      <c r="C61" s="32">
        <v>4301070981</v>
      </c>
      <c r="D61" s="181">
        <v>4607111036728</v>
      </c>
      <c r="E61" s="182"/>
      <c r="F61" s="169">
        <v>5</v>
      </c>
      <c r="G61" s="33">
        <v>1</v>
      </c>
      <c r="H61" s="169">
        <v>5</v>
      </c>
      <c r="I61" s="169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35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2"/>
      <c r="S61" s="35"/>
      <c r="T61" s="35"/>
      <c r="U61" s="36" t="s">
        <v>66</v>
      </c>
      <c r="V61" s="170">
        <v>309</v>
      </c>
      <c r="W61" s="171">
        <f>IFERROR(IF(V61="","",V61),"")</f>
        <v>309</v>
      </c>
      <c r="X61" s="37">
        <f>IFERROR(IF(V61="","",V61*0.00866),"")</f>
        <v>2.6759399999999998</v>
      </c>
      <c r="Y61" s="57"/>
      <c r="Z61" s="58"/>
      <c r="AD61" s="62"/>
      <c r="BA61" s="81" t="s">
        <v>1</v>
      </c>
    </row>
    <row r="62" spans="1:53" x14ac:dyDescent="0.2">
      <c r="A62" s="191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92"/>
      <c r="N62" s="176" t="s">
        <v>67</v>
      </c>
      <c r="O62" s="177"/>
      <c r="P62" s="177"/>
      <c r="Q62" s="177"/>
      <c r="R62" s="177"/>
      <c r="S62" s="177"/>
      <c r="T62" s="178"/>
      <c r="U62" s="38" t="s">
        <v>66</v>
      </c>
      <c r="V62" s="172">
        <f>IFERROR(SUM(V60:V61),"0")</f>
        <v>309</v>
      </c>
      <c r="W62" s="172">
        <f>IFERROR(SUM(W60:W61),"0")</f>
        <v>309</v>
      </c>
      <c r="X62" s="172">
        <f>IFERROR(IF(X60="",0,X60),"0")+IFERROR(IF(X61="",0,X61),"0")</f>
        <v>2.6759399999999998</v>
      </c>
      <c r="Y62" s="173"/>
      <c r="Z62" s="173"/>
    </row>
    <row r="63" spans="1:53" x14ac:dyDescent="0.2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92"/>
      <c r="N63" s="176" t="s">
        <v>67</v>
      </c>
      <c r="O63" s="177"/>
      <c r="P63" s="177"/>
      <c r="Q63" s="177"/>
      <c r="R63" s="177"/>
      <c r="S63" s="177"/>
      <c r="T63" s="178"/>
      <c r="U63" s="38" t="s">
        <v>68</v>
      </c>
      <c r="V63" s="172">
        <f>IFERROR(SUMPRODUCT(V60:V61*H60:H61),"0")</f>
        <v>1545</v>
      </c>
      <c r="W63" s="172">
        <f>IFERROR(SUMPRODUCT(W60:W61*H60:H61),"0")</f>
        <v>1545</v>
      </c>
      <c r="X63" s="38"/>
      <c r="Y63" s="173"/>
      <c r="Z63" s="173"/>
    </row>
    <row r="64" spans="1:53" ht="16.5" hidden="1" customHeight="1" x14ac:dyDescent="0.25">
      <c r="A64" s="179" t="s">
        <v>118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66"/>
      <c r="Z64" s="166"/>
    </row>
    <row r="65" spans="1:53" ht="14.25" hidden="1" customHeight="1" x14ac:dyDescent="0.25">
      <c r="A65" s="196" t="s">
        <v>119</v>
      </c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65"/>
      <c r="Z65" s="165"/>
    </row>
    <row r="66" spans="1:53" ht="27" hidden="1" customHeight="1" x14ac:dyDescent="0.25">
      <c r="A66" s="55" t="s">
        <v>120</v>
      </c>
      <c r="B66" s="55" t="s">
        <v>121</v>
      </c>
      <c r="C66" s="32">
        <v>4301135113</v>
      </c>
      <c r="D66" s="181">
        <v>4607111033659</v>
      </c>
      <c r="E66" s="182"/>
      <c r="F66" s="169">
        <v>0.3</v>
      </c>
      <c r="G66" s="33">
        <v>12</v>
      </c>
      <c r="H66" s="169">
        <v>3.6</v>
      </c>
      <c r="I66" s="169">
        <v>4.3036000000000003</v>
      </c>
      <c r="J66" s="33">
        <v>70</v>
      </c>
      <c r="K66" s="33" t="s">
        <v>74</v>
      </c>
      <c r="L66" s="34" t="s">
        <v>65</v>
      </c>
      <c r="M66" s="33">
        <v>180</v>
      </c>
      <c r="N66" s="31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2"/>
      <c r="S66" s="35"/>
      <c r="T66" s="35"/>
      <c r="U66" s="36" t="s">
        <v>66</v>
      </c>
      <c r="V66" s="170">
        <v>0</v>
      </c>
      <c r="W66" s="171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91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92"/>
      <c r="N67" s="176" t="s">
        <v>67</v>
      </c>
      <c r="O67" s="177"/>
      <c r="P67" s="177"/>
      <c r="Q67" s="177"/>
      <c r="R67" s="177"/>
      <c r="S67" s="177"/>
      <c r="T67" s="178"/>
      <c r="U67" s="38" t="s">
        <v>66</v>
      </c>
      <c r="V67" s="172">
        <f>IFERROR(SUM(V66:V66),"0")</f>
        <v>0</v>
      </c>
      <c r="W67" s="172">
        <f>IFERROR(SUM(W66:W66),"0")</f>
        <v>0</v>
      </c>
      <c r="X67" s="172">
        <f>IFERROR(IF(X66="",0,X66),"0")</f>
        <v>0</v>
      </c>
      <c r="Y67" s="173"/>
      <c r="Z67" s="173"/>
    </row>
    <row r="68" spans="1:53" hidden="1" x14ac:dyDescent="0.2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92"/>
      <c r="N68" s="176" t="s">
        <v>67</v>
      </c>
      <c r="O68" s="177"/>
      <c r="P68" s="177"/>
      <c r="Q68" s="177"/>
      <c r="R68" s="177"/>
      <c r="S68" s="177"/>
      <c r="T68" s="178"/>
      <c r="U68" s="38" t="s">
        <v>68</v>
      </c>
      <c r="V68" s="172">
        <f>IFERROR(SUMPRODUCT(V66:V66*H66:H66),"0")</f>
        <v>0</v>
      </c>
      <c r="W68" s="172">
        <f>IFERROR(SUMPRODUCT(W66:W66*H66:H66),"0")</f>
        <v>0</v>
      </c>
      <c r="X68" s="38"/>
      <c r="Y68" s="173"/>
      <c r="Z68" s="173"/>
    </row>
    <row r="69" spans="1:53" ht="16.5" hidden="1" customHeight="1" x14ac:dyDescent="0.25">
      <c r="A69" s="179" t="s">
        <v>122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66"/>
      <c r="Z69" s="166"/>
    </row>
    <row r="70" spans="1:53" ht="14.25" hidden="1" customHeight="1" x14ac:dyDescent="0.25">
      <c r="A70" s="196" t="s">
        <v>123</v>
      </c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65"/>
      <c r="Z70" s="165"/>
    </row>
    <row r="71" spans="1:53" ht="27" customHeight="1" x14ac:dyDescent="0.25">
      <c r="A71" s="55" t="s">
        <v>124</v>
      </c>
      <c r="B71" s="55" t="s">
        <v>125</v>
      </c>
      <c r="C71" s="32">
        <v>4301131012</v>
      </c>
      <c r="D71" s="181">
        <v>4607111034137</v>
      </c>
      <c r="E71" s="182"/>
      <c r="F71" s="169">
        <v>0.3</v>
      </c>
      <c r="G71" s="33">
        <v>12</v>
      </c>
      <c r="H71" s="169">
        <v>3.6</v>
      </c>
      <c r="I71" s="169">
        <v>4.3036000000000003</v>
      </c>
      <c r="J71" s="33">
        <v>70</v>
      </c>
      <c r="K71" s="33" t="s">
        <v>74</v>
      </c>
      <c r="L71" s="34" t="s">
        <v>65</v>
      </c>
      <c r="M71" s="33">
        <v>180</v>
      </c>
      <c r="N71" s="26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2"/>
      <c r="S71" s="35"/>
      <c r="T71" s="35"/>
      <c r="U71" s="36" t="s">
        <v>66</v>
      </c>
      <c r="V71" s="170">
        <v>6</v>
      </c>
      <c r="W71" s="171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126</v>
      </c>
      <c r="B72" s="55" t="s">
        <v>127</v>
      </c>
      <c r="C72" s="32">
        <v>4301131011</v>
      </c>
      <c r="D72" s="181">
        <v>4607111034120</v>
      </c>
      <c r="E72" s="182"/>
      <c r="F72" s="169">
        <v>0.3</v>
      </c>
      <c r="G72" s="33">
        <v>12</v>
      </c>
      <c r="H72" s="169">
        <v>3.6</v>
      </c>
      <c r="I72" s="169">
        <v>4.3036000000000003</v>
      </c>
      <c r="J72" s="33">
        <v>70</v>
      </c>
      <c r="K72" s="33" t="s">
        <v>74</v>
      </c>
      <c r="L72" s="34" t="s">
        <v>65</v>
      </c>
      <c r="M72" s="33">
        <v>180</v>
      </c>
      <c r="N72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2"/>
      <c r="S72" s="35"/>
      <c r="T72" s="35"/>
      <c r="U72" s="36" t="s">
        <v>66</v>
      </c>
      <c r="V72" s="170">
        <v>7</v>
      </c>
      <c r="W72" s="171">
        <f>IFERROR(IF(V72="","",V72),"")</f>
        <v>7</v>
      </c>
      <c r="X72" s="37">
        <f>IFERROR(IF(V72="","",V72*0.01788),"")</f>
        <v>0.12515999999999999</v>
      </c>
      <c r="Y72" s="57"/>
      <c r="Z72" s="58"/>
      <c r="AD72" s="62"/>
      <c r="BA72" s="84" t="s">
        <v>75</v>
      </c>
    </row>
    <row r="73" spans="1:53" x14ac:dyDescent="0.2">
      <c r="A73" s="191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92"/>
      <c r="N73" s="176" t="s">
        <v>67</v>
      </c>
      <c r="O73" s="177"/>
      <c r="P73" s="177"/>
      <c r="Q73" s="177"/>
      <c r="R73" s="177"/>
      <c r="S73" s="177"/>
      <c r="T73" s="178"/>
      <c r="U73" s="38" t="s">
        <v>66</v>
      </c>
      <c r="V73" s="172">
        <f>IFERROR(SUM(V71:V72),"0")</f>
        <v>13</v>
      </c>
      <c r="W73" s="172">
        <f>IFERROR(SUM(W71:W72),"0")</f>
        <v>13</v>
      </c>
      <c r="X73" s="172">
        <f>IFERROR(IF(X71="",0,X71),"0")+IFERROR(IF(X72="",0,X72),"0")</f>
        <v>0.23243999999999998</v>
      </c>
      <c r="Y73" s="173"/>
      <c r="Z73" s="173"/>
    </row>
    <row r="74" spans="1:53" x14ac:dyDescent="0.2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92"/>
      <c r="N74" s="176" t="s">
        <v>67</v>
      </c>
      <c r="O74" s="177"/>
      <c r="P74" s="177"/>
      <c r="Q74" s="177"/>
      <c r="R74" s="177"/>
      <c r="S74" s="177"/>
      <c r="T74" s="178"/>
      <c r="U74" s="38" t="s">
        <v>68</v>
      </c>
      <c r="V74" s="172">
        <f>IFERROR(SUMPRODUCT(V71:V72*H71:H72),"0")</f>
        <v>46.8</v>
      </c>
      <c r="W74" s="172">
        <f>IFERROR(SUMPRODUCT(W71:W72*H71:H72),"0")</f>
        <v>46.8</v>
      </c>
      <c r="X74" s="38"/>
      <c r="Y74" s="173"/>
      <c r="Z74" s="173"/>
    </row>
    <row r="75" spans="1:53" ht="16.5" hidden="1" customHeight="1" x14ac:dyDescent="0.25">
      <c r="A75" s="179" t="s">
        <v>128</v>
      </c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66"/>
      <c r="Z75" s="166"/>
    </row>
    <row r="76" spans="1:53" ht="14.25" hidden="1" customHeight="1" x14ac:dyDescent="0.25">
      <c r="A76" s="196" t="s">
        <v>119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65"/>
      <c r="Z76" s="165"/>
    </row>
    <row r="77" spans="1:53" ht="27" hidden="1" customHeight="1" x14ac:dyDescent="0.25">
      <c r="A77" s="55" t="s">
        <v>129</v>
      </c>
      <c r="B77" s="55" t="s">
        <v>130</v>
      </c>
      <c r="C77" s="32">
        <v>4301135053</v>
      </c>
      <c r="D77" s="181">
        <v>4607111036407</v>
      </c>
      <c r="E77" s="182"/>
      <c r="F77" s="169">
        <v>0.3</v>
      </c>
      <c r="G77" s="33">
        <v>14</v>
      </c>
      <c r="H77" s="169">
        <v>4.2</v>
      </c>
      <c r="I77" s="169">
        <v>4.5292000000000003</v>
      </c>
      <c r="J77" s="33">
        <v>70</v>
      </c>
      <c r="K77" s="33" t="s">
        <v>74</v>
      </c>
      <c r="L77" s="34" t="s">
        <v>65</v>
      </c>
      <c r="M77" s="33">
        <v>180</v>
      </c>
      <c r="N77" s="27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2"/>
      <c r="S77" s="35"/>
      <c r="T77" s="35"/>
      <c r="U77" s="36" t="s">
        <v>66</v>
      </c>
      <c r="V77" s="170">
        <v>0</v>
      </c>
      <c r="W77" s="171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131</v>
      </c>
      <c r="B78" s="55" t="s">
        <v>132</v>
      </c>
      <c r="C78" s="32">
        <v>4301135122</v>
      </c>
      <c r="D78" s="181">
        <v>4607111033628</v>
      </c>
      <c r="E78" s="182"/>
      <c r="F78" s="169">
        <v>0.3</v>
      </c>
      <c r="G78" s="33">
        <v>12</v>
      </c>
      <c r="H78" s="169">
        <v>3.6</v>
      </c>
      <c r="I78" s="169">
        <v>4.3036000000000003</v>
      </c>
      <c r="J78" s="33">
        <v>70</v>
      </c>
      <c r="K78" s="33" t="s">
        <v>74</v>
      </c>
      <c r="L78" s="34" t="s">
        <v>65</v>
      </c>
      <c r="M78" s="33">
        <v>180</v>
      </c>
      <c r="N78" s="22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2"/>
      <c r="S78" s="35"/>
      <c r="T78" s="35"/>
      <c r="U78" s="36" t="s">
        <v>66</v>
      </c>
      <c r="V78" s="170">
        <v>24</v>
      </c>
      <c r="W78" s="171">
        <f t="shared" si="2"/>
        <v>24</v>
      </c>
      <c r="X78" s="37">
        <f t="shared" si="3"/>
        <v>0.42912</v>
      </c>
      <c r="Y78" s="57"/>
      <c r="Z78" s="58"/>
      <c r="AD78" s="62"/>
      <c r="BA78" s="86" t="s">
        <v>75</v>
      </c>
    </row>
    <row r="79" spans="1:53" ht="27" hidden="1" customHeight="1" x14ac:dyDescent="0.25">
      <c r="A79" s="55" t="s">
        <v>133</v>
      </c>
      <c r="B79" s="55" t="s">
        <v>134</v>
      </c>
      <c r="C79" s="32">
        <v>4301130400</v>
      </c>
      <c r="D79" s="181">
        <v>4607111033451</v>
      </c>
      <c r="E79" s="182"/>
      <c r="F79" s="169">
        <v>0.3</v>
      </c>
      <c r="G79" s="33">
        <v>12</v>
      </c>
      <c r="H79" s="169">
        <v>3.6</v>
      </c>
      <c r="I79" s="169">
        <v>4.3036000000000003</v>
      </c>
      <c r="J79" s="33">
        <v>70</v>
      </c>
      <c r="K79" s="33" t="s">
        <v>74</v>
      </c>
      <c r="L79" s="34" t="s">
        <v>65</v>
      </c>
      <c r="M79" s="33">
        <v>180</v>
      </c>
      <c r="N79" s="35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2"/>
      <c r="S79" s="35"/>
      <c r="T79" s="35"/>
      <c r="U79" s="36" t="s">
        <v>66</v>
      </c>
      <c r="V79" s="170">
        <v>0</v>
      </c>
      <c r="W79" s="171">
        <f t="shared" si="2"/>
        <v>0</v>
      </c>
      <c r="X79" s="37">
        <f t="shared" si="3"/>
        <v>0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135</v>
      </c>
      <c r="B80" s="55" t="s">
        <v>136</v>
      </c>
      <c r="C80" s="32">
        <v>4301135120</v>
      </c>
      <c r="D80" s="181">
        <v>4607111035141</v>
      </c>
      <c r="E80" s="182"/>
      <c r="F80" s="169">
        <v>0.3</v>
      </c>
      <c r="G80" s="33">
        <v>12</v>
      </c>
      <c r="H80" s="169">
        <v>3.6</v>
      </c>
      <c r="I80" s="169">
        <v>4.3036000000000003</v>
      </c>
      <c r="J80" s="33">
        <v>70</v>
      </c>
      <c r="K80" s="33" t="s">
        <v>74</v>
      </c>
      <c r="L80" s="34" t="s">
        <v>65</v>
      </c>
      <c r="M80" s="33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2"/>
      <c r="S80" s="35"/>
      <c r="T80" s="35"/>
      <c r="U80" s="36" t="s">
        <v>66</v>
      </c>
      <c r="V80" s="170">
        <v>11</v>
      </c>
      <c r="W80" s="171">
        <f t="shared" si="2"/>
        <v>11</v>
      </c>
      <c r="X80" s="37">
        <f t="shared" si="3"/>
        <v>0.19667999999999999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137</v>
      </c>
      <c r="B81" s="55" t="s">
        <v>138</v>
      </c>
      <c r="C81" s="32">
        <v>4301135111</v>
      </c>
      <c r="D81" s="181">
        <v>4607111035028</v>
      </c>
      <c r="E81" s="182"/>
      <c r="F81" s="169">
        <v>0.48</v>
      </c>
      <c r="G81" s="33">
        <v>8</v>
      </c>
      <c r="H81" s="169">
        <v>3.84</v>
      </c>
      <c r="I81" s="169">
        <v>4.4488000000000003</v>
      </c>
      <c r="J81" s="33">
        <v>70</v>
      </c>
      <c r="K81" s="33" t="s">
        <v>74</v>
      </c>
      <c r="L81" s="34" t="s">
        <v>65</v>
      </c>
      <c r="M81" s="33">
        <v>180</v>
      </c>
      <c r="N81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2"/>
      <c r="S81" s="35"/>
      <c r="T81" s="35"/>
      <c r="U81" s="36" t="s">
        <v>66</v>
      </c>
      <c r="V81" s="170">
        <v>0</v>
      </c>
      <c r="W81" s="171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139</v>
      </c>
      <c r="B82" s="55" t="s">
        <v>140</v>
      </c>
      <c r="C82" s="32">
        <v>4301135109</v>
      </c>
      <c r="D82" s="181">
        <v>4607111033444</v>
      </c>
      <c r="E82" s="182"/>
      <c r="F82" s="169">
        <v>0.3</v>
      </c>
      <c r="G82" s="33">
        <v>12</v>
      </c>
      <c r="H82" s="169">
        <v>3.6</v>
      </c>
      <c r="I82" s="169">
        <v>4.3036000000000003</v>
      </c>
      <c r="J82" s="33">
        <v>70</v>
      </c>
      <c r="K82" s="33" t="s">
        <v>74</v>
      </c>
      <c r="L82" s="34" t="s">
        <v>65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2"/>
      <c r="S82" s="35"/>
      <c r="T82" s="35"/>
      <c r="U82" s="36" t="s">
        <v>66</v>
      </c>
      <c r="V82" s="170">
        <v>16</v>
      </c>
      <c r="W82" s="171">
        <f t="shared" si="2"/>
        <v>16</v>
      </c>
      <c r="X82" s="37">
        <f t="shared" si="3"/>
        <v>0.28608</v>
      </c>
      <c r="Y82" s="57"/>
      <c r="Z82" s="58"/>
      <c r="AD82" s="62"/>
      <c r="BA82" s="90" t="s">
        <v>75</v>
      </c>
    </row>
    <row r="83" spans="1:53" x14ac:dyDescent="0.2">
      <c r="A83" s="191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92"/>
      <c r="N83" s="176" t="s">
        <v>67</v>
      </c>
      <c r="O83" s="177"/>
      <c r="P83" s="177"/>
      <c r="Q83" s="177"/>
      <c r="R83" s="177"/>
      <c r="S83" s="177"/>
      <c r="T83" s="178"/>
      <c r="U83" s="38" t="s">
        <v>66</v>
      </c>
      <c r="V83" s="172">
        <f>IFERROR(SUM(V77:V82),"0")</f>
        <v>51</v>
      </c>
      <c r="W83" s="172">
        <f>IFERROR(SUM(W77:W82),"0")</f>
        <v>51</v>
      </c>
      <c r="X83" s="172">
        <f>IFERROR(IF(X77="",0,X77),"0")+IFERROR(IF(X78="",0,X78),"0")+IFERROR(IF(X79="",0,X79),"0")+IFERROR(IF(X80="",0,X80),"0")+IFERROR(IF(X81="",0,X81),"0")+IFERROR(IF(X82="",0,X82),"0")</f>
        <v>0.91188000000000002</v>
      </c>
      <c r="Y83" s="173"/>
      <c r="Z83" s="173"/>
    </row>
    <row r="84" spans="1:53" x14ac:dyDescent="0.2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92"/>
      <c r="N84" s="176" t="s">
        <v>67</v>
      </c>
      <c r="O84" s="177"/>
      <c r="P84" s="177"/>
      <c r="Q84" s="177"/>
      <c r="R84" s="177"/>
      <c r="S84" s="177"/>
      <c r="T84" s="178"/>
      <c r="U84" s="38" t="s">
        <v>68</v>
      </c>
      <c r="V84" s="172">
        <f>IFERROR(SUMPRODUCT(V77:V82*H77:H82),"0")</f>
        <v>183.6</v>
      </c>
      <c r="W84" s="172">
        <f>IFERROR(SUMPRODUCT(W77:W82*H77:H82),"0")</f>
        <v>183.6</v>
      </c>
      <c r="X84" s="38"/>
      <c r="Y84" s="173"/>
      <c r="Z84" s="173"/>
    </row>
    <row r="85" spans="1:53" ht="16.5" hidden="1" customHeight="1" x14ac:dyDescent="0.25">
      <c r="A85" s="179" t="s">
        <v>141</v>
      </c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66"/>
      <c r="Z85" s="166"/>
    </row>
    <row r="86" spans="1:53" ht="14.25" hidden="1" customHeight="1" x14ac:dyDescent="0.25">
      <c r="A86" s="196" t="s">
        <v>141</v>
      </c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65"/>
      <c r="Z86" s="165"/>
    </row>
    <row r="87" spans="1:53" ht="27" hidden="1" customHeight="1" x14ac:dyDescent="0.25">
      <c r="A87" s="55" t="s">
        <v>142</v>
      </c>
      <c r="B87" s="55" t="s">
        <v>143</v>
      </c>
      <c r="C87" s="32">
        <v>4301136013</v>
      </c>
      <c r="D87" s="181">
        <v>4607025784012</v>
      </c>
      <c r="E87" s="182"/>
      <c r="F87" s="169">
        <v>0.09</v>
      </c>
      <c r="G87" s="33">
        <v>24</v>
      </c>
      <c r="H87" s="169">
        <v>2.16</v>
      </c>
      <c r="I87" s="169">
        <v>2.4912000000000001</v>
      </c>
      <c r="J87" s="33">
        <v>126</v>
      </c>
      <c r="K87" s="33" t="s">
        <v>74</v>
      </c>
      <c r="L87" s="34" t="s">
        <v>65</v>
      </c>
      <c r="M87" s="33">
        <v>180</v>
      </c>
      <c r="N87" s="28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2"/>
      <c r="S87" s="35"/>
      <c r="T87" s="35"/>
      <c r="U87" s="36" t="s">
        <v>66</v>
      </c>
      <c r="V87" s="170">
        <v>0</v>
      </c>
      <c r="W87" s="171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144</v>
      </c>
      <c r="B88" s="55" t="s">
        <v>145</v>
      </c>
      <c r="C88" s="32">
        <v>4301136012</v>
      </c>
      <c r="D88" s="181">
        <v>4607025784319</v>
      </c>
      <c r="E88" s="182"/>
      <c r="F88" s="169">
        <v>0.36</v>
      </c>
      <c r="G88" s="33">
        <v>10</v>
      </c>
      <c r="H88" s="169">
        <v>3.6</v>
      </c>
      <c r="I88" s="169">
        <v>4.2439999999999998</v>
      </c>
      <c r="J88" s="33">
        <v>70</v>
      </c>
      <c r="K88" s="33" t="s">
        <v>74</v>
      </c>
      <c r="L88" s="34" t="s">
        <v>65</v>
      </c>
      <c r="M88" s="33">
        <v>180</v>
      </c>
      <c r="N88" s="34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2"/>
      <c r="S88" s="35"/>
      <c r="T88" s="35"/>
      <c r="U88" s="36" t="s">
        <v>66</v>
      </c>
      <c r="V88" s="170">
        <v>0</v>
      </c>
      <c r="W88" s="171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146</v>
      </c>
      <c r="B89" s="55" t="s">
        <v>147</v>
      </c>
      <c r="C89" s="32">
        <v>4301136014</v>
      </c>
      <c r="D89" s="181">
        <v>4607111035370</v>
      </c>
      <c r="E89" s="182"/>
      <c r="F89" s="169">
        <v>0.14000000000000001</v>
      </c>
      <c r="G89" s="33">
        <v>22</v>
      </c>
      <c r="H89" s="169">
        <v>3.08</v>
      </c>
      <c r="I89" s="169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2"/>
      <c r="S89" s="35"/>
      <c r="T89" s="35"/>
      <c r="U89" s="36" t="s">
        <v>66</v>
      </c>
      <c r="V89" s="170">
        <v>2</v>
      </c>
      <c r="W89" s="171">
        <f>IFERROR(IF(V89="","",V89),"")</f>
        <v>2</v>
      </c>
      <c r="X89" s="37">
        <f>IFERROR(IF(V89="","",V89*0.0155),"")</f>
        <v>3.1E-2</v>
      </c>
      <c r="Y89" s="57"/>
      <c r="Z89" s="58"/>
      <c r="AD89" s="62"/>
      <c r="BA89" s="93" t="s">
        <v>75</v>
      </c>
    </row>
    <row r="90" spans="1:53" x14ac:dyDescent="0.2">
      <c r="A90" s="191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92"/>
      <c r="N90" s="176" t="s">
        <v>67</v>
      </c>
      <c r="O90" s="177"/>
      <c r="P90" s="177"/>
      <c r="Q90" s="177"/>
      <c r="R90" s="177"/>
      <c r="S90" s="177"/>
      <c r="T90" s="178"/>
      <c r="U90" s="38" t="s">
        <v>66</v>
      </c>
      <c r="V90" s="172">
        <f>IFERROR(SUM(V87:V89),"0")</f>
        <v>2</v>
      </c>
      <c r="W90" s="172">
        <f>IFERROR(SUM(W87:W89),"0")</f>
        <v>2</v>
      </c>
      <c r="X90" s="172">
        <f>IFERROR(IF(X87="",0,X87),"0")+IFERROR(IF(X88="",0,X88),"0")+IFERROR(IF(X89="",0,X89),"0")</f>
        <v>3.1E-2</v>
      </c>
      <c r="Y90" s="173"/>
      <c r="Z90" s="173"/>
    </row>
    <row r="91" spans="1:53" x14ac:dyDescent="0.2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92"/>
      <c r="N91" s="176" t="s">
        <v>67</v>
      </c>
      <c r="O91" s="177"/>
      <c r="P91" s="177"/>
      <c r="Q91" s="177"/>
      <c r="R91" s="177"/>
      <c r="S91" s="177"/>
      <c r="T91" s="178"/>
      <c r="U91" s="38" t="s">
        <v>68</v>
      </c>
      <c r="V91" s="172">
        <f>IFERROR(SUMPRODUCT(V87:V89*H87:H89),"0")</f>
        <v>6.16</v>
      </c>
      <c r="W91" s="172">
        <f>IFERROR(SUMPRODUCT(W87:W89*H87:H89),"0")</f>
        <v>6.16</v>
      </c>
      <c r="X91" s="38"/>
      <c r="Y91" s="173"/>
      <c r="Z91" s="173"/>
    </row>
    <row r="92" spans="1:53" ht="16.5" hidden="1" customHeight="1" x14ac:dyDescent="0.25">
      <c r="A92" s="179" t="s">
        <v>148</v>
      </c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66"/>
      <c r="Z92" s="166"/>
    </row>
    <row r="93" spans="1:53" ht="14.25" hidden="1" customHeight="1" x14ac:dyDescent="0.25">
      <c r="A93" s="196" t="s">
        <v>61</v>
      </c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65"/>
      <c r="Z93" s="165"/>
    </row>
    <row r="94" spans="1:53" ht="27" hidden="1" customHeight="1" x14ac:dyDescent="0.25">
      <c r="A94" s="55" t="s">
        <v>149</v>
      </c>
      <c r="B94" s="55" t="s">
        <v>150</v>
      </c>
      <c r="C94" s="32">
        <v>4301070975</v>
      </c>
      <c r="D94" s="181">
        <v>4607111033970</v>
      </c>
      <c r="E94" s="182"/>
      <c r="F94" s="169">
        <v>0.43</v>
      </c>
      <c r="G94" s="33">
        <v>16</v>
      </c>
      <c r="H94" s="169">
        <v>6.88</v>
      </c>
      <c r="I94" s="169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2"/>
      <c r="S94" s="35"/>
      <c r="T94" s="35"/>
      <c r="U94" s="36" t="s">
        <v>66</v>
      </c>
      <c r="V94" s="170">
        <v>0</v>
      </c>
      <c r="W94" s="171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151</v>
      </c>
      <c r="B95" s="55" t="s">
        <v>152</v>
      </c>
      <c r="C95" s="32">
        <v>4301070976</v>
      </c>
      <c r="D95" s="181">
        <v>4607111034144</v>
      </c>
      <c r="E95" s="182"/>
      <c r="F95" s="169">
        <v>0.9</v>
      </c>
      <c r="G95" s="33">
        <v>8</v>
      </c>
      <c r="H95" s="169">
        <v>7.2</v>
      </c>
      <c r="I95" s="169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9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2"/>
      <c r="S95" s="35"/>
      <c r="T95" s="35"/>
      <c r="U95" s="36" t="s">
        <v>66</v>
      </c>
      <c r="V95" s="170">
        <v>68</v>
      </c>
      <c r="W95" s="171">
        <f>IFERROR(IF(V95="","",V95),"")</f>
        <v>68</v>
      </c>
      <c r="X95" s="37">
        <f>IFERROR(IF(V95="","",V95*0.0155),"")</f>
        <v>1.054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153</v>
      </c>
      <c r="B96" s="55" t="s">
        <v>154</v>
      </c>
      <c r="C96" s="32">
        <v>4301070973</v>
      </c>
      <c r="D96" s="181">
        <v>4607111033987</v>
      </c>
      <c r="E96" s="182"/>
      <c r="F96" s="169">
        <v>0.43</v>
      </c>
      <c r="G96" s="33">
        <v>16</v>
      </c>
      <c r="H96" s="169">
        <v>6.88</v>
      </c>
      <c r="I96" s="169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3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2"/>
      <c r="S96" s="35"/>
      <c r="T96" s="35"/>
      <c r="U96" s="36" t="s">
        <v>66</v>
      </c>
      <c r="V96" s="170">
        <v>18</v>
      </c>
      <c r="W96" s="171">
        <f>IFERROR(IF(V96="","",V96),"")</f>
        <v>18</v>
      </c>
      <c r="X96" s="37">
        <f>IFERROR(IF(V96="","",V96*0.0155),"")</f>
        <v>0.27900000000000003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155</v>
      </c>
      <c r="B97" s="55" t="s">
        <v>156</v>
      </c>
      <c r="C97" s="32">
        <v>4301070974</v>
      </c>
      <c r="D97" s="181">
        <v>4607111034151</v>
      </c>
      <c r="E97" s="182"/>
      <c r="F97" s="169">
        <v>0.9</v>
      </c>
      <c r="G97" s="33">
        <v>8</v>
      </c>
      <c r="H97" s="169">
        <v>7.2</v>
      </c>
      <c r="I97" s="169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2"/>
      <c r="S97" s="35"/>
      <c r="T97" s="35"/>
      <c r="U97" s="36" t="s">
        <v>66</v>
      </c>
      <c r="V97" s="170">
        <v>214</v>
      </c>
      <c r="W97" s="171">
        <f>IFERROR(IF(V97="","",V97),"")</f>
        <v>214</v>
      </c>
      <c r="X97" s="37">
        <f>IFERROR(IF(V97="","",V97*0.0155),"")</f>
        <v>3.3170000000000002</v>
      </c>
      <c r="Y97" s="57"/>
      <c r="Z97" s="58"/>
      <c r="AD97" s="62"/>
      <c r="BA97" s="97" t="s">
        <v>1</v>
      </c>
    </row>
    <row r="98" spans="1:53" x14ac:dyDescent="0.2">
      <c r="A98" s="191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92"/>
      <c r="N98" s="176" t="s">
        <v>67</v>
      </c>
      <c r="O98" s="177"/>
      <c r="P98" s="177"/>
      <c r="Q98" s="177"/>
      <c r="R98" s="177"/>
      <c r="S98" s="177"/>
      <c r="T98" s="178"/>
      <c r="U98" s="38" t="s">
        <v>66</v>
      </c>
      <c r="V98" s="172">
        <f>IFERROR(SUM(V94:V97),"0")</f>
        <v>300</v>
      </c>
      <c r="W98" s="172">
        <f>IFERROR(SUM(W94:W97),"0")</f>
        <v>300</v>
      </c>
      <c r="X98" s="172">
        <f>IFERROR(IF(X94="",0,X94),"0")+IFERROR(IF(X95="",0,X95),"0")+IFERROR(IF(X96="",0,X96),"0")+IFERROR(IF(X97="",0,X97),"0")</f>
        <v>4.6500000000000004</v>
      </c>
      <c r="Y98" s="173"/>
      <c r="Z98" s="173"/>
    </row>
    <row r="99" spans="1:53" x14ac:dyDescent="0.2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92"/>
      <c r="N99" s="176" t="s">
        <v>67</v>
      </c>
      <c r="O99" s="177"/>
      <c r="P99" s="177"/>
      <c r="Q99" s="177"/>
      <c r="R99" s="177"/>
      <c r="S99" s="177"/>
      <c r="T99" s="178"/>
      <c r="U99" s="38" t="s">
        <v>68</v>
      </c>
      <c r="V99" s="172">
        <f>IFERROR(SUMPRODUCT(V94:V97*H94:H97),"0")</f>
        <v>2154.2399999999998</v>
      </c>
      <c r="W99" s="172">
        <f>IFERROR(SUMPRODUCT(W94:W97*H94:H97),"0")</f>
        <v>2154.2399999999998</v>
      </c>
      <c r="X99" s="38"/>
      <c r="Y99" s="173"/>
      <c r="Z99" s="173"/>
    </row>
    <row r="100" spans="1:53" ht="16.5" hidden="1" customHeight="1" x14ac:dyDescent="0.25">
      <c r="A100" s="179" t="s">
        <v>157</v>
      </c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66"/>
      <c r="Z100" s="166"/>
    </row>
    <row r="101" spans="1:53" ht="14.25" hidden="1" customHeight="1" x14ac:dyDescent="0.25">
      <c r="A101" s="196" t="s">
        <v>119</v>
      </c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65"/>
      <c r="Z101" s="165"/>
    </row>
    <row r="102" spans="1:53" ht="27" customHeight="1" x14ac:dyDescent="0.25">
      <c r="A102" s="55" t="s">
        <v>158</v>
      </c>
      <c r="B102" s="55" t="s">
        <v>159</v>
      </c>
      <c r="C102" s="32">
        <v>4301135162</v>
      </c>
      <c r="D102" s="181">
        <v>4607111034014</v>
      </c>
      <c r="E102" s="182"/>
      <c r="F102" s="169">
        <v>0.25</v>
      </c>
      <c r="G102" s="33">
        <v>12</v>
      </c>
      <c r="H102" s="169">
        <v>3</v>
      </c>
      <c r="I102" s="169">
        <v>3.7035999999999998</v>
      </c>
      <c r="J102" s="33">
        <v>70</v>
      </c>
      <c r="K102" s="33" t="s">
        <v>74</v>
      </c>
      <c r="L102" s="34" t="s">
        <v>65</v>
      </c>
      <c r="M102" s="33">
        <v>180</v>
      </c>
      <c r="N102" s="24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2"/>
      <c r="S102" s="35"/>
      <c r="T102" s="35"/>
      <c r="U102" s="36" t="s">
        <v>66</v>
      </c>
      <c r="V102" s="170">
        <v>25</v>
      </c>
      <c r="W102" s="171">
        <f>IFERROR(IF(V102="","",V102),"")</f>
        <v>25</v>
      </c>
      <c r="X102" s="37">
        <f>IFERROR(IF(V102="","",V102*0.01788),"")</f>
        <v>0.44700000000000001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160</v>
      </c>
      <c r="B103" s="55" t="s">
        <v>161</v>
      </c>
      <c r="C103" s="32">
        <v>4301135117</v>
      </c>
      <c r="D103" s="181">
        <v>4607111033994</v>
      </c>
      <c r="E103" s="182"/>
      <c r="F103" s="169">
        <v>0.25</v>
      </c>
      <c r="G103" s="33">
        <v>12</v>
      </c>
      <c r="H103" s="169">
        <v>3</v>
      </c>
      <c r="I103" s="169">
        <v>3.7035999999999998</v>
      </c>
      <c r="J103" s="33">
        <v>70</v>
      </c>
      <c r="K103" s="33" t="s">
        <v>74</v>
      </c>
      <c r="L103" s="34" t="s">
        <v>65</v>
      </c>
      <c r="M103" s="33">
        <v>180</v>
      </c>
      <c r="N103" s="25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2"/>
      <c r="S103" s="35"/>
      <c r="T103" s="35"/>
      <c r="U103" s="36" t="s">
        <v>66</v>
      </c>
      <c r="V103" s="170">
        <v>28</v>
      </c>
      <c r="W103" s="171">
        <f>IFERROR(IF(V103="","",V103),"")</f>
        <v>28</v>
      </c>
      <c r="X103" s="37">
        <f>IFERROR(IF(V103="","",V103*0.01788),"")</f>
        <v>0.50063999999999997</v>
      </c>
      <c r="Y103" s="57"/>
      <c r="Z103" s="58"/>
      <c r="AD103" s="62"/>
      <c r="BA103" s="99" t="s">
        <v>75</v>
      </c>
    </row>
    <row r="104" spans="1:53" x14ac:dyDescent="0.2">
      <c r="A104" s="191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92"/>
      <c r="N104" s="176" t="s">
        <v>67</v>
      </c>
      <c r="O104" s="177"/>
      <c r="P104" s="177"/>
      <c r="Q104" s="177"/>
      <c r="R104" s="177"/>
      <c r="S104" s="177"/>
      <c r="T104" s="178"/>
      <c r="U104" s="38" t="s">
        <v>66</v>
      </c>
      <c r="V104" s="172">
        <f>IFERROR(SUM(V102:V103),"0")</f>
        <v>53</v>
      </c>
      <c r="W104" s="172">
        <f>IFERROR(SUM(W102:W103),"0")</f>
        <v>53</v>
      </c>
      <c r="X104" s="172">
        <f>IFERROR(IF(X102="",0,X102),"0")+IFERROR(IF(X103="",0,X103),"0")</f>
        <v>0.94764000000000004</v>
      </c>
      <c r="Y104" s="173"/>
      <c r="Z104" s="173"/>
    </row>
    <row r="105" spans="1:53" x14ac:dyDescent="0.2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92"/>
      <c r="N105" s="176" t="s">
        <v>67</v>
      </c>
      <c r="O105" s="177"/>
      <c r="P105" s="177"/>
      <c r="Q105" s="177"/>
      <c r="R105" s="177"/>
      <c r="S105" s="177"/>
      <c r="T105" s="178"/>
      <c r="U105" s="38" t="s">
        <v>68</v>
      </c>
      <c r="V105" s="172">
        <f>IFERROR(SUMPRODUCT(V102:V103*H102:H103),"0")</f>
        <v>159</v>
      </c>
      <c r="W105" s="172">
        <f>IFERROR(SUMPRODUCT(W102:W103*H102:H103),"0")</f>
        <v>159</v>
      </c>
      <c r="X105" s="38"/>
      <c r="Y105" s="173"/>
      <c r="Z105" s="173"/>
    </row>
    <row r="106" spans="1:53" ht="16.5" hidden="1" customHeight="1" x14ac:dyDescent="0.25">
      <c r="A106" s="179" t="s">
        <v>162</v>
      </c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66"/>
      <c r="Z106" s="166"/>
    </row>
    <row r="107" spans="1:53" ht="14.25" hidden="1" customHeight="1" x14ac:dyDescent="0.25">
      <c r="A107" s="196" t="s">
        <v>119</v>
      </c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65"/>
      <c r="Z107" s="165"/>
    </row>
    <row r="108" spans="1:53" ht="16.5" hidden="1" customHeight="1" x14ac:dyDescent="0.25">
      <c r="A108" s="55" t="s">
        <v>163</v>
      </c>
      <c r="B108" s="55" t="s">
        <v>164</v>
      </c>
      <c r="C108" s="32">
        <v>4301135112</v>
      </c>
      <c r="D108" s="181">
        <v>4607111034199</v>
      </c>
      <c r="E108" s="182"/>
      <c r="F108" s="169">
        <v>0.25</v>
      </c>
      <c r="G108" s="33">
        <v>12</v>
      </c>
      <c r="H108" s="169">
        <v>3</v>
      </c>
      <c r="I108" s="169">
        <v>3.7035999999999998</v>
      </c>
      <c r="J108" s="33">
        <v>70</v>
      </c>
      <c r="K108" s="33" t="s">
        <v>74</v>
      </c>
      <c r="L108" s="34" t="s">
        <v>65</v>
      </c>
      <c r="M108" s="33">
        <v>180</v>
      </c>
      <c r="N108" s="29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2"/>
      <c r="S108" s="35"/>
      <c r="T108" s="35"/>
      <c r="U108" s="36" t="s">
        <v>66</v>
      </c>
      <c r="V108" s="170">
        <v>0</v>
      </c>
      <c r="W108" s="171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75</v>
      </c>
    </row>
    <row r="109" spans="1:53" hidden="1" x14ac:dyDescent="0.2">
      <c r="A109" s="191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92"/>
      <c r="N109" s="176" t="s">
        <v>67</v>
      </c>
      <c r="O109" s="177"/>
      <c r="P109" s="177"/>
      <c r="Q109" s="177"/>
      <c r="R109" s="177"/>
      <c r="S109" s="177"/>
      <c r="T109" s="178"/>
      <c r="U109" s="38" t="s">
        <v>66</v>
      </c>
      <c r="V109" s="172">
        <f>IFERROR(SUM(V108:V108),"0")</f>
        <v>0</v>
      </c>
      <c r="W109" s="172">
        <f>IFERROR(SUM(W108:W108),"0")</f>
        <v>0</v>
      </c>
      <c r="X109" s="172">
        <f>IFERROR(IF(X108="",0,X108),"0")</f>
        <v>0</v>
      </c>
      <c r="Y109" s="173"/>
      <c r="Z109" s="173"/>
    </row>
    <row r="110" spans="1:53" hidden="1" x14ac:dyDescent="0.2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92"/>
      <c r="N110" s="176" t="s">
        <v>67</v>
      </c>
      <c r="O110" s="177"/>
      <c r="P110" s="177"/>
      <c r="Q110" s="177"/>
      <c r="R110" s="177"/>
      <c r="S110" s="177"/>
      <c r="T110" s="178"/>
      <c r="U110" s="38" t="s">
        <v>68</v>
      </c>
      <c r="V110" s="172">
        <f>IFERROR(SUMPRODUCT(V108:V108*H108:H108),"0")</f>
        <v>0</v>
      </c>
      <c r="W110" s="172">
        <f>IFERROR(SUMPRODUCT(W108:W108*H108:H108),"0")</f>
        <v>0</v>
      </c>
      <c r="X110" s="38"/>
      <c r="Y110" s="173"/>
      <c r="Z110" s="173"/>
    </row>
    <row r="111" spans="1:53" ht="16.5" hidden="1" customHeight="1" x14ac:dyDescent="0.25">
      <c r="A111" s="179" t="s">
        <v>165</v>
      </c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66"/>
      <c r="Z111" s="166"/>
    </row>
    <row r="112" spans="1:53" ht="14.25" hidden="1" customHeight="1" x14ac:dyDescent="0.25">
      <c r="A112" s="196" t="s">
        <v>119</v>
      </c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65"/>
      <c r="Z112" s="165"/>
    </row>
    <row r="113" spans="1:53" ht="27" hidden="1" customHeight="1" x14ac:dyDescent="0.25">
      <c r="A113" s="55" t="s">
        <v>166</v>
      </c>
      <c r="B113" s="55" t="s">
        <v>167</v>
      </c>
      <c r="C113" s="32">
        <v>4301130006</v>
      </c>
      <c r="D113" s="181">
        <v>4607111034670</v>
      </c>
      <c r="E113" s="182"/>
      <c r="F113" s="169">
        <v>3</v>
      </c>
      <c r="G113" s="33">
        <v>1</v>
      </c>
      <c r="H113" s="169">
        <v>3</v>
      </c>
      <c r="I113" s="169">
        <v>3.1949999999999998</v>
      </c>
      <c r="J113" s="33">
        <v>126</v>
      </c>
      <c r="K113" s="33" t="s">
        <v>74</v>
      </c>
      <c r="L113" s="34" t="s">
        <v>65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2"/>
      <c r="S113" s="35"/>
      <c r="T113" s="35"/>
      <c r="U113" s="36" t="s">
        <v>66</v>
      </c>
      <c r="V113" s="170">
        <v>0</v>
      </c>
      <c r="W113" s="171">
        <f>IFERROR(IF(V113="","",V113),"")</f>
        <v>0</v>
      </c>
      <c r="X113" s="37">
        <f>IFERROR(IF(V113="","",V113*0.00936),"")</f>
        <v>0</v>
      </c>
      <c r="Y113" s="57" t="s">
        <v>168</v>
      </c>
      <c r="Z113" s="58"/>
      <c r="AD113" s="62"/>
      <c r="BA113" s="101" t="s">
        <v>75</v>
      </c>
    </row>
    <row r="114" spans="1:53" ht="27" hidden="1" customHeight="1" x14ac:dyDescent="0.25">
      <c r="A114" s="55" t="s">
        <v>169</v>
      </c>
      <c r="B114" s="55" t="s">
        <v>170</v>
      </c>
      <c r="C114" s="32">
        <v>4301130003</v>
      </c>
      <c r="D114" s="181">
        <v>4607111034687</v>
      </c>
      <c r="E114" s="182"/>
      <c r="F114" s="169">
        <v>3</v>
      </c>
      <c r="G114" s="33">
        <v>1</v>
      </c>
      <c r="H114" s="169">
        <v>3</v>
      </c>
      <c r="I114" s="169">
        <v>3.1949999999999998</v>
      </c>
      <c r="J114" s="33">
        <v>126</v>
      </c>
      <c r="K114" s="33" t="s">
        <v>74</v>
      </c>
      <c r="L114" s="34" t="s">
        <v>65</v>
      </c>
      <c r="M114" s="33">
        <v>180</v>
      </c>
      <c r="N114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2"/>
      <c r="S114" s="35"/>
      <c r="T114" s="35"/>
      <c r="U114" s="36" t="s">
        <v>66</v>
      </c>
      <c r="V114" s="170">
        <v>0</v>
      </c>
      <c r="W114" s="171">
        <f>IFERROR(IF(V114="","",V114),"")</f>
        <v>0</v>
      </c>
      <c r="X114" s="37">
        <f>IFERROR(IF(V114="","",V114*0.00936),"")</f>
        <v>0</v>
      </c>
      <c r="Y114" s="57" t="s">
        <v>168</v>
      </c>
      <c r="Z114" s="58"/>
      <c r="AD114" s="62"/>
      <c r="BA114" s="102" t="s">
        <v>75</v>
      </c>
    </row>
    <row r="115" spans="1:53" ht="27" hidden="1" customHeight="1" x14ac:dyDescent="0.25">
      <c r="A115" s="55" t="s">
        <v>171</v>
      </c>
      <c r="B115" s="55" t="s">
        <v>172</v>
      </c>
      <c r="C115" s="32">
        <v>4301135181</v>
      </c>
      <c r="D115" s="181">
        <v>4607111034380</v>
      </c>
      <c r="E115" s="182"/>
      <c r="F115" s="169">
        <v>0.25</v>
      </c>
      <c r="G115" s="33">
        <v>12</v>
      </c>
      <c r="H115" s="169">
        <v>3</v>
      </c>
      <c r="I115" s="169">
        <v>3.28</v>
      </c>
      <c r="J115" s="33">
        <v>70</v>
      </c>
      <c r="K115" s="33" t="s">
        <v>74</v>
      </c>
      <c r="L115" s="34" t="s">
        <v>65</v>
      </c>
      <c r="M115" s="33">
        <v>180</v>
      </c>
      <c r="N115" s="29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2"/>
      <c r="S115" s="35"/>
      <c r="T115" s="35"/>
      <c r="U115" s="36" t="s">
        <v>66</v>
      </c>
      <c r="V115" s="170">
        <v>0</v>
      </c>
      <c r="W115" s="171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customHeight="1" x14ac:dyDescent="0.25">
      <c r="A116" s="55" t="s">
        <v>173</v>
      </c>
      <c r="B116" s="55" t="s">
        <v>174</v>
      </c>
      <c r="C116" s="32">
        <v>4301135180</v>
      </c>
      <c r="D116" s="181">
        <v>4607111034397</v>
      </c>
      <c r="E116" s="182"/>
      <c r="F116" s="169">
        <v>0.25</v>
      </c>
      <c r="G116" s="33">
        <v>12</v>
      </c>
      <c r="H116" s="169">
        <v>3</v>
      </c>
      <c r="I116" s="169">
        <v>3.28</v>
      </c>
      <c r="J116" s="33">
        <v>70</v>
      </c>
      <c r="K116" s="33" t="s">
        <v>74</v>
      </c>
      <c r="L116" s="34" t="s">
        <v>65</v>
      </c>
      <c r="M116" s="33">
        <v>180</v>
      </c>
      <c r="N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4"/>
      <c r="P116" s="184"/>
      <c r="Q116" s="184"/>
      <c r="R116" s="182"/>
      <c r="S116" s="35"/>
      <c r="T116" s="35"/>
      <c r="U116" s="36" t="s">
        <v>66</v>
      </c>
      <c r="V116" s="170">
        <v>7</v>
      </c>
      <c r="W116" s="171">
        <f>IFERROR(IF(V116="","",V116),"")</f>
        <v>7</v>
      </c>
      <c r="X116" s="37">
        <f>IFERROR(IF(V116="","",V116*0.01788),"")</f>
        <v>0.12515999999999999</v>
      </c>
      <c r="Y116" s="57"/>
      <c r="Z116" s="58"/>
      <c r="AD116" s="62"/>
      <c r="BA116" s="104" t="s">
        <v>75</v>
      </c>
    </row>
    <row r="117" spans="1:53" x14ac:dyDescent="0.2">
      <c r="A117" s="191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92"/>
      <c r="N117" s="176" t="s">
        <v>67</v>
      </c>
      <c r="O117" s="177"/>
      <c r="P117" s="177"/>
      <c r="Q117" s="177"/>
      <c r="R117" s="177"/>
      <c r="S117" s="177"/>
      <c r="T117" s="178"/>
      <c r="U117" s="38" t="s">
        <v>66</v>
      </c>
      <c r="V117" s="172">
        <f>IFERROR(SUM(V113:V116),"0")</f>
        <v>7</v>
      </c>
      <c r="W117" s="172">
        <f>IFERROR(SUM(W113:W116),"0")</f>
        <v>7</v>
      </c>
      <c r="X117" s="172">
        <f>IFERROR(IF(X113="",0,X113),"0")+IFERROR(IF(X114="",0,X114),"0")+IFERROR(IF(X115="",0,X115),"0")+IFERROR(IF(X116="",0,X116),"0")</f>
        <v>0.12515999999999999</v>
      </c>
      <c r="Y117" s="173"/>
      <c r="Z117" s="173"/>
    </row>
    <row r="118" spans="1:53" x14ac:dyDescent="0.2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92"/>
      <c r="N118" s="176" t="s">
        <v>67</v>
      </c>
      <c r="O118" s="177"/>
      <c r="P118" s="177"/>
      <c r="Q118" s="177"/>
      <c r="R118" s="177"/>
      <c r="S118" s="177"/>
      <c r="T118" s="178"/>
      <c r="U118" s="38" t="s">
        <v>68</v>
      </c>
      <c r="V118" s="172">
        <f>IFERROR(SUMPRODUCT(V113:V116*H113:H116),"0")</f>
        <v>21</v>
      </c>
      <c r="W118" s="172">
        <f>IFERROR(SUMPRODUCT(W113:W116*H113:H116),"0")</f>
        <v>21</v>
      </c>
      <c r="X118" s="38"/>
      <c r="Y118" s="173"/>
      <c r="Z118" s="173"/>
    </row>
    <row r="119" spans="1:53" ht="16.5" hidden="1" customHeight="1" x14ac:dyDescent="0.25">
      <c r="A119" s="179" t="s">
        <v>175</v>
      </c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66"/>
      <c r="Z119" s="166"/>
    </row>
    <row r="120" spans="1:53" ht="14.25" hidden="1" customHeight="1" x14ac:dyDescent="0.25">
      <c r="A120" s="196" t="s">
        <v>119</v>
      </c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65"/>
      <c r="Z120" s="165"/>
    </row>
    <row r="121" spans="1:53" ht="27" hidden="1" customHeight="1" x14ac:dyDescent="0.25">
      <c r="A121" s="55" t="s">
        <v>176</v>
      </c>
      <c r="B121" s="55" t="s">
        <v>177</v>
      </c>
      <c r="C121" s="32">
        <v>4301135134</v>
      </c>
      <c r="D121" s="181">
        <v>4607111035806</v>
      </c>
      <c r="E121" s="182"/>
      <c r="F121" s="169">
        <v>0.25</v>
      </c>
      <c r="G121" s="33">
        <v>12</v>
      </c>
      <c r="H121" s="169">
        <v>3</v>
      </c>
      <c r="I121" s="169">
        <v>3.7035999999999998</v>
      </c>
      <c r="J121" s="33">
        <v>70</v>
      </c>
      <c r="K121" s="33" t="s">
        <v>74</v>
      </c>
      <c r="L121" s="34" t="s">
        <v>65</v>
      </c>
      <c r="M121" s="33">
        <v>180</v>
      </c>
      <c r="N121" s="2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2"/>
      <c r="S121" s="35"/>
      <c r="T121" s="35"/>
      <c r="U121" s="36" t="s">
        <v>66</v>
      </c>
      <c r="V121" s="170">
        <v>0</v>
      </c>
      <c r="W121" s="171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91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92"/>
      <c r="N122" s="176" t="s">
        <v>67</v>
      </c>
      <c r="O122" s="177"/>
      <c r="P122" s="177"/>
      <c r="Q122" s="177"/>
      <c r="R122" s="177"/>
      <c r="S122" s="177"/>
      <c r="T122" s="178"/>
      <c r="U122" s="38" t="s">
        <v>66</v>
      </c>
      <c r="V122" s="172">
        <f>IFERROR(SUM(V121:V121),"0")</f>
        <v>0</v>
      </c>
      <c r="W122" s="172">
        <f>IFERROR(SUM(W121:W121),"0")</f>
        <v>0</v>
      </c>
      <c r="X122" s="172">
        <f>IFERROR(IF(X121="",0,X121),"0")</f>
        <v>0</v>
      </c>
      <c r="Y122" s="173"/>
      <c r="Z122" s="173"/>
    </row>
    <row r="123" spans="1:53" hidden="1" x14ac:dyDescent="0.2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92"/>
      <c r="N123" s="176" t="s">
        <v>67</v>
      </c>
      <c r="O123" s="177"/>
      <c r="P123" s="177"/>
      <c r="Q123" s="177"/>
      <c r="R123" s="177"/>
      <c r="S123" s="177"/>
      <c r="T123" s="178"/>
      <c r="U123" s="38" t="s">
        <v>68</v>
      </c>
      <c r="V123" s="172">
        <f>IFERROR(SUMPRODUCT(V121:V121*H121:H121),"0")</f>
        <v>0</v>
      </c>
      <c r="W123" s="172">
        <f>IFERROR(SUMPRODUCT(W121:W121*H121:H121),"0")</f>
        <v>0</v>
      </c>
      <c r="X123" s="38"/>
      <c r="Y123" s="173"/>
      <c r="Z123" s="173"/>
    </row>
    <row r="124" spans="1:53" ht="16.5" hidden="1" customHeight="1" x14ac:dyDescent="0.25">
      <c r="A124" s="179" t="s">
        <v>178</v>
      </c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66"/>
      <c r="Z124" s="166"/>
    </row>
    <row r="125" spans="1:53" ht="14.25" hidden="1" customHeight="1" x14ac:dyDescent="0.25">
      <c r="A125" s="196" t="s">
        <v>179</v>
      </c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65"/>
      <c r="Z125" s="165"/>
    </row>
    <row r="126" spans="1:53" ht="27" hidden="1" customHeight="1" x14ac:dyDescent="0.25">
      <c r="A126" s="55" t="s">
        <v>180</v>
      </c>
      <c r="B126" s="55" t="s">
        <v>181</v>
      </c>
      <c r="C126" s="32">
        <v>4301070768</v>
      </c>
      <c r="D126" s="181">
        <v>4607111035639</v>
      </c>
      <c r="E126" s="182"/>
      <c r="F126" s="169">
        <v>0.2</v>
      </c>
      <c r="G126" s="33">
        <v>12</v>
      </c>
      <c r="H126" s="169">
        <v>2.4</v>
      </c>
      <c r="I126" s="169">
        <v>3.13</v>
      </c>
      <c r="J126" s="33">
        <v>48</v>
      </c>
      <c r="K126" s="33" t="s">
        <v>182</v>
      </c>
      <c r="L126" s="34" t="s">
        <v>65</v>
      </c>
      <c r="M126" s="33">
        <v>180</v>
      </c>
      <c r="N126" s="25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2"/>
      <c r="S126" s="35"/>
      <c r="T126" s="35"/>
      <c r="U126" s="36" t="s">
        <v>66</v>
      </c>
      <c r="V126" s="170">
        <v>0</v>
      </c>
      <c r="W126" s="171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183</v>
      </c>
      <c r="B127" s="55" t="s">
        <v>184</v>
      </c>
      <c r="C127" s="32">
        <v>4301070797</v>
      </c>
      <c r="D127" s="181">
        <v>4607111035646</v>
      </c>
      <c r="E127" s="182"/>
      <c r="F127" s="169">
        <v>0.2</v>
      </c>
      <c r="G127" s="33">
        <v>8</v>
      </c>
      <c r="H127" s="169">
        <v>1.6</v>
      </c>
      <c r="I127" s="169">
        <v>2.12</v>
      </c>
      <c r="J127" s="33">
        <v>72</v>
      </c>
      <c r="K127" s="33" t="s">
        <v>185</v>
      </c>
      <c r="L127" s="34" t="s">
        <v>65</v>
      </c>
      <c r="M127" s="33">
        <v>180</v>
      </c>
      <c r="N127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2"/>
      <c r="S127" s="35"/>
      <c r="T127" s="35"/>
      <c r="U127" s="36" t="s">
        <v>66</v>
      </c>
      <c r="V127" s="170">
        <v>0</v>
      </c>
      <c r="W127" s="171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91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92"/>
      <c r="N128" s="176" t="s">
        <v>67</v>
      </c>
      <c r="O128" s="177"/>
      <c r="P128" s="177"/>
      <c r="Q128" s="177"/>
      <c r="R128" s="177"/>
      <c r="S128" s="177"/>
      <c r="T128" s="178"/>
      <c r="U128" s="38" t="s">
        <v>66</v>
      </c>
      <c r="V128" s="172">
        <f>IFERROR(SUM(V126:V127),"0")</f>
        <v>0</v>
      </c>
      <c r="W128" s="172">
        <f>IFERROR(SUM(W126:W127),"0")</f>
        <v>0</v>
      </c>
      <c r="X128" s="172">
        <f>IFERROR(IF(X126="",0,X126),"0")+IFERROR(IF(X127="",0,X127),"0")</f>
        <v>0</v>
      </c>
      <c r="Y128" s="173"/>
      <c r="Z128" s="173"/>
    </row>
    <row r="129" spans="1:53" hidden="1" x14ac:dyDescent="0.2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92"/>
      <c r="N129" s="176" t="s">
        <v>67</v>
      </c>
      <c r="O129" s="177"/>
      <c r="P129" s="177"/>
      <c r="Q129" s="177"/>
      <c r="R129" s="177"/>
      <c r="S129" s="177"/>
      <c r="T129" s="178"/>
      <c r="U129" s="38" t="s">
        <v>68</v>
      </c>
      <c r="V129" s="172">
        <f>IFERROR(SUMPRODUCT(V126:V127*H126:H127),"0")</f>
        <v>0</v>
      </c>
      <c r="W129" s="172">
        <f>IFERROR(SUMPRODUCT(W126:W127*H126:H127),"0")</f>
        <v>0</v>
      </c>
      <c r="X129" s="38"/>
      <c r="Y129" s="173"/>
      <c r="Z129" s="173"/>
    </row>
    <row r="130" spans="1:53" ht="16.5" hidden="1" customHeight="1" x14ac:dyDescent="0.25">
      <c r="A130" s="179" t="s">
        <v>186</v>
      </c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66"/>
      <c r="Z130" s="166"/>
    </row>
    <row r="131" spans="1:53" ht="14.25" hidden="1" customHeight="1" x14ac:dyDescent="0.25">
      <c r="A131" s="196" t="s">
        <v>119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65"/>
      <c r="Z131" s="165"/>
    </row>
    <row r="132" spans="1:53" ht="27" hidden="1" customHeight="1" x14ac:dyDescent="0.25">
      <c r="A132" s="55" t="s">
        <v>187</v>
      </c>
      <c r="B132" s="55" t="s">
        <v>188</v>
      </c>
      <c r="C132" s="32">
        <v>4301135133</v>
      </c>
      <c r="D132" s="181">
        <v>4607111036568</v>
      </c>
      <c r="E132" s="182"/>
      <c r="F132" s="169">
        <v>0.28000000000000003</v>
      </c>
      <c r="G132" s="33">
        <v>6</v>
      </c>
      <c r="H132" s="169">
        <v>1.68</v>
      </c>
      <c r="I132" s="169">
        <v>2.1017999999999999</v>
      </c>
      <c r="J132" s="33">
        <v>126</v>
      </c>
      <c r="K132" s="33" t="s">
        <v>74</v>
      </c>
      <c r="L132" s="34" t="s">
        <v>65</v>
      </c>
      <c r="M132" s="33">
        <v>180</v>
      </c>
      <c r="N132" s="3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2"/>
      <c r="S132" s="35"/>
      <c r="T132" s="35"/>
      <c r="U132" s="36" t="s">
        <v>66</v>
      </c>
      <c r="V132" s="170">
        <v>0</v>
      </c>
      <c r="W132" s="171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91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92"/>
      <c r="N133" s="176" t="s">
        <v>67</v>
      </c>
      <c r="O133" s="177"/>
      <c r="P133" s="177"/>
      <c r="Q133" s="177"/>
      <c r="R133" s="177"/>
      <c r="S133" s="177"/>
      <c r="T133" s="178"/>
      <c r="U133" s="38" t="s">
        <v>66</v>
      </c>
      <c r="V133" s="172">
        <f>IFERROR(SUM(V132:V132),"0")</f>
        <v>0</v>
      </c>
      <c r="W133" s="172">
        <f>IFERROR(SUM(W132:W132),"0")</f>
        <v>0</v>
      </c>
      <c r="X133" s="172">
        <f>IFERROR(IF(X132="",0,X132),"0")</f>
        <v>0</v>
      </c>
      <c r="Y133" s="173"/>
      <c r="Z133" s="173"/>
    </row>
    <row r="134" spans="1:53" hidden="1" x14ac:dyDescent="0.2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92"/>
      <c r="N134" s="176" t="s">
        <v>67</v>
      </c>
      <c r="O134" s="177"/>
      <c r="P134" s="177"/>
      <c r="Q134" s="177"/>
      <c r="R134" s="177"/>
      <c r="S134" s="177"/>
      <c r="T134" s="178"/>
      <c r="U134" s="38" t="s">
        <v>68</v>
      </c>
      <c r="V134" s="172">
        <f>IFERROR(SUMPRODUCT(V132:V132*H132:H132),"0")</f>
        <v>0</v>
      </c>
      <c r="W134" s="172">
        <f>IFERROR(SUMPRODUCT(W132:W132*H132:H132),"0")</f>
        <v>0</v>
      </c>
      <c r="X134" s="38"/>
      <c r="Y134" s="173"/>
      <c r="Z134" s="173"/>
    </row>
    <row r="135" spans="1:53" ht="27.75" hidden="1" customHeight="1" x14ac:dyDescent="0.2">
      <c r="A135" s="199" t="s">
        <v>189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49"/>
      <c r="Z135" s="49"/>
    </row>
    <row r="136" spans="1:53" ht="16.5" hidden="1" customHeight="1" x14ac:dyDescent="0.25">
      <c r="A136" s="179" t="s">
        <v>190</v>
      </c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66"/>
      <c r="Z136" s="166"/>
    </row>
    <row r="137" spans="1:53" ht="14.25" hidden="1" customHeight="1" x14ac:dyDescent="0.25">
      <c r="A137" s="196" t="s">
        <v>119</v>
      </c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65"/>
      <c r="Z137" s="165"/>
    </row>
    <row r="138" spans="1:53" ht="16.5" hidden="1" customHeight="1" x14ac:dyDescent="0.25">
      <c r="A138" s="55" t="s">
        <v>191</v>
      </c>
      <c r="B138" s="55" t="s">
        <v>192</v>
      </c>
      <c r="C138" s="32">
        <v>4301135317</v>
      </c>
      <c r="D138" s="181">
        <v>4607111039057</v>
      </c>
      <c r="E138" s="182"/>
      <c r="F138" s="169">
        <v>1.8</v>
      </c>
      <c r="G138" s="33">
        <v>1</v>
      </c>
      <c r="H138" s="169">
        <v>1.8</v>
      </c>
      <c r="I138" s="169">
        <v>1.9</v>
      </c>
      <c r="J138" s="33">
        <v>234</v>
      </c>
      <c r="K138" s="33" t="s">
        <v>115</v>
      </c>
      <c r="L138" s="34" t="s">
        <v>65</v>
      </c>
      <c r="M138" s="33">
        <v>180</v>
      </c>
      <c r="N138" s="259" t="s">
        <v>193</v>
      </c>
      <c r="O138" s="184"/>
      <c r="P138" s="184"/>
      <c r="Q138" s="184"/>
      <c r="R138" s="182"/>
      <c r="S138" s="35"/>
      <c r="T138" s="35"/>
      <c r="U138" s="36" t="s">
        <v>66</v>
      </c>
      <c r="V138" s="170">
        <v>0</v>
      </c>
      <c r="W138" s="171">
        <f>IFERROR(IF(V138="","",V138),"")</f>
        <v>0</v>
      </c>
      <c r="X138" s="37">
        <f>IFERROR(IF(V138="","",V138*0.00502),"")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91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92"/>
      <c r="N139" s="176" t="s">
        <v>67</v>
      </c>
      <c r="O139" s="177"/>
      <c r="P139" s="177"/>
      <c r="Q139" s="177"/>
      <c r="R139" s="177"/>
      <c r="S139" s="177"/>
      <c r="T139" s="178"/>
      <c r="U139" s="38" t="s">
        <v>66</v>
      </c>
      <c r="V139" s="172">
        <f>IFERROR(SUM(V138:V138),"0")</f>
        <v>0</v>
      </c>
      <c r="W139" s="172">
        <f>IFERROR(SUM(W138:W138),"0")</f>
        <v>0</v>
      </c>
      <c r="X139" s="172">
        <f>IFERROR(IF(X138="",0,X138),"0")</f>
        <v>0</v>
      </c>
      <c r="Y139" s="173"/>
      <c r="Z139" s="173"/>
    </row>
    <row r="140" spans="1:53" hidden="1" x14ac:dyDescent="0.2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92"/>
      <c r="N140" s="176" t="s">
        <v>67</v>
      </c>
      <c r="O140" s="177"/>
      <c r="P140" s="177"/>
      <c r="Q140" s="177"/>
      <c r="R140" s="177"/>
      <c r="S140" s="177"/>
      <c r="T140" s="178"/>
      <c r="U140" s="38" t="s">
        <v>68</v>
      </c>
      <c r="V140" s="172">
        <f>IFERROR(SUMPRODUCT(V138:V138*H138:H138),"0")</f>
        <v>0</v>
      </c>
      <c r="W140" s="172">
        <f>IFERROR(SUMPRODUCT(W138:W138*H138:H138),"0")</f>
        <v>0</v>
      </c>
      <c r="X140" s="38"/>
      <c r="Y140" s="173"/>
      <c r="Z140" s="173"/>
    </row>
    <row r="141" spans="1:53" ht="16.5" hidden="1" customHeight="1" x14ac:dyDescent="0.25">
      <c r="A141" s="179" t="s">
        <v>194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66"/>
      <c r="Z141" s="166"/>
    </row>
    <row r="142" spans="1:53" ht="14.25" hidden="1" customHeight="1" x14ac:dyDescent="0.25">
      <c r="A142" s="196" t="s">
        <v>179</v>
      </c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65"/>
      <c r="Z142" s="165"/>
    </row>
    <row r="143" spans="1:53" ht="16.5" hidden="1" customHeight="1" x14ac:dyDescent="0.25">
      <c r="A143" s="55" t="s">
        <v>195</v>
      </c>
      <c r="B143" s="55" t="s">
        <v>196</v>
      </c>
      <c r="C143" s="32">
        <v>4301071010</v>
      </c>
      <c r="D143" s="181">
        <v>4607111037701</v>
      </c>
      <c r="E143" s="182"/>
      <c r="F143" s="169">
        <v>5</v>
      </c>
      <c r="G143" s="33">
        <v>1</v>
      </c>
      <c r="H143" s="169">
        <v>5</v>
      </c>
      <c r="I143" s="169">
        <v>5.2</v>
      </c>
      <c r="J143" s="33">
        <v>144</v>
      </c>
      <c r="K143" s="33" t="s">
        <v>64</v>
      </c>
      <c r="L143" s="34" t="s">
        <v>65</v>
      </c>
      <c r="M143" s="33">
        <v>180</v>
      </c>
      <c r="N143" s="3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84"/>
      <c r="P143" s="184"/>
      <c r="Q143" s="184"/>
      <c r="R143" s="182"/>
      <c r="S143" s="35"/>
      <c r="T143" s="35"/>
      <c r="U143" s="36" t="s">
        <v>66</v>
      </c>
      <c r="V143" s="170">
        <v>0</v>
      </c>
      <c r="W143" s="171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75</v>
      </c>
    </row>
    <row r="144" spans="1:53" hidden="1" x14ac:dyDescent="0.2">
      <c r="A144" s="191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92"/>
      <c r="N144" s="176" t="s">
        <v>67</v>
      </c>
      <c r="O144" s="177"/>
      <c r="P144" s="177"/>
      <c r="Q144" s="177"/>
      <c r="R144" s="177"/>
      <c r="S144" s="177"/>
      <c r="T144" s="178"/>
      <c r="U144" s="38" t="s">
        <v>66</v>
      </c>
      <c r="V144" s="172">
        <f>IFERROR(SUM(V143:V143),"0")</f>
        <v>0</v>
      </c>
      <c r="W144" s="172">
        <f>IFERROR(SUM(W143:W143),"0")</f>
        <v>0</v>
      </c>
      <c r="X144" s="172">
        <f>IFERROR(IF(X143="",0,X143),"0")</f>
        <v>0</v>
      </c>
      <c r="Y144" s="173"/>
      <c r="Z144" s="173"/>
    </row>
    <row r="145" spans="1:53" hidden="1" x14ac:dyDescent="0.2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92"/>
      <c r="N145" s="176" t="s">
        <v>67</v>
      </c>
      <c r="O145" s="177"/>
      <c r="P145" s="177"/>
      <c r="Q145" s="177"/>
      <c r="R145" s="177"/>
      <c r="S145" s="177"/>
      <c r="T145" s="178"/>
      <c r="U145" s="38" t="s">
        <v>68</v>
      </c>
      <c r="V145" s="172">
        <f>IFERROR(SUMPRODUCT(V143:V143*H143:H143),"0")</f>
        <v>0</v>
      </c>
      <c r="W145" s="172">
        <f>IFERROR(SUMPRODUCT(W143:W143*H143:H143),"0")</f>
        <v>0</v>
      </c>
      <c r="X145" s="38"/>
      <c r="Y145" s="173"/>
      <c r="Z145" s="173"/>
    </row>
    <row r="146" spans="1:53" ht="16.5" hidden="1" customHeight="1" x14ac:dyDescent="0.25">
      <c r="A146" s="179" t="s">
        <v>197</v>
      </c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66"/>
      <c r="Z146" s="166"/>
    </row>
    <row r="147" spans="1:53" ht="14.25" hidden="1" customHeight="1" x14ac:dyDescent="0.25">
      <c r="A147" s="196" t="s">
        <v>61</v>
      </c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65"/>
      <c r="Z147" s="165"/>
    </row>
    <row r="148" spans="1:53" ht="16.5" hidden="1" customHeight="1" x14ac:dyDescent="0.25">
      <c r="A148" s="55" t="s">
        <v>198</v>
      </c>
      <c r="B148" s="55" t="s">
        <v>199</v>
      </c>
      <c r="C148" s="32">
        <v>4301071026</v>
      </c>
      <c r="D148" s="181">
        <v>4607111036384</v>
      </c>
      <c r="E148" s="182"/>
      <c r="F148" s="169">
        <v>1</v>
      </c>
      <c r="G148" s="33">
        <v>5</v>
      </c>
      <c r="H148" s="169">
        <v>5</v>
      </c>
      <c r="I148" s="169">
        <v>5.2530000000000001</v>
      </c>
      <c r="J148" s="33">
        <v>144</v>
      </c>
      <c r="K148" s="33" t="s">
        <v>64</v>
      </c>
      <c r="L148" s="34" t="s">
        <v>65</v>
      </c>
      <c r="M148" s="33">
        <v>180</v>
      </c>
      <c r="N148" s="291" t="s">
        <v>200</v>
      </c>
      <c r="O148" s="184"/>
      <c r="P148" s="184"/>
      <c r="Q148" s="184"/>
      <c r="R148" s="182"/>
      <c r="S148" s="35"/>
      <c r="T148" s="35"/>
      <c r="U148" s="36" t="s">
        <v>66</v>
      </c>
      <c r="V148" s="170">
        <v>0</v>
      </c>
      <c r="W148" s="171">
        <f>IFERROR(IF(V148="","",V148),"")</f>
        <v>0</v>
      </c>
      <c r="X148" s="37">
        <f>IFERROR(IF(V148="","",V148*0.00866),"")</f>
        <v>0</v>
      </c>
      <c r="Y148" s="57"/>
      <c r="Z148" s="58"/>
      <c r="AD148" s="62"/>
      <c r="BA148" s="111" t="s">
        <v>1</v>
      </c>
    </row>
    <row r="149" spans="1:53" ht="27" hidden="1" customHeight="1" x14ac:dyDescent="0.25">
      <c r="A149" s="55" t="s">
        <v>201</v>
      </c>
      <c r="B149" s="55" t="s">
        <v>202</v>
      </c>
      <c r="C149" s="32">
        <v>4301070956</v>
      </c>
      <c r="D149" s="181">
        <v>4640242180250</v>
      </c>
      <c r="E149" s="182"/>
      <c r="F149" s="169">
        <v>5</v>
      </c>
      <c r="G149" s="33">
        <v>1</v>
      </c>
      <c r="H149" s="169">
        <v>5</v>
      </c>
      <c r="I149" s="169">
        <v>5.2131999999999996</v>
      </c>
      <c r="J149" s="33">
        <v>144</v>
      </c>
      <c r="K149" s="33" t="s">
        <v>64</v>
      </c>
      <c r="L149" s="34" t="s">
        <v>65</v>
      </c>
      <c r="M149" s="33">
        <v>180</v>
      </c>
      <c r="N149" s="228" t="s">
        <v>203</v>
      </c>
      <c r="O149" s="184"/>
      <c r="P149" s="184"/>
      <c r="Q149" s="184"/>
      <c r="R149" s="182"/>
      <c r="S149" s="35"/>
      <c r="T149" s="35"/>
      <c r="U149" s="36" t="s">
        <v>66</v>
      </c>
      <c r="V149" s="170">
        <v>0</v>
      </c>
      <c r="W149" s="171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204</v>
      </c>
      <c r="B150" s="55" t="s">
        <v>205</v>
      </c>
      <c r="C150" s="32">
        <v>4301071028</v>
      </c>
      <c r="D150" s="181">
        <v>4607111036216</v>
      </c>
      <c r="E150" s="182"/>
      <c r="F150" s="169">
        <v>1</v>
      </c>
      <c r="G150" s="33">
        <v>5</v>
      </c>
      <c r="H150" s="169">
        <v>5</v>
      </c>
      <c r="I150" s="169">
        <v>5.266</v>
      </c>
      <c r="J150" s="33">
        <v>144</v>
      </c>
      <c r="K150" s="33" t="s">
        <v>64</v>
      </c>
      <c r="L150" s="34" t="s">
        <v>65</v>
      </c>
      <c r="M150" s="33">
        <v>180</v>
      </c>
      <c r="N150" s="26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84"/>
      <c r="P150" s="184"/>
      <c r="Q150" s="184"/>
      <c r="R150" s="182"/>
      <c r="S150" s="35"/>
      <c r="T150" s="35"/>
      <c r="U150" s="36" t="s">
        <v>66</v>
      </c>
      <c r="V150" s="170">
        <v>560</v>
      </c>
      <c r="W150" s="171">
        <f>IFERROR(IF(V150="","",V150),"")</f>
        <v>560</v>
      </c>
      <c r="X150" s="37">
        <f>IFERROR(IF(V150="","",V150*0.00866),"")</f>
        <v>4.8495999999999997</v>
      </c>
      <c r="Y150" s="57"/>
      <c r="Z150" s="58"/>
      <c r="AD150" s="62"/>
      <c r="BA150" s="113" t="s">
        <v>1</v>
      </c>
    </row>
    <row r="151" spans="1:53" ht="27" hidden="1" customHeight="1" x14ac:dyDescent="0.25">
      <c r="A151" s="55" t="s">
        <v>206</v>
      </c>
      <c r="B151" s="55" t="s">
        <v>207</v>
      </c>
      <c r="C151" s="32">
        <v>4301071027</v>
      </c>
      <c r="D151" s="181">
        <v>4607111036278</v>
      </c>
      <c r="E151" s="182"/>
      <c r="F151" s="169">
        <v>1</v>
      </c>
      <c r="G151" s="33">
        <v>5</v>
      </c>
      <c r="H151" s="169">
        <v>5</v>
      </c>
      <c r="I151" s="169">
        <v>5.2830000000000004</v>
      </c>
      <c r="J151" s="33">
        <v>84</v>
      </c>
      <c r="K151" s="33" t="s">
        <v>64</v>
      </c>
      <c r="L151" s="34" t="s">
        <v>65</v>
      </c>
      <c r="M151" s="33">
        <v>180</v>
      </c>
      <c r="N151" s="348" t="s">
        <v>208</v>
      </c>
      <c r="O151" s="184"/>
      <c r="P151" s="184"/>
      <c r="Q151" s="184"/>
      <c r="R151" s="182"/>
      <c r="S151" s="35"/>
      <c r="T151" s="35"/>
      <c r="U151" s="36" t="s">
        <v>66</v>
      </c>
      <c r="V151" s="170">
        <v>0</v>
      </c>
      <c r="W151" s="171">
        <f>IFERROR(IF(V151="","",V151),"")</f>
        <v>0</v>
      </c>
      <c r="X151" s="37">
        <f>IFERROR(IF(V151="","",V151*0.0155),"")</f>
        <v>0</v>
      </c>
      <c r="Y151" s="57"/>
      <c r="Z151" s="58"/>
      <c r="AD151" s="62"/>
      <c r="BA151" s="114" t="s">
        <v>1</v>
      </c>
    </row>
    <row r="152" spans="1:53" x14ac:dyDescent="0.2">
      <c r="A152" s="191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92"/>
      <c r="N152" s="176" t="s">
        <v>67</v>
      </c>
      <c r="O152" s="177"/>
      <c r="P152" s="177"/>
      <c r="Q152" s="177"/>
      <c r="R152" s="177"/>
      <c r="S152" s="177"/>
      <c r="T152" s="178"/>
      <c r="U152" s="38" t="s">
        <v>66</v>
      </c>
      <c r="V152" s="172">
        <f>IFERROR(SUM(V148:V151),"0")</f>
        <v>560</v>
      </c>
      <c r="W152" s="172">
        <f>IFERROR(SUM(W148:W151),"0")</f>
        <v>560</v>
      </c>
      <c r="X152" s="172">
        <f>IFERROR(IF(X148="",0,X148),"0")+IFERROR(IF(X149="",0,X149),"0")+IFERROR(IF(X150="",0,X150),"0")+IFERROR(IF(X151="",0,X151),"0")</f>
        <v>4.8495999999999997</v>
      </c>
      <c r="Y152" s="173"/>
      <c r="Z152" s="173"/>
    </row>
    <row r="153" spans="1:53" x14ac:dyDescent="0.2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92"/>
      <c r="N153" s="176" t="s">
        <v>67</v>
      </c>
      <c r="O153" s="177"/>
      <c r="P153" s="177"/>
      <c r="Q153" s="177"/>
      <c r="R153" s="177"/>
      <c r="S153" s="177"/>
      <c r="T153" s="178"/>
      <c r="U153" s="38" t="s">
        <v>68</v>
      </c>
      <c r="V153" s="172">
        <f>IFERROR(SUMPRODUCT(V148:V151*H148:H151),"0")</f>
        <v>2800</v>
      </c>
      <c r="W153" s="172">
        <f>IFERROR(SUMPRODUCT(W148:W151*H148:H151),"0")</f>
        <v>2800</v>
      </c>
      <c r="X153" s="38"/>
      <c r="Y153" s="173"/>
      <c r="Z153" s="173"/>
    </row>
    <row r="154" spans="1:53" ht="14.25" hidden="1" customHeight="1" x14ac:dyDescent="0.25">
      <c r="A154" s="196" t="s">
        <v>209</v>
      </c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65"/>
      <c r="Z154" s="165"/>
    </row>
    <row r="155" spans="1:53" ht="27" hidden="1" customHeight="1" x14ac:dyDescent="0.25">
      <c r="A155" s="55" t="s">
        <v>210</v>
      </c>
      <c r="B155" s="55" t="s">
        <v>211</v>
      </c>
      <c r="C155" s="32">
        <v>4301080153</v>
      </c>
      <c r="D155" s="181">
        <v>4607111036827</v>
      </c>
      <c r="E155" s="182"/>
      <c r="F155" s="169">
        <v>1</v>
      </c>
      <c r="G155" s="33">
        <v>5</v>
      </c>
      <c r="H155" s="169">
        <v>5</v>
      </c>
      <c r="I155" s="169">
        <v>5.2</v>
      </c>
      <c r="J155" s="33">
        <v>144</v>
      </c>
      <c r="K155" s="33" t="s">
        <v>64</v>
      </c>
      <c r="L155" s="34" t="s">
        <v>65</v>
      </c>
      <c r="M155" s="33">
        <v>90</v>
      </c>
      <c r="N155" s="1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84"/>
      <c r="P155" s="184"/>
      <c r="Q155" s="184"/>
      <c r="R155" s="182"/>
      <c r="S155" s="35"/>
      <c r="T155" s="35"/>
      <c r="U155" s="36" t="s">
        <v>66</v>
      </c>
      <c r="V155" s="170">
        <v>0</v>
      </c>
      <c r="W155" s="171">
        <f>IFERROR(IF(V155="","",V155),"")</f>
        <v>0</v>
      </c>
      <c r="X155" s="37">
        <f>IFERROR(IF(V155="","",V155*0.00866),"")</f>
        <v>0</v>
      </c>
      <c r="Y155" s="57"/>
      <c r="Z155" s="58"/>
      <c r="AD155" s="62"/>
      <c r="BA155" s="115" t="s">
        <v>1</v>
      </c>
    </row>
    <row r="156" spans="1:53" ht="27" hidden="1" customHeight="1" x14ac:dyDescent="0.25">
      <c r="A156" s="55" t="s">
        <v>212</v>
      </c>
      <c r="B156" s="55" t="s">
        <v>213</v>
      </c>
      <c r="C156" s="32">
        <v>4301080154</v>
      </c>
      <c r="D156" s="181">
        <v>4607111036834</v>
      </c>
      <c r="E156" s="182"/>
      <c r="F156" s="169">
        <v>1</v>
      </c>
      <c r="G156" s="33">
        <v>5</v>
      </c>
      <c r="H156" s="169">
        <v>5</v>
      </c>
      <c r="I156" s="169">
        <v>5.2530000000000001</v>
      </c>
      <c r="J156" s="33">
        <v>144</v>
      </c>
      <c r="K156" s="33" t="s">
        <v>64</v>
      </c>
      <c r="L156" s="34" t="s">
        <v>65</v>
      </c>
      <c r="M156" s="33">
        <v>90</v>
      </c>
      <c r="N156" s="34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84"/>
      <c r="P156" s="184"/>
      <c r="Q156" s="184"/>
      <c r="R156" s="182"/>
      <c r="S156" s="35"/>
      <c r="T156" s="35"/>
      <c r="U156" s="36" t="s">
        <v>66</v>
      </c>
      <c r="V156" s="170">
        <v>0</v>
      </c>
      <c r="W156" s="171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idden="1" x14ac:dyDescent="0.2">
      <c r="A157" s="191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92"/>
      <c r="N157" s="176" t="s">
        <v>67</v>
      </c>
      <c r="O157" s="177"/>
      <c r="P157" s="177"/>
      <c r="Q157" s="177"/>
      <c r="R157" s="177"/>
      <c r="S157" s="177"/>
      <c r="T157" s="178"/>
      <c r="U157" s="38" t="s">
        <v>66</v>
      </c>
      <c r="V157" s="172">
        <f>IFERROR(SUM(V155:V156),"0")</f>
        <v>0</v>
      </c>
      <c r="W157" s="172">
        <f>IFERROR(SUM(W155:W156),"0")</f>
        <v>0</v>
      </c>
      <c r="X157" s="172">
        <f>IFERROR(IF(X155="",0,X155),"0")+IFERROR(IF(X156="",0,X156),"0")</f>
        <v>0</v>
      </c>
      <c r="Y157" s="173"/>
      <c r="Z157" s="173"/>
    </row>
    <row r="158" spans="1:53" hidden="1" x14ac:dyDescent="0.2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92"/>
      <c r="N158" s="176" t="s">
        <v>67</v>
      </c>
      <c r="O158" s="177"/>
      <c r="P158" s="177"/>
      <c r="Q158" s="177"/>
      <c r="R158" s="177"/>
      <c r="S158" s="177"/>
      <c r="T158" s="178"/>
      <c r="U158" s="38" t="s">
        <v>68</v>
      </c>
      <c r="V158" s="172">
        <f>IFERROR(SUMPRODUCT(V155:V156*H155:H156),"0")</f>
        <v>0</v>
      </c>
      <c r="W158" s="172">
        <f>IFERROR(SUMPRODUCT(W155:W156*H155:H156),"0")</f>
        <v>0</v>
      </c>
      <c r="X158" s="38"/>
      <c r="Y158" s="173"/>
      <c r="Z158" s="173"/>
    </row>
    <row r="159" spans="1:53" ht="27.75" hidden="1" customHeight="1" x14ac:dyDescent="0.2">
      <c r="A159" s="199" t="s">
        <v>214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49"/>
      <c r="Z159" s="49"/>
    </row>
    <row r="160" spans="1:53" ht="16.5" hidden="1" customHeight="1" x14ac:dyDescent="0.25">
      <c r="A160" s="179" t="s">
        <v>215</v>
      </c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66"/>
      <c r="Z160" s="166"/>
    </row>
    <row r="161" spans="1:53" ht="14.25" hidden="1" customHeight="1" x14ac:dyDescent="0.25">
      <c r="A161" s="196" t="s">
        <v>71</v>
      </c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65"/>
      <c r="Z161" s="165"/>
    </row>
    <row r="162" spans="1:53" ht="16.5" customHeight="1" x14ac:dyDescent="0.25">
      <c r="A162" s="55" t="s">
        <v>216</v>
      </c>
      <c r="B162" s="55" t="s">
        <v>217</v>
      </c>
      <c r="C162" s="32">
        <v>4301132048</v>
      </c>
      <c r="D162" s="181">
        <v>4607111035721</v>
      </c>
      <c r="E162" s="182"/>
      <c r="F162" s="169">
        <v>0.25</v>
      </c>
      <c r="G162" s="33">
        <v>12</v>
      </c>
      <c r="H162" s="169">
        <v>3</v>
      </c>
      <c r="I162" s="169">
        <v>3.3879999999999999</v>
      </c>
      <c r="J162" s="33">
        <v>70</v>
      </c>
      <c r="K162" s="33" t="s">
        <v>74</v>
      </c>
      <c r="L162" s="34" t="s">
        <v>65</v>
      </c>
      <c r="M162" s="33">
        <v>180</v>
      </c>
      <c r="N162" s="3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84"/>
      <c r="P162" s="184"/>
      <c r="Q162" s="184"/>
      <c r="R162" s="182"/>
      <c r="S162" s="35"/>
      <c r="T162" s="35"/>
      <c r="U162" s="36" t="s">
        <v>66</v>
      </c>
      <c r="V162" s="170">
        <v>53</v>
      </c>
      <c r="W162" s="171">
        <f>IFERROR(IF(V162="","",V162),"")</f>
        <v>53</v>
      </c>
      <c r="X162" s="37">
        <f>IFERROR(IF(V162="","",V162*0.01788),"")</f>
        <v>0.94764000000000004</v>
      </c>
      <c r="Y162" s="57"/>
      <c r="Z162" s="58"/>
      <c r="AD162" s="62"/>
      <c r="BA162" s="117" t="s">
        <v>75</v>
      </c>
    </row>
    <row r="163" spans="1:53" ht="27" hidden="1" customHeight="1" x14ac:dyDescent="0.25">
      <c r="A163" s="55" t="s">
        <v>218</v>
      </c>
      <c r="B163" s="55" t="s">
        <v>219</v>
      </c>
      <c r="C163" s="32">
        <v>4301132046</v>
      </c>
      <c r="D163" s="181">
        <v>4607111035691</v>
      </c>
      <c r="E163" s="182"/>
      <c r="F163" s="169">
        <v>0.25</v>
      </c>
      <c r="G163" s="33">
        <v>12</v>
      </c>
      <c r="H163" s="169">
        <v>3</v>
      </c>
      <c r="I163" s="169">
        <v>3.3879999999999999</v>
      </c>
      <c r="J163" s="33">
        <v>70</v>
      </c>
      <c r="K163" s="33" t="s">
        <v>74</v>
      </c>
      <c r="L163" s="34" t="s">
        <v>65</v>
      </c>
      <c r="M163" s="33">
        <v>180</v>
      </c>
      <c r="N163" s="25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84"/>
      <c r="P163" s="184"/>
      <c r="Q163" s="184"/>
      <c r="R163" s="182"/>
      <c r="S163" s="35"/>
      <c r="T163" s="35"/>
      <c r="U163" s="36" t="s">
        <v>66</v>
      </c>
      <c r="V163" s="170">
        <v>0</v>
      </c>
      <c r="W163" s="171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75</v>
      </c>
    </row>
    <row r="164" spans="1:53" x14ac:dyDescent="0.2">
      <c r="A164" s="191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92"/>
      <c r="N164" s="176" t="s">
        <v>67</v>
      </c>
      <c r="O164" s="177"/>
      <c r="P164" s="177"/>
      <c r="Q164" s="177"/>
      <c r="R164" s="177"/>
      <c r="S164" s="177"/>
      <c r="T164" s="178"/>
      <c r="U164" s="38" t="s">
        <v>66</v>
      </c>
      <c r="V164" s="172">
        <f>IFERROR(SUM(V162:V163),"0")</f>
        <v>53</v>
      </c>
      <c r="W164" s="172">
        <f>IFERROR(SUM(W162:W163),"0")</f>
        <v>53</v>
      </c>
      <c r="X164" s="172">
        <f>IFERROR(IF(X162="",0,X162),"0")+IFERROR(IF(X163="",0,X163),"0")</f>
        <v>0.94764000000000004</v>
      </c>
      <c r="Y164" s="173"/>
      <c r="Z164" s="173"/>
    </row>
    <row r="165" spans="1:53" x14ac:dyDescent="0.2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92"/>
      <c r="N165" s="176" t="s">
        <v>67</v>
      </c>
      <c r="O165" s="177"/>
      <c r="P165" s="177"/>
      <c r="Q165" s="177"/>
      <c r="R165" s="177"/>
      <c r="S165" s="177"/>
      <c r="T165" s="178"/>
      <c r="U165" s="38" t="s">
        <v>68</v>
      </c>
      <c r="V165" s="172">
        <f>IFERROR(SUMPRODUCT(V162:V163*H162:H163),"0")</f>
        <v>159</v>
      </c>
      <c r="W165" s="172">
        <f>IFERROR(SUMPRODUCT(W162:W163*H162:H163),"0")</f>
        <v>159</v>
      </c>
      <c r="X165" s="38"/>
      <c r="Y165" s="173"/>
      <c r="Z165" s="173"/>
    </row>
    <row r="166" spans="1:53" ht="16.5" hidden="1" customHeight="1" x14ac:dyDescent="0.25">
      <c r="A166" s="179" t="s">
        <v>220</v>
      </c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66"/>
      <c r="Z166" s="166"/>
    </row>
    <row r="167" spans="1:53" ht="14.25" hidden="1" customHeight="1" x14ac:dyDescent="0.25">
      <c r="A167" s="196" t="s">
        <v>220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65"/>
      <c r="Z167" s="165"/>
    </row>
    <row r="168" spans="1:53" ht="27" hidden="1" customHeight="1" x14ac:dyDescent="0.25">
      <c r="A168" s="55" t="s">
        <v>221</v>
      </c>
      <c r="B168" s="55" t="s">
        <v>222</v>
      </c>
      <c r="C168" s="32">
        <v>4301133002</v>
      </c>
      <c r="D168" s="181">
        <v>4607111035783</v>
      </c>
      <c r="E168" s="182"/>
      <c r="F168" s="169">
        <v>0.2</v>
      </c>
      <c r="G168" s="33">
        <v>8</v>
      </c>
      <c r="H168" s="169">
        <v>1.6</v>
      </c>
      <c r="I168" s="169">
        <v>2.12</v>
      </c>
      <c r="J168" s="33">
        <v>72</v>
      </c>
      <c r="K168" s="33" t="s">
        <v>185</v>
      </c>
      <c r="L168" s="34" t="s">
        <v>65</v>
      </c>
      <c r="M168" s="33">
        <v>180</v>
      </c>
      <c r="N168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84"/>
      <c r="P168" s="184"/>
      <c r="Q168" s="184"/>
      <c r="R168" s="182"/>
      <c r="S168" s="35"/>
      <c r="T168" s="35"/>
      <c r="U168" s="36" t="s">
        <v>66</v>
      </c>
      <c r="V168" s="170">
        <v>0</v>
      </c>
      <c r="W168" s="171">
        <f>IFERROR(IF(V168="","",V168),"")</f>
        <v>0</v>
      </c>
      <c r="X168" s="37">
        <f>IFERROR(IF(V168="","",V168*0.01157),"")</f>
        <v>0</v>
      </c>
      <c r="Y168" s="57"/>
      <c r="Z168" s="58"/>
      <c r="AD168" s="62"/>
      <c r="BA168" s="119" t="s">
        <v>75</v>
      </c>
    </row>
    <row r="169" spans="1:53" hidden="1" x14ac:dyDescent="0.2">
      <c r="A169" s="191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92"/>
      <c r="N169" s="176" t="s">
        <v>67</v>
      </c>
      <c r="O169" s="177"/>
      <c r="P169" s="177"/>
      <c r="Q169" s="177"/>
      <c r="R169" s="177"/>
      <c r="S169" s="177"/>
      <c r="T169" s="178"/>
      <c r="U169" s="38" t="s">
        <v>66</v>
      </c>
      <c r="V169" s="172">
        <f>IFERROR(SUM(V168:V168),"0")</f>
        <v>0</v>
      </c>
      <c r="W169" s="172">
        <f>IFERROR(SUM(W168:W168),"0")</f>
        <v>0</v>
      </c>
      <c r="X169" s="172">
        <f>IFERROR(IF(X168="",0,X168),"0")</f>
        <v>0</v>
      </c>
      <c r="Y169" s="173"/>
      <c r="Z169" s="173"/>
    </row>
    <row r="170" spans="1:53" hidden="1" x14ac:dyDescent="0.2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92"/>
      <c r="N170" s="176" t="s">
        <v>67</v>
      </c>
      <c r="O170" s="177"/>
      <c r="P170" s="177"/>
      <c r="Q170" s="177"/>
      <c r="R170" s="177"/>
      <c r="S170" s="177"/>
      <c r="T170" s="178"/>
      <c r="U170" s="38" t="s">
        <v>68</v>
      </c>
      <c r="V170" s="172">
        <f>IFERROR(SUMPRODUCT(V168:V168*H168:H168),"0")</f>
        <v>0</v>
      </c>
      <c r="W170" s="172">
        <f>IFERROR(SUMPRODUCT(W168:W168*H168:H168),"0")</f>
        <v>0</v>
      </c>
      <c r="X170" s="38"/>
      <c r="Y170" s="173"/>
      <c r="Z170" s="173"/>
    </row>
    <row r="171" spans="1:53" ht="16.5" hidden="1" customHeight="1" x14ac:dyDescent="0.25">
      <c r="A171" s="179" t="s">
        <v>214</v>
      </c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66"/>
      <c r="Z171" s="166"/>
    </row>
    <row r="172" spans="1:53" ht="14.25" hidden="1" customHeight="1" x14ac:dyDescent="0.25">
      <c r="A172" s="196" t="s">
        <v>223</v>
      </c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65"/>
      <c r="Z172" s="165"/>
    </row>
    <row r="173" spans="1:53" ht="27" hidden="1" customHeight="1" x14ac:dyDescent="0.25">
      <c r="A173" s="55" t="s">
        <v>224</v>
      </c>
      <c r="B173" s="55" t="s">
        <v>225</v>
      </c>
      <c r="C173" s="32">
        <v>4301051319</v>
      </c>
      <c r="D173" s="181">
        <v>4680115881204</v>
      </c>
      <c r="E173" s="182"/>
      <c r="F173" s="169">
        <v>0.33</v>
      </c>
      <c r="G173" s="33">
        <v>6</v>
      </c>
      <c r="H173" s="169">
        <v>1.98</v>
      </c>
      <c r="I173" s="169">
        <v>2.246</v>
      </c>
      <c r="J173" s="33">
        <v>156</v>
      </c>
      <c r="K173" s="33" t="s">
        <v>64</v>
      </c>
      <c r="L173" s="34" t="s">
        <v>226</v>
      </c>
      <c r="M173" s="33">
        <v>365</v>
      </c>
      <c r="N173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84"/>
      <c r="P173" s="184"/>
      <c r="Q173" s="184"/>
      <c r="R173" s="182"/>
      <c r="S173" s="35"/>
      <c r="T173" s="35"/>
      <c r="U173" s="36" t="s">
        <v>66</v>
      </c>
      <c r="V173" s="170">
        <v>0</v>
      </c>
      <c r="W173" s="171">
        <f>IFERROR(IF(V173="","",V173),"")</f>
        <v>0</v>
      </c>
      <c r="X173" s="37">
        <f>IFERROR(IF(V173="","",V173*0.00753),"")</f>
        <v>0</v>
      </c>
      <c r="Y173" s="57"/>
      <c r="Z173" s="58"/>
      <c r="AD173" s="62"/>
      <c r="BA173" s="120" t="s">
        <v>227</v>
      </c>
    </row>
    <row r="174" spans="1:53" hidden="1" x14ac:dyDescent="0.2">
      <c r="A174" s="191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92"/>
      <c r="N174" s="176" t="s">
        <v>67</v>
      </c>
      <c r="O174" s="177"/>
      <c r="P174" s="177"/>
      <c r="Q174" s="177"/>
      <c r="R174" s="177"/>
      <c r="S174" s="177"/>
      <c r="T174" s="178"/>
      <c r="U174" s="38" t="s">
        <v>66</v>
      </c>
      <c r="V174" s="172">
        <f>IFERROR(SUM(V173:V173),"0")</f>
        <v>0</v>
      </c>
      <c r="W174" s="172">
        <f>IFERROR(SUM(W173:W173),"0")</f>
        <v>0</v>
      </c>
      <c r="X174" s="172">
        <f>IFERROR(IF(X173="",0,X173),"0")</f>
        <v>0</v>
      </c>
      <c r="Y174" s="173"/>
      <c r="Z174" s="173"/>
    </row>
    <row r="175" spans="1:53" hidden="1" x14ac:dyDescent="0.2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92"/>
      <c r="N175" s="176" t="s">
        <v>67</v>
      </c>
      <c r="O175" s="177"/>
      <c r="P175" s="177"/>
      <c r="Q175" s="177"/>
      <c r="R175" s="177"/>
      <c r="S175" s="177"/>
      <c r="T175" s="178"/>
      <c r="U175" s="38" t="s">
        <v>68</v>
      </c>
      <c r="V175" s="172">
        <f>IFERROR(SUMPRODUCT(V173:V173*H173:H173),"0")</f>
        <v>0</v>
      </c>
      <c r="W175" s="172">
        <f>IFERROR(SUMPRODUCT(W173:W173*H173:H173),"0")</f>
        <v>0</v>
      </c>
      <c r="X175" s="38"/>
      <c r="Y175" s="173"/>
      <c r="Z175" s="173"/>
    </row>
    <row r="176" spans="1:53" ht="16.5" hidden="1" customHeight="1" x14ac:dyDescent="0.25">
      <c r="A176" s="179" t="s">
        <v>228</v>
      </c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66"/>
      <c r="Z176" s="166"/>
    </row>
    <row r="177" spans="1:53" ht="14.25" hidden="1" customHeight="1" x14ac:dyDescent="0.25">
      <c r="A177" s="196" t="s">
        <v>71</v>
      </c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65"/>
      <c r="Z177" s="165"/>
    </row>
    <row r="178" spans="1:53" ht="16.5" hidden="1" customHeight="1" x14ac:dyDescent="0.25">
      <c r="A178" s="55" t="s">
        <v>229</v>
      </c>
      <c r="B178" s="55" t="s">
        <v>230</v>
      </c>
      <c r="C178" s="32">
        <v>4301132076</v>
      </c>
      <c r="D178" s="181">
        <v>4607111035721</v>
      </c>
      <c r="E178" s="182"/>
      <c r="F178" s="169">
        <v>0.25</v>
      </c>
      <c r="G178" s="33">
        <v>12</v>
      </c>
      <c r="H178" s="169">
        <v>3</v>
      </c>
      <c r="I178" s="169">
        <v>3.3879999999999999</v>
      </c>
      <c r="J178" s="33">
        <v>70</v>
      </c>
      <c r="K178" s="33" t="s">
        <v>74</v>
      </c>
      <c r="L178" s="34" t="s">
        <v>65</v>
      </c>
      <c r="M178" s="33">
        <v>180</v>
      </c>
      <c r="N178" s="20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84"/>
      <c r="P178" s="184"/>
      <c r="Q178" s="184"/>
      <c r="R178" s="182"/>
      <c r="S178" s="35"/>
      <c r="T178" s="35"/>
      <c r="U178" s="36" t="s">
        <v>66</v>
      </c>
      <c r="V178" s="170">
        <v>0</v>
      </c>
      <c r="W178" s="171">
        <f>IFERROR(IF(V178="","",V178),"")</f>
        <v>0</v>
      </c>
      <c r="X178" s="37">
        <f>IFERROR(IF(V178="","",V178*0.01788),"")</f>
        <v>0</v>
      </c>
      <c r="Y178" s="57"/>
      <c r="Z178" s="58"/>
      <c r="AD178" s="62"/>
      <c r="BA178" s="121" t="s">
        <v>75</v>
      </c>
    </row>
    <row r="179" spans="1:53" ht="27" customHeight="1" x14ac:dyDescent="0.25">
      <c r="A179" s="55" t="s">
        <v>231</v>
      </c>
      <c r="B179" s="55" t="s">
        <v>232</v>
      </c>
      <c r="C179" s="32">
        <v>4301132079</v>
      </c>
      <c r="D179" s="181">
        <v>4607111038487</v>
      </c>
      <c r="E179" s="182"/>
      <c r="F179" s="169">
        <v>0.25</v>
      </c>
      <c r="G179" s="33">
        <v>12</v>
      </c>
      <c r="H179" s="169">
        <v>3</v>
      </c>
      <c r="I179" s="169">
        <v>3.7360000000000002</v>
      </c>
      <c r="J179" s="33">
        <v>70</v>
      </c>
      <c r="K179" s="33" t="s">
        <v>74</v>
      </c>
      <c r="L179" s="34" t="s">
        <v>65</v>
      </c>
      <c r="M179" s="33">
        <v>180</v>
      </c>
      <c r="N179" s="2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84"/>
      <c r="P179" s="184"/>
      <c r="Q179" s="184"/>
      <c r="R179" s="182"/>
      <c r="S179" s="35"/>
      <c r="T179" s="35"/>
      <c r="U179" s="36" t="s">
        <v>66</v>
      </c>
      <c r="V179" s="170">
        <v>2</v>
      </c>
      <c r="W179" s="171">
        <f>IFERROR(IF(V179="","",V179),"")</f>
        <v>2</v>
      </c>
      <c r="X179" s="37">
        <f>IFERROR(IF(V179="","",V179*0.01788),"")</f>
        <v>3.576E-2</v>
      </c>
      <c r="Y179" s="57"/>
      <c r="Z179" s="58"/>
      <c r="AD179" s="62"/>
      <c r="BA179" s="122" t="s">
        <v>75</v>
      </c>
    </row>
    <row r="180" spans="1:53" x14ac:dyDescent="0.2">
      <c r="A180" s="191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92"/>
      <c r="N180" s="176" t="s">
        <v>67</v>
      </c>
      <c r="O180" s="177"/>
      <c r="P180" s="177"/>
      <c r="Q180" s="177"/>
      <c r="R180" s="177"/>
      <c r="S180" s="177"/>
      <c r="T180" s="178"/>
      <c r="U180" s="38" t="s">
        <v>66</v>
      </c>
      <c r="V180" s="172">
        <f>IFERROR(SUM(V178:V179),"0")</f>
        <v>2</v>
      </c>
      <c r="W180" s="172">
        <f>IFERROR(SUM(W178:W179),"0")</f>
        <v>2</v>
      </c>
      <c r="X180" s="172">
        <f>IFERROR(IF(X178="",0,X178),"0")+IFERROR(IF(X179="",0,X179),"0")</f>
        <v>3.576E-2</v>
      </c>
      <c r="Y180" s="173"/>
      <c r="Z180" s="173"/>
    </row>
    <row r="181" spans="1:53" x14ac:dyDescent="0.2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92"/>
      <c r="N181" s="176" t="s">
        <v>67</v>
      </c>
      <c r="O181" s="177"/>
      <c r="P181" s="177"/>
      <c r="Q181" s="177"/>
      <c r="R181" s="177"/>
      <c r="S181" s="177"/>
      <c r="T181" s="178"/>
      <c r="U181" s="38" t="s">
        <v>68</v>
      </c>
      <c r="V181" s="172">
        <f>IFERROR(SUMPRODUCT(V178:V179*H178:H179),"0")</f>
        <v>6</v>
      </c>
      <c r="W181" s="172">
        <f>IFERROR(SUMPRODUCT(W178:W179*H178:H179),"0")</f>
        <v>6</v>
      </c>
      <c r="X181" s="38"/>
      <c r="Y181" s="173"/>
      <c r="Z181" s="173"/>
    </row>
    <row r="182" spans="1:53" ht="27.75" hidden="1" customHeight="1" x14ac:dyDescent="0.2">
      <c r="A182" s="199" t="s">
        <v>233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49"/>
      <c r="Z182" s="49"/>
    </row>
    <row r="183" spans="1:53" ht="16.5" hidden="1" customHeight="1" x14ac:dyDescent="0.25">
      <c r="A183" s="179" t="s">
        <v>234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66"/>
      <c r="Z183" s="166"/>
    </row>
    <row r="184" spans="1:53" ht="14.25" hidden="1" customHeight="1" x14ac:dyDescent="0.25">
      <c r="A184" s="196" t="s">
        <v>61</v>
      </c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65"/>
      <c r="Z184" s="165"/>
    </row>
    <row r="185" spans="1:53" ht="16.5" hidden="1" customHeight="1" x14ac:dyDescent="0.25">
      <c r="A185" s="55" t="s">
        <v>235</v>
      </c>
      <c r="B185" s="55" t="s">
        <v>236</v>
      </c>
      <c r="C185" s="32">
        <v>4301070913</v>
      </c>
      <c r="D185" s="181">
        <v>4607111036957</v>
      </c>
      <c r="E185" s="182"/>
      <c r="F185" s="169">
        <v>0.4</v>
      </c>
      <c r="G185" s="33">
        <v>8</v>
      </c>
      <c r="H185" s="169">
        <v>3.2</v>
      </c>
      <c r="I185" s="169">
        <v>3.44</v>
      </c>
      <c r="J185" s="33">
        <v>144</v>
      </c>
      <c r="K185" s="33" t="s">
        <v>64</v>
      </c>
      <c r="L185" s="34" t="s">
        <v>65</v>
      </c>
      <c r="M185" s="33">
        <v>180</v>
      </c>
      <c r="N185" s="34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84"/>
      <c r="P185" s="184"/>
      <c r="Q185" s="184"/>
      <c r="R185" s="182"/>
      <c r="S185" s="35"/>
      <c r="T185" s="35"/>
      <c r="U185" s="36" t="s">
        <v>66</v>
      </c>
      <c r="V185" s="170">
        <v>0</v>
      </c>
      <c r="W185" s="171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t="16.5" hidden="1" customHeight="1" x14ac:dyDescent="0.25">
      <c r="A186" s="55" t="s">
        <v>237</v>
      </c>
      <c r="B186" s="55" t="s">
        <v>238</v>
      </c>
      <c r="C186" s="32">
        <v>4301070912</v>
      </c>
      <c r="D186" s="181">
        <v>4607111037213</v>
      </c>
      <c r="E186" s="182"/>
      <c r="F186" s="169">
        <v>0.4</v>
      </c>
      <c r="G186" s="33">
        <v>8</v>
      </c>
      <c r="H186" s="169">
        <v>3.2</v>
      </c>
      <c r="I186" s="169">
        <v>3.44</v>
      </c>
      <c r="J186" s="33">
        <v>144</v>
      </c>
      <c r="K186" s="33" t="s">
        <v>64</v>
      </c>
      <c r="L186" s="34" t="s">
        <v>65</v>
      </c>
      <c r="M186" s="33">
        <v>180</v>
      </c>
      <c r="N186" s="1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84"/>
      <c r="P186" s="184"/>
      <c r="Q186" s="184"/>
      <c r="R186" s="182"/>
      <c r="S186" s="35"/>
      <c r="T186" s="35"/>
      <c r="U186" s="36" t="s">
        <v>66</v>
      </c>
      <c r="V186" s="170">
        <v>0</v>
      </c>
      <c r="W186" s="171">
        <f>IFERROR(IF(V186="","",V186),"")</f>
        <v>0</v>
      </c>
      <c r="X186" s="37">
        <f>IFERROR(IF(V186="","",V186*0.00866),"")</f>
        <v>0</v>
      </c>
      <c r="Y186" s="57"/>
      <c r="Z186" s="58"/>
      <c r="AD186" s="62"/>
      <c r="BA186" s="124" t="s">
        <v>1</v>
      </c>
    </row>
    <row r="187" spans="1:53" hidden="1" x14ac:dyDescent="0.2">
      <c r="A187" s="191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92"/>
      <c r="N187" s="176" t="s">
        <v>67</v>
      </c>
      <c r="O187" s="177"/>
      <c r="P187" s="177"/>
      <c r="Q187" s="177"/>
      <c r="R187" s="177"/>
      <c r="S187" s="177"/>
      <c r="T187" s="178"/>
      <c r="U187" s="38" t="s">
        <v>66</v>
      </c>
      <c r="V187" s="172">
        <f>IFERROR(SUM(V185:V186),"0")</f>
        <v>0</v>
      </c>
      <c r="W187" s="172">
        <f>IFERROR(SUM(W185:W186),"0")</f>
        <v>0</v>
      </c>
      <c r="X187" s="172">
        <f>IFERROR(IF(X185="",0,X185),"0")+IFERROR(IF(X186="",0,X186),"0")</f>
        <v>0</v>
      </c>
      <c r="Y187" s="173"/>
      <c r="Z187" s="173"/>
    </row>
    <row r="188" spans="1:53" hidden="1" x14ac:dyDescent="0.2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92"/>
      <c r="N188" s="176" t="s">
        <v>67</v>
      </c>
      <c r="O188" s="177"/>
      <c r="P188" s="177"/>
      <c r="Q188" s="177"/>
      <c r="R188" s="177"/>
      <c r="S188" s="177"/>
      <c r="T188" s="178"/>
      <c r="U188" s="38" t="s">
        <v>68</v>
      </c>
      <c r="V188" s="172">
        <f>IFERROR(SUMPRODUCT(V185:V186*H185:H186),"0")</f>
        <v>0</v>
      </c>
      <c r="W188" s="172">
        <f>IFERROR(SUMPRODUCT(W185:W186*H185:H186),"0")</f>
        <v>0</v>
      </c>
      <c r="X188" s="38"/>
      <c r="Y188" s="173"/>
      <c r="Z188" s="173"/>
    </row>
    <row r="189" spans="1:53" ht="16.5" hidden="1" customHeight="1" x14ac:dyDescent="0.25">
      <c r="A189" s="179" t="s">
        <v>239</v>
      </c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66"/>
      <c r="Z189" s="166"/>
    </row>
    <row r="190" spans="1:53" ht="14.25" hidden="1" customHeight="1" x14ac:dyDescent="0.25">
      <c r="A190" s="196" t="s">
        <v>61</v>
      </c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65"/>
      <c r="Z190" s="165"/>
    </row>
    <row r="191" spans="1:53" ht="16.5" customHeight="1" x14ac:dyDescent="0.25">
      <c r="A191" s="55" t="s">
        <v>240</v>
      </c>
      <c r="B191" s="55" t="s">
        <v>241</v>
      </c>
      <c r="C191" s="32">
        <v>4301070948</v>
      </c>
      <c r="D191" s="181">
        <v>4607111037022</v>
      </c>
      <c r="E191" s="182"/>
      <c r="F191" s="169">
        <v>0.7</v>
      </c>
      <c r="G191" s="33">
        <v>8</v>
      </c>
      <c r="H191" s="169">
        <v>5.6</v>
      </c>
      <c r="I191" s="169">
        <v>5.87</v>
      </c>
      <c r="J191" s="33">
        <v>84</v>
      </c>
      <c r="K191" s="33" t="s">
        <v>64</v>
      </c>
      <c r="L191" s="34" t="s">
        <v>65</v>
      </c>
      <c r="M191" s="33">
        <v>180</v>
      </c>
      <c r="N191" s="2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84"/>
      <c r="P191" s="184"/>
      <c r="Q191" s="184"/>
      <c r="R191" s="182"/>
      <c r="S191" s="35"/>
      <c r="T191" s="35"/>
      <c r="U191" s="36" t="s">
        <v>66</v>
      </c>
      <c r="V191" s="170">
        <v>39</v>
      </c>
      <c r="W191" s="171">
        <f>IFERROR(IF(V191="","",V191),"")</f>
        <v>39</v>
      </c>
      <c r="X191" s="37">
        <f>IFERROR(IF(V191="","",V191*0.0155),"")</f>
        <v>0.60450000000000004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242</v>
      </c>
      <c r="B192" s="55" t="s">
        <v>243</v>
      </c>
      <c r="C192" s="32">
        <v>4301070990</v>
      </c>
      <c r="D192" s="181">
        <v>4607111038494</v>
      </c>
      <c r="E192" s="182"/>
      <c r="F192" s="169">
        <v>0.7</v>
      </c>
      <c r="G192" s="33">
        <v>8</v>
      </c>
      <c r="H192" s="169">
        <v>5.6</v>
      </c>
      <c r="I192" s="169">
        <v>5.87</v>
      </c>
      <c r="J192" s="33">
        <v>84</v>
      </c>
      <c r="K192" s="33" t="s">
        <v>64</v>
      </c>
      <c r="L192" s="34" t="s">
        <v>65</v>
      </c>
      <c r="M192" s="33">
        <v>180</v>
      </c>
      <c r="N192" s="3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84"/>
      <c r="P192" s="184"/>
      <c r="Q192" s="184"/>
      <c r="R192" s="182"/>
      <c r="S192" s="35"/>
      <c r="T192" s="35"/>
      <c r="U192" s="36" t="s">
        <v>66</v>
      </c>
      <c r="V192" s="170">
        <v>0</v>
      </c>
      <c r="W192" s="171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244</v>
      </c>
      <c r="B193" s="55" t="s">
        <v>245</v>
      </c>
      <c r="C193" s="32">
        <v>4301070966</v>
      </c>
      <c r="D193" s="181">
        <v>4607111038135</v>
      </c>
      <c r="E193" s="182"/>
      <c r="F193" s="169">
        <v>0.7</v>
      </c>
      <c r="G193" s="33">
        <v>8</v>
      </c>
      <c r="H193" s="169">
        <v>5.6</v>
      </c>
      <c r="I193" s="169">
        <v>5.87</v>
      </c>
      <c r="J193" s="33">
        <v>84</v>
      </c>
      <c r="K193" s="33" t="s">
        <v>64</v>
      </c>
      <c r="L193" s="34" t="s">
        <v>65</v>
      </c>
      <c r="M193" s="33">
        <v>180</v>
      </c>
      <c r="N193" s="3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84"/>
      <c r="P193" s="184"/>
      <c r="Q193" s="184"/>
      <c r="R193" s="182"/>
      <c r="S193" s="35"/>
      <c r="T193" s="35"/>
      <c r="U193" s="36" t="s">
        <v>66</v>
      </c>
      <c r="V193" s="170">
        <v>0</v>
      </c>
      <c r="W193" s="171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x14ac:dyDescent="0.2">
      <c r="A194" s="191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92"/>
      <c r="N194" s="176" t="s">
        <v>67</v>
      </c>
      <c r="O194" s="177"/>
      <c r="P194" s="177"/>
      <c r="Q194" s="177"/>
      <c r="R194" s="177"/>
      <c r="S194" s="177"/>
      <c r="T194" s="178"/>
      <c r="U194" s="38" t="s">
        <v>66</v>
      </c>
      <c r="V194" s="172">
        <f>IFERROR(SUM(V191:V193),"0")</f>
        <v>39</v>
      </c>
      <c r="W194" s="172">
        <f>IFERROR(SUM(W191:W193),"0")</f>
        <v>39</v>
      </c>
      <c r="X194" s="172">
        <f>IFERROR(IF(X191="",0,X191),"0")+IFERROR(IF(X192="",0,X192),"0")+IFERROR(IF(X193="",0,X193),"0")</f>
        <v>0.60450000000000004</v>
      </c>
      <c r="Y194" s="173"/>
      <c r="Z194" s="173"/>
    </row>
    <row r="195" spans="1:53" x14ac:dyDescent="0.2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92"/>
      <c r="N195" s="176" t="s">
        <v>67</v>
      </c>
      <c r="O195" s="177"/>
      <c r="P195" s="177"/>
      <c r="Q195" s="177"/>
      <c r="R195" s="177"/>
      <c r="S195" s="177"/>
      <c r="T195" s="178"/>
      <c r="U195" s="38" t="s">
        <v>68</v>
      </c>
      <c r="V195" s="172">
        <f>IFERROR(SUMPRODUCT(V191:V193*H191:H193),"0")</f>
        <v>218.39999999999998</v>
      </c>
      <c r="W195" s="172">
        <f>IFERROR(SUMPRODUCT(W191:W193*H191:H193),"0")</f>
        <v>218.39999999999998</v>
      </c>
      <c r="X195" s="38"/>
      <c r="Y195" s="173"/>
      <c r="Z195" s="173"/>
    </row>
    <row r="196" spans="1:53" ht="16.5" hidden="1" customHeight="1" x14ac:dyDescent="0.25">
      <c r="A196" s="179" t="s">
        <v>246</v>
      </c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66"/>
      <c r="Z196" s="166"/>
    </row>
    <row r="197" spans="1:53" ht="14.25" hidden="1" customHeight="1" x14ac:dyDescent="0.25">
      <c r="A197" s="196" t="s">
        <v>61</v>
      </c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65"/>
      <c r="Z197" s="165"/>
    </row>
    <row r="198" spans="1:53" ht="27" hidden="1" customHeight="1" x14ac:dyDescent="0.25">
      <c r="A198" s="55" t="s">
        <v>247</v>
      </c>
      <c r="B198" s="55" t="s">
        <v>248</v>
      </c>
      <c r="C198" s="32">
        <v>4301070996</v>
      </c>
      <c r="D198" s="181">
        <v>4607111038654</v>
      </c>
      <c r="E198" s="182"/>
      <c r="F198" s="169">
        <v>0.4</v>
      </c>
      <c r="G198" s="33">
        <v>16</v>
      </c>
      <c r="H198" s="169">
        <v>6.4</v>
      </c>
      <c r="I198" s="169">
        <v>6.63</v>
      </c>
      <c r="J198" s="33">
        <v>84</v>
      </c>
      <c r="K198" s="33" t="s">
        <v>64</v>
      </c>
      <c r="L198" s="34" t="s">
        <v>65</v>
      </c>
      <c r="M198" s="33">
        <v>180</v>
      </c>
      <c r="N198" s="330" t="s">
        <v>249</v>
      </c>
      <c r="O198" s="184"/>
      <c r="P198" s="184"/>
      <c r="Q198" s="184"/>
      <c r="R198" s="182"/>
      <c r="S198" s="35"/>
      <c r="T198" s="35"/>
      <c r="U198" s="36" t="s">
        <v>66</v>
      </c>
      <c r="V198" s="170">
        <v>0</v>
      </c>
      <c r="W198" s="171">
        <f t="shared" ref="W198:W203" si="4">IFERROR(IF(V198="","",V198),"")</f>
        <v>0</v>
      </c>
      <c r="X198" s="37">
        <f t="shared" ref="X198:X203" si="5">IFERROR(IF(V198="","",V198*0.0155),"")</f>
        <v>0</v>
      </c>
      <c r="Y198" s="57"/>
      <c r="Z198" s="58" t="s">
        <v>250</v>
      </c>
      <c r="AD198" s="62"/>
      <c r="BA198" s="128" t="s">
        <v>1</v>
      </c>
    </row>
    <row r="199" spans="1:53" ht="27" customHeight="1" x14ac:dyDescent="0.25">
      <c r="A199" s="55" t="s">
        <v>251</v>
      </c>
      <c r="B199" s="55" t="s">
        <v>252</v>
      </c>
      <c r="C199" s="32">
        <v>4301070997</v>
      </c>
      <c r="D199" s="181">
        <v>4607111038586</v>
      </c>
      <c r="E199" s="182"/>
      <c r="F199" s="169">
        <v>0.7</v>
      </c>
      <c r="G199" s="33">
        <v>8</v>
      </c>
      <c r="H199" s="169">
        <v>5.6</v>
      </c>
      <c r="I199" s="169">
        <v>5.83</v>
      </c>
      <c r="J199" s="33">
        <v>84</v>
      </c>
      <c r="K199" s="33" t="s">
        <v>64</v>
      </c>
      <c r="L199" s="34" t="s">
        <v>65</v>
      </c>
      <c r="M199" s="33">
        <v>180</v>
      </c>
      <c r="N199" s="197" t="s">
        <v>253</v>
      </c>
      <c r="O199" s="184"/>
      <c r="P199" s="184"/>
      <c r="Q199" s="184"/>
      <c r="R199" s="182"/>
      <c r="S199" s="35"/>
      <c r="T199" s="35"/>
      <c r="U199" s="36" t="s">
        <v>66</v>
      </c>
      <c r="V199" s="170">
        <v>6</v>
      </c>
      <c r="W199" s="171">
        <f t="shared" si="4"/>
        <v>6</v>
      </c>
      <c r="X199" s="37">
        <f t="shared" si="5"/>
        <v>9.2999999999999999E-2</v>
      </c>
      <c r="Y199" s="57"/>
      <c r="Z199" s="58" t="s">
        <v>250</v>
      </c>
      <c r="AD199" s="62"/>
      <c r="BA199" s="129" t="s">
        <v>1</v>
      </c>
    </row>
    <row r="200" spans="1:53" ht="27" hidden="1" customHeight="1" x14ac:dyDescent="0.25">
      <c r="A200" s="55" t="s">
        <v>254</v>
      </c>
      <c r="B200" s="55" t="s">
        <v>255</v>
      </c>
      <c r="C200" s="32">
        <v>4301070962</v>
      </c>
      <c r="D200" s="181">
        <v>4607111038609</v>
      </c>
      <c r="E200" s="182"/>
      <c r="F200" s="169">
        <v>0.4</v>
      </c>
      <c r="G200" s="33">
        <v>16</v>
      </c>
      <c r="H200" s="169">
        <v>6.4</v>
      </c>
      <c r="I200" s="169">
        <v>6.71</v>
      </c>
      <c r="J200" s="33">
        <v>84</v>
      </c>
      <c r="K200" s="33" t="s">
        <v>64</v>
      </c>
      <c r="L200" s="34" t="s">
        <v>65</v>
      </c>
      <c r="M200" s="33">
        <v>180</v>
      </c>
      <c r="N200" s="279" t="s">
        <v>256</v>
      </c>
      <c r="O200" s="184"/>
      <c r="P200" s="184"/>
      <c r="Q200" s="184"/>
      <c r="R200" s="182"/>
      <c r="S200" s="35"/>
      <c r="T200" s="35"/>
      <c r="U200" s="36" t="s">
        <v>66</v>
      </c>
      <c r="V200" s="170">
        <v>0</v>
      </c>
      <c r="W200" s="171">
        <f t="shared" si="4"/>
        <v>0</v>
      </c>
      <c r="X200" s="37">
        <f t="shared" si="5"/>
        <v>0</v>
      </c>
      <c r="Y200" s="57"/>
      <c r="Z200" s="58" t="s">
        <v>250</v>
      </c>
      <c r="AD200" s="62"/>
      <c r="BA200" s="130" t="s">
        <v>1</v>
      </c>
    </row>
    <row r="201" spans="1:53" ht="27" customHeight="1" x14ac:dyDescent="0.25">
      <c r="A201" s="55" t="s">
        <v>257</v>
      </c>
      <c r="B201" s="55" t="s">
        <v>258</v>
      </c>
      <c r="C201" s="32">
        <v>4301070963</v>
      </c>
      <c r="D201" s="181">
        <v>4607111038630</v>
      </c>
      <c r="E201" s="182"/>
      <c r="F201" s="169">
        <v>0.7</v>
      </c>
      <c r="G201" s="33">
        <v>8</v>
      </c>
      <c r="H201" s="169">
        <v>5.6</v>
      </c>
      <c r="I201" s="169">
        <v>5.87</v>
      </c>
      <c r="J201" s="33">
        <v>84</v>
      </c>
      <c r="K201" s="33" t="s">
        <v>64</v>
      </c>
      <c r="L201" s="34" t="s">
        <v>65</v>
      </c>
      <c r="M201" s="33">
        <v>180</v>
      </c>
      <c r="N201" s="328" t="s">
        <v>259</v>
      </c>
      <c r="O201" s="184"/>
      <c r="P201" s="184"/>
      <c r="Q201" s="184"/>
      <c r="R201" s="182"/>
      <c r="S201" s="35"/>
      <c r="T201" s="35"/>
      <c r="U201" s="36" t="s">
        <v>66</v>
      </c>
      <c r="V201" s="170">
        <v>6</v>
      </c>
      <c r="W201" s="171">
        <f t="shared" si="4"/>
        <v>6</v>
      </c>
      <c r="X201" s="37">
        <f t="shared" si="5"/>
        <v>9.2999999999999999E-2</v>
      </c>
      <c r="Y201" s="57"/>
      <c r="Z201" s="58" t="s">
        <v>250</v>
      </c>
      <c r="AD201" s="62"/>
      <c r="BA201" s="131" t="s">
        <v>1</v>
      </c>
    </row>
    <row r="202" spans="1:53" ht="27" hidden="1" customHeight="1" x14ac:dyDescent="0.25">
      <c r="A202" s="55" t="s">
        <v>260</v>
      </c>
      <c r="B202" s="55" t="s">
        <v>261</v>
      </c>
      <c r="C202" s="32">
        <v>4301070959</v>
      </c>
      <c r="D202" s="181">
        <v>4607111038616</v>
      </c>
      <c r="E202" s="182"/>
      <c r="F202" s="169">
        <v>0.4</v>
      </c>
      <c r="G202" s="33">
        <v>16</v>
      </c>
      <c r="H202" s="169">
        <v>6.4</v>
      </c>
      <c r="I202" s="169">
        <v>6.71</v>
      </c>
      <c r="J202" s="33">
        <v>84</v>
      </c>
      <c r="K202" s="33" t="s">
        <v>64</v>
      </c>
      <c r="L202" s="34" t="s">
        <v>65</v>
      </c>
      <c r="M202" s="33">
        <v>180</v>
      </c>
      <c r="N202" s="283" t="s">
        <v>262</v>
      </c>
      <c r="O202" s="184"/>
      <c r="P202" s="184"/>
      <c r="Q202" s="184"/>
      <c r="R202" s="182"/>
      <c r="S202" s="35"/>
      <c r="T202" s="35"/>
      <c r="U202" s="36" t="s">
        <v>66</v>
      </c>
      <c r="V202" s="170">
        <v>0</v>
      </c>
      <c r="W202" s="171">
        <f t="shared" si="4"/>
        <v>0</v>
      </c>
      <c r="X202" s="37">
        <f t="shared" si="5"/>
        <v>0</v>
      </c>
      <c r="Y202" s="57"/>
      <c r="Z202" s="58" t="s">
        <v>250</v>
      </c>
      <c r="AD202" s="62"/>
      <c r="BA202" s="132" t="s">
        <v>1</v>
      </c>
    </row>
    <row r="203" spans="1:53" ht="27" customHeight="1" x14ac:dyDescent="0.25">
      <c r="A203" s="55" t="s">
        <v>263</v>
      </c>
      <c r="B203" s="55" t="s">
        <v>264</v>
      </c>
      <c r="C203" s="32">
        <v>4301070960</v>
      </c>
      <c r="D203" s="181">
        <v>4607111038623</v>
      </c>
      <c r="E203" s="182"/>
      <c r="F203" s="169">
        <v>0.7</v>
      </c>
      <c r="G203" s="33">
        <v>8</v>
      </c>
      <c r="H203" s="169">
        <v>5.6</v>
      </c>
      <c r="I203" s="169">
        <v>5.87</v>
      </c>
      <c r="J203" s="33">
        <v>84</v>
      </c>
      <c r="K203" s="33" t="s">
        <v>64</v>
      </c>
      <c r="L203" s="34" t="s">
        <v>65</v>
      </c>
      <c r="M203" s="33">
        <v>180</v>
      </c>
      <c r="N203" s="332" t="s">
        <v>265</v>
      </c>
      <c r="O203" s="184"/>
      <c r="P203" s="184"/>
      <c r="Q203" s="184"/>
      <c r="R203" s="182"/>
      <c r="S203" s="35"/>
      <c r="T203" s="35"/>
      <c r="U203" s="36" t="s">
        <v>66</v>
      </c>
      <c r="V203" s="170">
        <v>6</v>
      </c>
      <c r="W203" s="171">
        <f t="shared" si="4"/>
        <v>6</v>
      </c>
      <c r="X203" s="37">
        <f t="shared" si="5"/>
        <v>9.2999999999999999E-2</v>
      </c>
      <c r="Y203" s="57"/>
      <c r="Z203" s="58" t="s">
        <v>250</v>
      </c>
      <c r="AD203" s="62"/>
      <c r="BA203" s="133" t="s">
        <v>1</v>
      </c>
    </row>
    <row r="204" spans="1:53" x14ac:dyDescent="0.2">
      <c r="A204" s="191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92"/>
      <c r="N204" s="176" t="s">
        <v>67</v>
      </c>
      <c r="O204" s="177"/>
      <c r="P204" s="177"/>
      <c r="Q204" s="177"/>
      <c r="R204" s="177"/>
      <c r="S204" s="177"/>
      <c r="T204" s="178"/>
      <c r="U204" s="38" t="s">
        <v>66</v>
      </c>
      <c r="V204" s="172">
        <f>IFERROR(SUM(V198:V203),"0")</f>
        <v>18</v>
      </c>
      <c r="W204" s="172">
        <f>IFERROR(SUM(W198:W203),"0")</f>
        <v>18</v>
      </c>
      <c r="X204" s="172">
        <f>IFERROR(IF(X198="",0,X198),"0")+IFERROR(IF(X199="",0,X199),"0")+IFERROR(IF(X200="",0,X200),"0")+IFERROR(IF(X201="",0,X201),"0")+IFERROR(IF(X202="",0,X202),"0")+IFERROR(IF(X203="",0,X203),"0")</f>
        <v>0.27900000000000003</v>
      </c>
      <c r="Y204" s="173"/>
      <c r="Z204" s="173"/>
    </row>
    <row r="205" spans="1:53" x14ac:dyDescent="0.2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92"/>
      <c r="N205" s="176" t="s">
        <v>67</v>
      </c>
      <c r="O205" s="177"/>
      <c r="P205" s="177"/>
      <c r="Q205" s="177"/>
      <c r="R205" s="177"/>
      <c r="S205" s="177"/>
      <c r="T205" s="178"/>
      <c r="U205" s="38" t="s">
        <v>68</v>
      </c>
      <c r="V205" s="172">
        <f>IFERROR(SUMPRODUCT(V198:V203*H198:H203),"0")</f>
        <v>100.79999999999998</v>
      </c>
      <c r="W205" s="172">
        <f>IFERROR(SUMPRODUCT(W198:W203*H198:H203),"0")</f>
        <v>100.79999999999998</v>
      </c>
      <c r="X205" s="38"/>
      <c r="Y205" s="173"/>
      <c r="Z205" s="173"/>
    </row>
    <row r="206" spans="1:53" ht="16.5" hidden="1" customHeight="1" x14ac:dyDescent="0.25">
      <c r="A206" s="179" t="s">
        <v>266</v>
      </c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66"/>
      <c r="Z206" s="166"/>
    </row>
    <row r="207" spans="1:53" ht="14.25" hidden="1" customHeight="1" x14ac:dyDescent="0.25">
      <c r="A207" s="196" t="s">
        <v>61</v>
      </c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65"/>
      <c r="Z207" s="165"/>
    </row>
    <row r="208" spans="1:53" ht="27" hidden="1" customHeight="1" x14ac:dyDescent="0.25">
      <c r="A208" s="55" t="s">
        <v>267</v>
      </c>
      <c r="B208" s="55" t="s">
        <v>268</v>
      </c>
      <c r="C208" s="32">
        <v>4301070915</v>
      </c>
      <c r="D208" s="181">
        <v>4607111035882</v>
      </c>
      <c r="E208" s="182"/>
      <c r="F208" s="169">
        <v>0.43</v>
      </c>
      <c r="G208" s="33">
        <v>16</v>
      </c>
      <c r="H208" s="169">
        <v>6.88</v>
      </c>
      <c r="I208" s="169">
        <v>7.19</v>
      </c>
      <c r="J208" s="33">
        <v>84</v>
      </c>
      <c r="K208" s="33" t="s">
        <v>64</v>
      </c>
      <c r="L208" s="34" t="s">
        <v>65</v>
      </c>
      <c r="M208" s="33">
        <v>180</v>
      </c>
      <c r="N208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84"/>
      <c r="P208" s="184"/>
      <c r="Q208" s="184"/>
      <c r="R208" s="182"/>
      <c r="S208" s="35"/>
      <c r="T208" s="35"/>
      <c r="U208" s="36" t="s">
        <v>66</v>
      </c>
      <c r="V208" s="170">
        <v>0</v>
      </c>
      <c r="W208" s="171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27" customHeight="1" x14ac:dyDescent="0.25">
      <c r="A209" s="55" t="s">
        <v>269</v>
      </c>
      <c r="B209" s="55" t="s">
        <v>270</v>
      </c>
      <c r="C209" s="32">
        <v>4301070921</v>
      </c>
      <c r="D209" s="181">
        <v>4607111035905</v>
      </c>
      <c r="E209" s="182"/>
      <c r="F209" s="169">
        <v>0.9</v>
      </c>
      <c r="G209" s="33">
        <v>8</v>
      </c>
      <c r="H209" s="169">
        <v>7.2</v>
      </c>
      <c r="I209" s="169">
        <v>7.47</v>
      </c>
      <c r="J209" s="33">
        <v>84</v>
      </c>
      <c r="K209" s="33" t="s">
        <v>64</v>
      </c>
      <c r="L209" s="34" t="s">
        <v>65</v>
      </c>
      <c r="M209" s="33">
        <v>180</v>
      </c>
      <c r="N209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84"/>
      <c r="P209" s="184"/>
      <c r="Q209" s="184"/>
      <c r="R209" s="182"/>
      <c r="S209" s="35"/>
      <c r="T209" s="35"/>
      <c r="U209" s="36" t="s">
        <v>66</v>
      </c>
      <c r="V209" s="170">
        <v>6</v>
      </c>
      <c r="W209" s="171">
        <f>IFERROR(IF(V209="","",V209),"")</f>
        <v>6</v>
      </c>
      <c r="X209" s="37">
        <f>IFERROR(IF(V209="","",V209*0.0155),"")</f>
        <v>9.2999999999999999E-2</v>
      </c>
      <c r="Y209" s="57"/>
      <c r="Z209" s="58"/>
      <c r="AD209" s="62"/>
      <c r="BA209" s="135" t="s">
        <v>1</v>
      </c>
    </row>
    <row r="210" spans="1:53" ht="27" hidden="1" customHeight="1" x14ac:dyDescent="0.25">
      <c r="A210" s="55" t="s">
        <v>271</v>
      </c>
      <c r="B210" s="55" t="s">
        <v>272</v>
      </c>
      <c r="C210" s="32">
        <v>4301070917</v>
      </c>
      <c r="D210" s="181">
        <v>4607111035912</v>
      </c>
      <c r="E210" s="182"/>
      <c r="F210" s="169">
        <v>0.43</v>
      </c>
      <c r="G210" s="33">
        <v>16</v>
      </c>
      <c r="H210" s="169">
        <v>6.88</v>
      </c>
      <c r="I210" s="169">
        <v>7.19</v>
      </c>
      <c r="J210" s="33">
        <v>84</v>
      </c>
      <c r="K210" s="33" t="s">
        <v>64</v>
      </c>
      <c r="L210" s="34" t="s">
        <v>65</v>
      </c>
      <c r="M210" s="33">
        <v>180</v>
      </c>
      <c r="N210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84"/>
      <c r="P210" s="184"/>
      <c r="Q210" s="184"/>
      <c r="R210" s="182"/>
      <c r="S210" s="35"/>
      <c r="T210" s="35"/>
      <c r="U210" s="36" t="s">
        <v>66</v>
      </c>
      <c r="V210" s="170">
        <v>0</v>
      </c>
      <c r="W210" s="171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6" t="s">
        <v>1</v>
      </c>
    </row>
    <row r="211" spans="1:53" ht="27" hidden="1" customHeight="1" x14ac:dyDescent="0.25">
      <c r="A211" s="55" t="s">
        <v>273</v>
      </c>
      <c r="B211" s="55" t="s">
        <v>274</v>
      </c>
      <c r="C211" s="32">
        <v>4301070920</v>
      </c>
      <c r="D211" s="181">
        <v>4607111035929</v>
      </c>
      <c r="E211" s="182"/>
      <c r="F211" s="169">
        <v>0.9</v>
      </c>
      <c r="G211" s="33">
        <v>8</v>
      </c>
      <c r="H211" s="169">
        <v>7.2</v>
      </c>
      <c r="I211" s="169">
        <v>7.47</v>
      </c>
      <c r="J211" s="33">
        <v>84</v>
      </c>
      <c r="K211" s="33" t="s">
        <v>64</v>
      </c>
      <c r="L211" s="34" t="s">
        <v>65</v>
      </c>
      <c r="M211" s="33">
        <v>180</v>
      </c>
      <c r="N21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84"/>
      <c r="P211" s="184"/>
      <c r="Q211" s="184"/>
      <c r="R211" s="182"/>
      <c r="S211" s="35"/>
      <c r="T211" s="35"/>
      <c r="U211" s="36" t="s">
        <v>66</v>
      </c>
      <c r="V211" s="170">
        <v>0</v>
      </c>
      <c r="W211" s="171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7" t="s">
        <v>1</v>
      </c>
    </row>
    <row r="212" spans="1:53" x14ac:dyDescent="0.2">
      <c r="A212" s="191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92"/>
      <c r="N212" s="176" t="s">
        <v>67</v>
      </c>
      <c r="O212" s="177"/>
      <c r="P212" s="177"/>
      <c r="Q212" s="177"/>
      <c r="R212" s="177"/>
      <c r="S212" s="177"/>
      <c r="T212" s="178"/>
      <c r="U212" s="38" t="s">
        <v>66</v>
      </c>
      <c r="V212" s="172">
        <f>IFERROR(SUM(V208:V211),"0")</f>
        <v>6</v>
      </c>
      <c r="W212" s="172">
        <f>IFERROR(SUM(W208:W211),"0")</f>
        <v>6</v>
      </c>
      <c r="X212" s="172">
        <f>IFERROR(IF(X208="",0,X208),"0")+IFERROR(IF(X209="",0,X209),"0")+IFERROR(IF(X210="",0,X210),"0")+IFERROR(IF(X211="",0,X211),"0")</f>
        <v>9.2999999999999999E-2</v>
      </c>
      <c r="Y212" s="173"/>
      <c r="Z212" s="173"/>
    </row>
    <row r="213" spans="1:53" x14ac:dyDescent="0.2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92"/>
      <c r="N213" s="176" t="s">
        <v>67</v>
      </c>
      <c r="O213" s="177"/>
      <c r="P213" s="177"/>
      <c r="Q213" s="177"/>
      <c r="R213" s="177"/>
      <c r="S213" s="177"/>
      <c r="T213" s="178"/>
      <c r="U213" s="38" t="s">
        <v>68</v>
      </c>
      <c r="V213" s="172">
        <f>IFERROR(SUMPRODUCT(V208:V211*H208:H211),"0")</f>
        <v>43.2</v>
      </c>
      <c r="W213" s="172">
        <f>IFERROR(SUMPRODUCT(W208:W211*H208:H211),"0")</f>
        <v>43.2</v>
      </c>
      <c r="X213" s="38"/>
      <c r="Y213" s="173"/>
      <c r="Z213" s="173"/>
    </row>
    <row r="214" spans="1:53" ht="16.5" hidden="1" customHeight="1" x14ac:dyDescent="0.25">
      <c r="A214" s="179" t="s">
        <v>275</v>
      </c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66"/>
      <c r="Z214" s="166"/>
    </row>
    <row r="215" spans="1:53" ht="14.25" hidden="1" customHeight="1" x14ac:dyDescent="0.25">
      <c r="A215" s="196" t="s">
        <v>223</v>
      </c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65"/>
      <c r="Z215" s="165"/>
    </row>
    <row r="216" spans="1:53" ht="27" hidden="1" customHeight="1" x14ac:dyDescent="0.25">
      <c r="A216" s="55" t="s">
        <v>276</v>
      </c>
      <c r="B216" s="55" t="s">
        <v>277</v>
      </c>
      <c r="C216" s="32">
        <v>4301051320</v>
      </c>
      <c r="D216" s="181">
        <v>4680115881334</v>
      </c>
      <c r="E216" s="182"/>
      <c r="F216" s="169">
        <v>0.33</v>
      </c>
      <c r="G216" s="33">
        <v>6</v>
      </c>
      <c r="H216" s="169">
        <v>1.98</v>
      </c>
      <c r="I216" s="169">
        <v>2.27</v>
      </c>
      <c r="J216" s="33">
        <v>156</v>
      </c>
      <c r="K216" s="33" t="s">
        <v>64</v>
      </c>
      <c r="L216" s="34" t="s">
        <v>226</v>
      </c>
      <c r="M216" s="33">
        <v>365</v>
      </c>
      <c r="N216" s="30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84"/>
      <c r="P216" s="184"/>
      <c r="Q216" s="184"/>
      <c r="R216" s="182"/>
      <c r="S216" s="35"/>
      <c r="T216" s="35"/>
      <c r="U216" s="36" t="s">
        <v>66</v>
      </c>
      <c r="V216" s="170">
        <v>0</v>
      </c>
      <c r="W216" s="171">
        <f>IFERROR(IF(V216="","",V216),"")</f>
        <v>0</v>
      </c>
      <c r="X216" s="37">
        <f>IFERROR(IF(V216="","",V216*0.00753),"")</f>
        <v>0</v>
      </c>
      <c r="Y216" s="57"/>
      <c r="Z216" s="58"/>
      <c r="AD216" s="62"/>
      <c r="BA216" s="138" t="s">
        <v>227</v>
      </c>
    </row>
    <row r="217" spans="1:53" hidden="1" x14ac:dyDescent="0.2">
      <c r="A217" s="191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92"/>
      <c r="N217" s="176" t="s">
        <v>67</v>
      </c>
      <c r="O217" s="177"/>
      <c r="P217" s="177"/>
      <c r="Q217" s="177"/>
      <c r="R217" s="177"/>
      <c r="S217" s="177"/>
      <c r="T217" s="178"/>
      <c r="U217" s="38" t="s">
        <v>66</v>
      </c>
      <c r="V217" s="172">
        <f>IFERROR(SUM(V216:V216),"0")</f>
        <v>0</v>
      </c>
      <c r="W217" s="172">
        <f>IFERROR(SUM(W216:W216),"0")</f>
        <v>0</v>
      </c>
      <c r="X217" s="172">
        <f>IFERROR(IF(X216="",0,X216),"0")</f>
        <v>0</v>
      </c>
      <c r="Y217" s="173"/>
      <c r="Z217" s="173"/>
    </row>
    <row r="218" spans="1:53" hidden="1" x14ac:dyDescent="0.2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92"/>
      <c r="N218" s="176" t="s">
        <v>67</v>
      </c>
      <c r="O218" s="177"/>
      <c r="P218" s="177"/>
      <c r="Q218" s="177"/>
      <c r="R218" s="177"/>
      <c r="S218" s="177"/>
      <c r="T218" s="178"/>
      <c r="U218" s="38" t="s">
        <v>68</v>
      </c>
      <c r="V218" s="172">
        <f>IFERROR(SUMPRODUCT(V216:V216*H216:H216),"0")</f>
        <v>0</v>
      </c>
      <c r="W218" s="172">
        <f>IFERROR(SUMPRODUCT(W216:W216*H216:H216),"0")</f>
        <v>0</v>
      </c>
      <c r="X218" s="38"/>
      <c r="Y218" s="173"/>
      <c r="Z218" s="173"/>
    </row>
    <row r="219" spans="1:53" ht="16.5" hidden="1" customHeight="1" x14ac:dyDescent="0.25">
      <c r="A219" s="179" t="s">
        <v>278</v>
      </c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66"/>
      <c r="Z219" s="166"/>
    </row>
    <row r="220" spans="1:53" ht="14.25" hidden="1" customHeight="1" x14ac:dyDescent="0.25">
      <c r="A220" s="196" t="s">
        <v>61</v>
      </c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65"/>
      <c r="Z220" s="165"/>
    </row>
    <row r="221" spans="1:53" ht="16.5" hidden="1" customHeight="1" x14ac:dyDescent="0.25">
      <c r="A221" s="55" t="s">
        <v>279</v>
      </c>
      <c r="B221" s="55" t="s">
        <v>280</v>
      </c>
      <c r="C221" s="32">
        <v>4301070874</v>
      </c>
      <c r="D221" s="181">
        <v>4607111035332</v>
      </c>
      <c r="E221" s="182"/>
      <c r="F221" s="169">
        <v>0.43</v>
      </c>
      <c r="G221" s="33">
        <v>16</v>
      </c>
      <c r="H221" s="169">
        <v>6.88</v>
      </c>
      <c r="I221" s="169">
        <v>7.2060000000000004</v>
      </c>
      <c r="J221" s="33">
        <v>84</v>
      </c>
      <c r="K221" s="33" t="s">
        <v>64</v>
      </c>
      <c r="L221" s="34" t="s">
        <v>65</v>
      </c>
      <c r="M221" s="33">
        <v>180</v>
      </c>
      <c r="N221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84"/>
      <c r="P221" s="184"/>
      <c r="Q221" s="184"/>
      <c r="R221" s="182"/>
      <c r="S221" s="35"/>
      <c r="T221" s="35"/>
      <c r="U221" s="36" t="s">
        <v>66</v>
      </c>
      <c r="V221" s="170">
        <v>0</v>
      </c>
      <c r="W221" s="171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9" t="s">
        <v>1</v>
      </c>
    </row>
    <row r="222" spans="1:53" ht="16.5" hidden="1" customHeight="1" x14ac:dyDescent="0.25">
      <c r="A222" s="55" t="s">
        <v>281</v>
      </c>
      <c r="B222" s="55" t="s">
        <v>282</v>
      </c>
      <c r="C222" s="32">
        <v>4301071000</v>
      </c>
      <c r="D222" s="181">
        <v>4607111038708</v>
      </c>
      <c r="E222" s="182"/>
      <c r="F222" s="169">
        <v>0.8</v>
      </c>
      <c r="G222" s="33">
        <v>8</v>
      </c>
      <c r="H222" s="169">
        <v>6.4</v>
      </c>
      <c r="I222" s="169">
        <v>6.67</v>
      </c>
      <c r="J222" s="33">
        <v>84</v>
      </c>
      <c r="K222" s="33" t="s">
        <v>64</v>
      </c>
      <c r="L222" s="34" t="s">
        <v>65</v>
      </c>
      <c r="M222" s="33">
        <v>180</v>
      </c>
      <c r="N222" s="240" t="s">
        <v>283</v>
      </c>
      <c r="O222" s="184"/>
      <c r="P222" s="184"/>
      <c r="Q222" s="184"/>
      <c r="R222" s="182"/>
      <c r="S222" s="35"/>
      <c r="T222" s="35"/>
      <c r="U222" s="36" t="s">
        <v>66</v>
      </c>
      <c r="V222" s="170">
        <v>0</v>
      </c>
      <c r="W222" s="171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40" t="s">
        <v>1</v>
      </c>
    </row>
    <row r="223" spans="1:53" ht="16.5" hidden="1" customHeight="1" x14ac:dyDescent="0.25">
      <c r="A223" s="55" t="s">
        <v>284</v>
      </c>
      <c r="B223" s="55" t="s">
        <v>285</v>
      </c>
      <c r="C223" s="32">
        <v>4301070873</v>
      </c>
      <c r="D223" s="181">
        <v>4607111035080</v>
      </c>
      <c r="E223" s="182"/>
      <c r="F223" s="169">
        <v>0.9</v>
      </c>
      <c r="G223" s="33">
        <v>8</v>
      </c>
      <c r="H223" s="169">
        <v>7.2</v>
      </c>
      <c r="I223" s="169">
        <v>7.47</v>
      </c>
      <c r="J223" s="33">
        <v>84</v>
      </c>
      <c r="K223" s="33" t="s">
        <v>64</v>
      </c>
      <c r="L223" s="34" t="s">
        <v>65</v>
      </c>
      <c r="M223" s="33">
        <v>180</v>
      </c>
      <c r="N223" s="24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84"/>
      <c r="P223" s="184"/>
      <c r="Q223" s="184"/>
      <c r="R223" s="182"/>
      <c r="S223" s="35"/>
      <c r="T223" s="35"/>
      <c r="U223" s="36" t="s">
        <v>66</v>
      </c>
      <c r="V223" s="170">
        <v>0</v>
      </c>
      <c r="W223" s="171">
        <f>IFERROR(IF(V223="","",V223),"")</f>
        <v>0</v>
      </c>
      <c r="X223" s="37">
        <f>IFERROR(IF(V223="","",V223*0.0155),"")</f>
        <v>0</v>
      </c>
      <c r="Y223" s="57"/>
      <c r="Z223" s="58"/>
      <c r="AD223" s="62"/>
      <c r="BA223" s="141" t="s">
        <v>1</v>
      </c>
    </row>
    <row r="224" spans="1:53" hidden="1" x14ac:dyDescent="0.2">
      <c r="A224" s="191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92"/>
      <c r="N224" s="176" t="s">
        <v>67</v>
      </c>
      <c r="O224" s="177"/>
      <c r="P224" s="177"/>
      <c r="Q224" s="177"/>
      <c r="R224" s="177"/>
      <c r="S224" s="177"/>
      <c r="T224" s="178"/>
      <c r="U224" s="38" t="s">
        <v>66</v>
      </c>
      <c r="V224" s="172">
        <f>IFERROR(SUM(V221:V223),"0")</f>
        <v>0</v>
      </c>
      <c r="W224" s="172">
        <f>IFERROR(SUM(W221:W223),"0")</f>
        <v>0</v>
      </c>
      <c r="X224" s="172">
        <f>IFERROR(IF(X221="",0,X221),"0")+IFERROR(IF(X222="",0,X222),"0")+IFERROR(IF(X223="",0,X223),"0")</f>
        <v>0</v>
      </c>
      <c r="Y224" s="173"/>
      <c r="Z224" s="173"/>
    </row>
    <row r="225" spans="1:53" hidden="1" x14ac:dyDescent="0.2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92"/>
      <c r="N225" s="176" t="s">
        <v>67</v>
      </c>
      <c r="O225" s="177"/>
      <c r="P225" s="177"/>
      <c r="Q225" s="177"/>
      <c r="R225" s="177"/>
      <c r="S225" s="177"/>
      <c r="T225" s="178"/>
      <c r="U225" s="38" t="s">
        <v>68</v>
      </c>
      <c r="V225" s="172">
        <f>IFERROR(SUMPRODUCT(V221:V223*H221:H223),"0")</f>
        <v>0</v>
      </c>
      <c r="W225" s="172">
        <f>IFERROR(SUMPRODUCT(W221:W223*H221:H223),"0")</f>
        <v>0</v>
      </c>
      <c r="X225" s="38"/>
      <c r="Y225" s="173"/>
      <c r="Z225" s="173"/>
    </row>
    <row r="226" spans="1:53" ht="27.75" hidden="1" customHeight="1" x14ac:dyDescent="0.2">
      <c r="A226" s="199" t="s">
        <v>286</v>
      </c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0"/>
      <c r="X226" s="200"/>
      <c r="Y226" s="49"/>
      <c r="Z226" s="49"/>
    </row>
    <row r="227" spans="1:53" ht="16.5" hidden="1" customHeight="1" x14ac:dyDescent="0.25">
      <c r="A227" s="179" t="s">
        <v>287</v>
      </c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66"/>
      <c r="Z227" s="166"/>
    </row>
    <row r="228" spans="1:53" ht="14.25" hidden="1" customHeight="1" x14ac:dyDescent="0.25">
      <c r="A228" s="196" t="s">
        <v>61</v>
      </c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65"/>
      <c r="Z228" s="165"/>
    </row>
    <row r="229" spans="1:53" ht="27" hidden="1" customHeight="1" x14ac:dyDescent="0.25">
      <c r="A229" s="55" t="s">
        <v>288</v>
      </c>
      <c r="B229" s="55" t="s">
        <v>289</v>
      </c>
      <c r="C229" s="32">
        <v>4301070941</v>
      </c>
      <c r="D229" s="181">
        <v>4607111036162</v>
      </c>
      <c r="E229" s="182"/>
      <c r="F229" s="169">
        <v>0.8</v>
      </c>
      <c r="G229" s="33">
        <v>8</v>
      </c>
      <c r="H229" s="169">
        <v>6.4</v>
      </c>
      <c r="I229" s="169">
        <v>6.6811999999999996</v>
      </c>
      <c r="J229" s="33">
        <v>84</v>
      </c>
      <c r="K229" s="33" t="s">
        <v>64</v>
      </c>
      <c r="L229" s="34" t="s">
        <v>65</v>
      </c>
      <c r="M229" s="33">
        <v>90</v>
      </c>
      <c r="N229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84"/>
      <c r="P229" s="184"/>
      <c r="Q229" s="184"/>
      <c r="R229" s="182"/>
      <c r="S229" s="35"/>
      <c r="T229" s="35"/>
      <c r="U229" s="36" t="s">
        <v>66</v>
      </c>
      <c r="V229" s="170">
        <v>0</v>
      </c>
      <c r="W229" s="171">
        <f>IFERROR(IF(V229="","",V229),"")</f>
        <v>0</v>
      </c>
      <c r="X229" s="37">
        <f>IFERROR(IF(V229="","",V229*0.0155),"")</f>
        <v>0</v>
      </c>
      <c r="Y229" s="57"/>
      <c r="Z229" s="58"/>
      <c r="AD229" s="62"/>
      <c r="BA229" s="142" t="s">
        <v>1</v>
      </c>
    </row>
    <row r="230" spans="1:53" hidden="1" x14ac:dyDescent="0.2">
      <c r="A230" s="191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92"/>
      <c r="N230" s="176" t="s">
        <v>67</v>
      </c>
      <c r="O230" s="177"/>
      <c r="P230" s="177"/>
      <c r="Q230" s="177"/>
      <c r="R230" s="177"/>
      <c r="S230" s="177"/>
      <c r="T230" s="178"/>
      <c r="U230" s="38" t="s">
        <v>66</v>
      </c>
      <c r="V230" s="172">
        <f>IFERROR(SUM(V229:V229),"0")</f>
        <v>0</v>
      </c>
      <c r="W230" s="172">
        <f>IFERROR(SUM(W229:W229),"0")</f>
        <v>0</v>
      </c>
      <c r="X230" s="172">
        <f>IFERROR(IF(X229="",0,X229),"0")</f>
        <v>0</v>
      </c>
      <c r="Y230" s="173"/>
      <c r="Z230" s="173"/>
    </row>
    <row r="231" spans="1:53" hidden="1" x14ac:dyDescent="0.2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92"/>
      <c r="N231" s="176" t="s">
        <v>67</v>
      </c>
      <c r="O231" s="177"/>
      <c r="P231" s="177"/>
      <c r="Q231" s="177"/>
      <c r="R231" s="177"/>
      <c r="S231" s="177"/>
      <c r="T231" s="178"/>
      <c r="U231" s="38" t="s">
        <v>68</v>
      </c>
      <c r="V231" s="172">
        <f>IFERROR(SUMPRODUCT(V229:V229*H229:H229),"0")</f>
        <v>0</v>
      </c>
      <c r="W231" s="172">
        <f>IFERROR(SUMPRODUCT(W229:W229*H229:H229),"0")</f>
        <v>0</v>
      </c>
      <c r="X231" s="38"/>
      <c r="Y231" s="173"/>
      <c r="Z231" s="173"/>
    </row>
    <row r="232" spans="1:53" ht="27.75" hidden="1" customHeight="1" x14ac:dyDescent="0.2">
      <c r="A232" s="199" t="s">
        <v>290</v>
      </c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00"/>
      <c r="O232" s="200"/>
      <c r="P232" s="200"/>
      <c r="Q232" s="200"/>
      <c r="R232" s="200"/>
      <c r="S232" s="200"/>
      <c r="T232" s="200"/>
      <c r="U232" s="200"/>
      <c r="V232" s="200"/>
      <c r="W232" s="200"/>
      <c r="X232" s="200"/>
      <c r="Y232" s="49"/>
      <c r="Z232" s="49"/>
    </row>
    <row r="233" spans="1:53" ht="16.5" hidden="1" customHeight="1" x14ac:dyDescent="0.25">
      <c r="A233" s="179" t="s">
        <v>291</v>
      </c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66"/>
      <c r="Z233" s="166"/>
    </row>
    <row r="234" spans="1:53" ht="14.25" hidden="1" customHeight="1" x14ac:dyDescent="0.25">
      <c r="A234" s="196" t="s">
        <v>61</v>
      </c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65"/>
      <c r="Z234" s="165"/>
    </row>
    <row r="235" spans="1:53" ht="27" hidden="1" customHeight="1" x14ac:dyDescent="0.25">
      <c r="A235" s="55" t="s">
        <v>292</v>
      </c>
      <c r="B235" s="55" t="s">
        <v>293</v>
      </c>
      <c r="C235" s="32">
        <v>4301070965</v>
      </c>
      <c r="D235" s="181">
        <v>4607111035899</v>
      </c>
      <c r="E235" s="182"/>
      <c r="F235" s="169">
        <v>1</v>
      </c>
      <c r="G235" s="33">
        <v>5</v>
      </c>
      <c r="H235" s="169">
        <v>5</v>
      </c>
      <c r="I235" s="169">
        <v>5.2619999999999996</v>
      </c>
      <c r="J235" s="33">
        <v>84</v>
      </c>
      <c r="K235" s="33" t="s">
        <v>64</v>
      </c>
      <c r="L235" s="34" t="s">
        <v>65</v>
      </c>
      <c r="M235" s="33">
        <v>180</v>
      </c>
      <c r="N235" s="34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84"/>
      <c r="P235" s="184"/>
      <c r="Q235" s="184"/>
      <c r="R235" s="182"/>
      <c r="S235" s="35"/>
      <c r="T235" s="35"/>
      <c r="U235" s="36" t="s">
        <v>66</v>
      </c>
      <c r="V235" s="170">
        <v>0</v>
      </c>
      <c r="W235" s="171">
        <f>IFERROR(IF(V235="","",V235),"")</f>
        <v>0</v>
      </c>
      <c r="X235" s="37">
        <f>IFERROR(IF(V235="","",V235*0.0155),"")</f>
        <v>0</v>
      </c>
      <c r="Y235" s="57"/>
      <c r="Z235" s="58"/>
      <c r="AD235" s="62"/>
      <c r="BA235" s="143" t="s">
        <v>1</v>
      </c>
    </row>
    <row r="236" spans="1:53" hidden="1" x14ac:dyDescent="0.2">
      <c r="A236" s="191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92"/>
      <c r="N236" s="176" t="s">
        <v>67</v>
      </c>
      <c r="O236" s="177"/>
      <c r="P236" s="177"/>
      <c r="Q236" s="177"/>
      <c r="R236" s="177"/>
      <c r="S236" s="177"/>
      <c r="T236" s="178"/>
      <c r="U236" s="38" t="s">
        <v>66</v>
      </c>
      <c r="V236" s="172">
        <f>IFERROR(SUM(V235:V235),"0")</f>
        <v>0</v>
      </c>
      <c r="W236" s="172">
        <f>IFERROR(SUM(W235:W235),"0")</f>
        <v>0</v>
      </c>
      <c r="X236" s="172">
        <f>IFERROR(IF(X235="",0,X235),"0")</f>
        <v>0</v>
      </c>
      <c r="Y236" s="173"/>
      <c r="Z236" s="173"/>
    </row>
    <row r="237" spans="1:53" hidden="1" x14ac:dyDescent="0.2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92"/>
      <c r="N237" s="176" t="s">
        <v>67</v>
      </c>
      <c r="O237" s="177"/>
      <c r="P237" s="177"/>
      <c r="Q237" s="177"/>
      <c r="R237" s="177"/>
      <c r="S237" s="177"/>
      <c r="T237" s="178"/>
      <c r="U237" s="38" t="s">
        <v>68</v>
      </c>
      <c r="V237" s="172">
        <f>IFERROR(SUMPRODUCT(V235:V235*H235:H235),"0")</f>
        <v>0</v>
      </c>
      <c r="W237" s="172">
        <f>IFERROR(SUMPRODUCT(W235:W235*H235:H235),"0")</f>
        <v>0</v>
      </c>
      <c r="X237" s="38"/>
      <c r="Y237" s="173"/>
      <c r="Z237" s="173"/>
    </row>
    <row r="238" spans="1:53" ht="16.5" hidden="1" customHeight="1" x14ac:dyDescent="0.25">
      <c r="A238" s="179" t="s">
        <v>294</v>
      </c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66"/>
      <c r="Z238" s="166"/>
    </row>
    <row r="239" spans="1:53" ht="14.25" hidden="1" customHeight="1" x14ac:dyDescent="0.25">
      <c r="A239" s="196" t="s">
        <v>61</v>
      </c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65"/>
      <c r="Z239" s="165"/>
    </row>
    <row r="240" spans="1:53" ht="27" hidden="1" customHeight="1" x14ac:dyDescent="0.25">
      <c r="A240" s="55" t="s">
        <v>295</v>
      </c>
      <c r="B240" s="55" t="s">
        <v>296</v>
      </c>
      <c r="C240" s="32">
        <v>4301070870</v>
      </c>
      <c r="D240" s="181">
        <v>4607111036711</v>
      </c>
      <c r="E240" s="182"/>
      <c r="F240" s="169">
        <v>0.8</v>
      </c>
      <c r="G240" s="33">
        <v>8</v>
      </c>
      <c r="H240" s="169">
        <v>6.4</v>
      </c>
      <c r="I240" s="169">
        <v>6.67</v>
      </c>
      <c r="J240" s="33">
        <v>84</v>
      </c>
      <c r="K240" s="33" t="s">
        <v>64</v>
      </c>
      <c r="L240" s="34" t="s">
        <v>65</v>
      </c>
      <c r="M240" s="33">
        <v>90</v>
      </c>
      <c r="N240" s="2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84"/>
      <c r="P240" s="184"/>
      <c r="Q240" s="184"/>
      <c r="R240" s="182"/>
      <c r="S240" s="35"/>
      <c r="T240" s="35"/>
      <c r="U240" s="36" t="s">
        <v>66</v>
      </c>
      <c r="V240" s="170">
        <v>0</v>
      </c>
      <c r="W240" s="171">
        <f>IFERROR(IF(V240="","",V240),"")</f>
        <v>0</v>
      </c>
      <c r="X240" s="37">
        <f>IFERROR(IF(V240="","",V240*0.0155),"")</f>
        <v>0</v>
      </c>
      <c r="Y240" s="57"/>
      <c r="Z240" s="58"/>
      <c r="AD240" s="62"/>
      <c r="BA240" s="144" t="s">
        <v>1</v>
      </c>
    </row>
    <row r="241" spans="1:53" hidden="1" x14ac:dyDescent="0.2">
      <c r="A241" s="191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92"/>
      <c r="N241" s="176" t="s">
        <v>67</v>
      </c>
      <c r="O241" s="177"/>
      <c r="P241" s="177"/>
      <c r="Q241" s="177"/>
      <c r="R241" s="177"/>
      <c r="S241" s="177"/>
      <c r="T241" s="178"/>
      <c r="U241" s="38" t="s">
        <v>66</v>
      </c>
      <c r="V241" s="172">
        <f>IFERROR(SUM(V240:V240),"0")</f>
        <v>0</v>
      </c>
      <c r="W241" s="172">
        <f>IFERROR(SUM(W240:W240),"0")</f>
        <v>0</v>
      </c>
      <c r="X241" s="172">
        <f>IFERROR(IF(X240="",0,X240),"0")</f>
        <v>0</v>
      </c>
      <c r="Y241" s="173"/>
      <c r="Z241" s="173"/>
    </row>
    <row r="242" spans="1:53" hidden="1" x14ac:dyDescent="0.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92"/>
      <c r="N242" s="176" t="s">
        <v>67</v>
      </c>
      <c r="O242" s="177"/>
      <c r="P242" s="177"/>
      <c r="Q242" s="177"/>
      <c r="R242" s="177"/>
      <c r="S242" s="177"/>
      <c r="T242" s="178"/>
      <c r="U242" s="38" t="s">
        <v>68</v>
      </c>
      <c r="V242" s="172">
        <f>IFERROR(SUMPRODUCT(V240:V240*H240:H240),"0")</f>
        <v>0</v>
      </c>
      <c r="W242" s="172">
        <f>IFERROR(SUMPRODUCT(W240:W240*H240:H240),"0")</f>
        <v>0</v>
      </c>
      <c r="X242" s="38"/>
      <c r="Y242" s="173"/>
      <c r="Z242" s="173"/>
    </row>
    <row r="243" spans="1:53" ht="27.75" hidden="1" customHeight="1" x14ac:dyDescent="0.2">
      <c r="A243" s="199" t="s">
        <v>297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49"/>
      <c r="Z243" s="49"/>
    </row>
    <row r="244" spans="1:53" ht="16.5" hidden="1" customHeight="1" x14ac:dyDescent="0.25">
      <c r="A244" s="179" t="s">
        <v>298</v>
      </c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66"/>
      <c r="Z244" s="166"/>
    </row>
    <row r="245" spans="1:53" ht="14.25" hidden="1" customHeight="1" x14ac:dyDescent="0.25">
      <c r="A245" s="196" t="s">
        <v>123</v>
      </c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65"/>
      <c r="Z245" s="165"/>
    </row>
    <row r="246" spans="1:53" ht="27" hidden="1" customHeight="1" x14ac:dyDescent="0.25">
      <c r="A246" s="55" t="s">
        <v>299</v>
      </c>
      <c r="B246" s="55" t="s">
        <v>300</v>
      </c>
      <c r="C246" s="32">
        <v>4301131019</v>
      </c>
      <c r="D246" s="181">
        <v>4640242180427</v>
      </c>
      <c r="E246" s="182"/>
      <c r="F246" s="169">
        <v>1.8</v>
      </c>
      <c r="G246" s="33">
        <v>1</v>
      </c>
      <c r="H246" s="169">
        <v>1.8</v>
      </c>
      <c r="I246" s="169">
        <v>1.915</v>
      </c>
      <c r="J246" s="33">
        <v>234</v>
      </c>
      <c r="K246" s="33" t="s">
        <v>115</v>
      </c>
      <c r="L246" s="34" t="s">
        <v>65</v>
      </c>
      <c r="M246" s="33">
        <v>180</v>
      </c>
      <c r="N246" s="337" t="s">
        <v>301</v>
      </c>
      <c r="O246" s="184"/>
      <c r="P246" s="184"/>
      <c r="Q246" s="184"/>
      <c r="R246" s="182"/>
      <c r="S246" s="35"/>
      <c r="T246" s="35"/>
      <c r="U246" s="36" t="s">
        <v>66</v>
      </c>
      <c r="V246" s="170">
        <v>0</v>
      </c>
      <c r="W246" s="171">
        <f>IFERROR(IF(V246="","",V246),"")</f>
        <v>0</v>
      </c>
      <c r="X246" s="37">
        <f>IFERROR(IF(V246="","",V246*0.00502),"")</f>
        <v>0</v>
      </c>
      <c r="Y246" s="57"/>
      <c r="Z246" s="58"/>
      <c r="AD246" s="62"/>
      <c r="BA246" s="145" t="s">
        <v>75</v>
      </c>
    </row>
    <row r="247" spans="1:53" hidden="1" x14ac:dyDescent="0.2">
      <c r="A247" s="191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92"/>
      <c r="N247" s="176" t="s">
        <v>67</v>
      </c>
      <c r="O247" s="177"/>
      <c r="P247" s="177"/>
      <c r="Q247" s="177"/>
      <c r="R247" s="177"/>
      <c r="S247" s="177"/>
      <c r="T247" s="178"/>
      <c r="U247" s="38" t="s">
        <v>66</v>
      </c>
      <c r="V247" s="172">
        <f>IFERROR(SUM(V246:V246),"0")</f>
        <v>0</v>
      </c>
      <c r="W247" s="172">
        <f>IFERROR(SUM(W246:W246),"0")</f>
        <v>0</v>
      </c>
      <c r="X247" s="172">
        <f>IFERROR(IF(X246="",0,X246),"0")</f>
        <v>0</v>
      </c>
      <c r="Y247" s="173"/>
      <c r="Z247" s="173"/>
    </row>
    <row r="248" spans="1:53" hidden="1" x14ac:dyDescent="0.2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92"/>
      <c r="N248" s="176" t="s">
        <v>67</v>
      </c>
      <c r="O248" s="177"/>
      <c r="P248" s="177"/>
      <c r="Q248" s="177"/>
      <c r="R248" s="177"/>
      <c r="S248" s="177"/>
      <c r="T248" s="178"/>
      <c r="U248" s="38" t="s">
        <v>68</v>
      </c>
      <c r="V248" s="172">
        <f>IFERROR(SUMPRODUCT(V246:V246*H246:H246),"0")</f>
        <v>0</v>
      </c>
      <c r="W248" s="172">
        <f>IFERROR(SUMPRODUCT(W246:W246*H246:H246),"0")</f>
        <v>0</v>
      </c>
      <c r="X248" s="38"/>
      <c r="Y248" s="173"/>
      <c r="Z248" s="173"/>
    </row>
    <row r="249" spans="1:53" ht="14.25" hidden="1" customHeight="1" x14ac:dyDescent="0.25">
      <c r="A249" s="196" t="s">
        <v>71</v>
      </c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65"/>
      <c r="Z249" s="165"/>
    </row>
    <row r="250" spans="1:53" ht="27" customHeight="1" x14ac:dyDescent="0.25">
      <c r="A250" s="55" t="s">
        <v>302</v>
      </c>
      <c r="B250" s="55" t="s">
        <v>303</v>
      </c>
      <c r="C250" s="32">
        <v>4301132080</v>
      </c>
      <c r="D250" s="181">
        <v>4640242180397</v>
      </c>
      <c r="E250" s="182"/>
      <c r="F250" s="169">
        <v>1</v>
      </c>
      <c r="G250" s="33">
        <v>6</v>
      </c>
      <c r="H250" s="169">
        <v>6</v>
      </c>
      <c r="I250" s="169">
        <v>6.26</v>
      </c>
      <c r="J250" s="33">
        <v>84</v>
      </c>
      <c r="K250" s="33" t="s">
        <v>64</v>
      </c>
      <c r="L250" s="34" t="s">
        <v>65</v>
      </c>
      <c r="M250" s="33">
        <v>180</v>
      </c>
      <c r="N250" s="329" t="s">
        <v>304</v>
      </c>
      <c r="O250" s="184"/>
      <c r="P250" s="184"/>
      <c r="Q250" s="184"/>
      <c r="R250" s="182"/>
      <c r="S250" s="35"/>
      <c r="T250" s="35"/>
      <c r="U250" s="36" t="s">
        <v>66</v>
      </c>
      <c r="V250" s="170">
        <v>101</v>
      </c>
      <c r="W250" s="171">
        <f>IFERROR(IF(V250="","",V250),"")</f>
        <v>101</v>
      </c>
      <c r="X250" s="37">
        <f>IFERROR(IF(V250="","",V250*0.0155),"")</f>
        <v>1.5654999999999999</v>
      </c>
      <c r="Y250" s="57"/>
      <c r="Z250" s="58"/>
      <c r="AD250" s="62"/>
      <c r="BA250" s="146" t="s">
        <v>75</v>
      </c>
    </row>
    <row r="251" spans="1:53" x14ac:dyDescent="0.2">
      <c r="A251" s="191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92"/>
      <c r="N251" s="176" t="s">
        <v>67</v>
      </c>
      <c r="O251" s="177"/>
      <c r="P251" s="177"/>
      <c r="Q251" s="177"/>
      <c r="R251" s="177"/>
      <c r="S251" s="177"/>
      <c r="T251" s="178"/>
      <c r="U251" s="38" t="s">
        <v>66</v>
      </c>
      <c r="V251" s="172">
        <f>IFERROR(SUM(V250:V250),"0")</f>
        <v>101</v>
      </c>
      <c r="W251" s="172">
        <f>IFERROR(SUM(W250:W250),"0")</f>
        <v>101</v>
      </c>
      <c r="X251" s="172">
        <f>IFERROR(IF(X250="",0,X250),"0")</f>
        <v>1.5654999999999999</v>
      </c>
      <c r="Y251" s="173"/>
      <c r="Z251" s="173"/>
    </row>
    <row r="252" spans="1:53" x14ac:dyDescent="0.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92"/>
      <c r="N252" s="176" t="s">
        <v>67</v>
      </c>
      <c r="O252" s="177"/>
      <c r="P252" s="177"/>
      <c r="Q252" s="177"/>
      <c r="R252" s="177"/>
      <c r="S252" s="177"/>
      <c r="T252" s="178"/>
      <c r="U252" s="38" t="s">
        <v>68</v>
      </c>
      <c r="V252" s="172">
        <f>IFERROR(SUMPRODUCT(V250:V250*H250:H250),"0")</f>
        <v>606</v>
      </c>
      <c r="W252" s="172">
        <f>IFERROR(SUMPRODUCT(W250:W250*H250:H250),"0")</f>
        <v>606</v>
      </c>
      <c r="X252" s="38"/>
      <c r="Y252" s="173"/>
      <c r="Z252" s="173"/>
    </row>
    <row r="253" spans="1:53" ht="14.25" hidden="1" customHeight="1" x14ac:dyDescent="0.25">
      <c r="A253" s="196" t="s">
        <v>141</v>
      </c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65"/>
      <c r="Z253" s="165"/>
    </row>
    <row r="254" spans="1:53" ht="27" hidden="1" customHeight="1" x14ac:dyDescent="0.25">
      <c r="A254" s="55" t="s">
        <v>305</v>
      </c>
      <c r="B254" s="55" t="s">
        <v>306</v>
      </c>
      <c r="C254" s="32">
        <v>4301136028</v>
      </c>
      <c r="D254" s="181">
        <v>4640242180304</v>
      </c>
      <c r="E254" s="182"/>
      <c r="F254" s="169">
        <v>2.7</v>
      </c>
      <c r="G254" s="33">
        <v>1</v>
      </c>
      <c r="H254" s="169">
        <v>2.7</v>
      </c>
      <c r="I254" s="169">
        <v>2.8906000000000001</v>
      </c>
      <c r="J254" s="33">
        <v>126</v>
      </c>
      <c r="K254" s="33" t="s">
        <v>74</v>
      </c>
      <c r="L254" s="34" t="s">
        <v>65</v>
      </c>
      <c r="M254" s="33">
        <v>180</v>
      </c>
      <c r="N254" s="305" t="s">
        <v>307</v>
      </c>
      <c r="O254" s="184"/>
      <c r="P254" s="184"/>
      <c r="Q254" s="184"/>
      <c r="R254" s="182"/>
      <c r="S254" s="35"/>
      <c r="T254" s="35"/>
      <c r="U254" s="36" t="s">
        <v>66</v>
      </c>
      <c r="V254" s="170">
        <v>0</v>
      </c>
      <c r="W254" s="171">
        <f>IFERROR(IF(V254="","",V254),"")</f>
        <v>0</v>
      </c>
      <c r="X254" s="37">
        <f>IFERROR(IF(V254="","",V254*0.00936),"")</f>
        <v>0</v>
      </c>
      <c r="Y254" s="57"/>
      <c r="Z254" s="58"/>
      <c r="AD254" s="62"/>
      <c r="BA254" s="147" t="s">
        <v>75</v>
      </c>
    </row>
    <row r="255" spans="1:53" ht="37.5" hidden="1" customHeight="1" x14ac:dyDescent="0.25">
      <c r="A255" s="55" t="s">
        <v>308</v>
      </c>
      <c r="B255" s="55" t="s">
        <v>309</v>
      </c>
      <c r="C255" s="32">
        <v>4301136027</v>
      </c>
      <c r="D255" s="181">
        <v>4640242180298</v>
      </c>
      <c r="E255" s="182"/>
      <c r="F255" s="169">
        <v>2.7</v>
      </c>
      <c r="G255" s="33">
        <v>1</v>
      </c>
      <c r="H255" s="169">
        <v>2.7</v>
      </c>
      <c r="I255" s="169">
        <v>2.8919999999999999</v>
      </c>
      <c r="J255" s="33">
        <v>126</v>
      </c>
      <c r="K255" s="33" t="s">
        <v>74</v>
      </c>
      <c r="L255" s="34" t="s">
        <v>65</v>
      </c>
      <c r="M255" s="33">
        <v>180</v>
      </c>
      <c r="N255" s="267" t="s">
        <v>310</v>
      </c>
      <c r="O255" s="184"/>
      <c r="P255" s="184"/>
      <c r="Q255" s="184"/>
      <c r="R255" s="182"/>
      <c r="S255" s="35"/>
      <c r="T255" s="35"/>
      <c r="U255" s="36" t="s">
        <v>66</v>
      </c>
      <c r="V255" s="170">
        <v>0</v>
      </c>
      <c r="W255" s="171">
        <f>IFERROR(IF(V255="","",V255),"")</f>
        <v>0</v>
      </c>
      <c r="X255" s="37">
        <f>IFERROR(IF(V255="","",V255*0.00936),"")</f>
        <v>0</v>
      </c>
      <c r="Y255" s="57"/>
      <c r="Z255" s="58"/>
      <c r="AD255" s="62"/>
      <c r="BA255" s="148" t="s">
        <v>75</v>
      </c>
    </row>
    <row r="256" spans="1:53" ht="27" customHeight="1" x14ac:dyDescent="0.25">
      <c r="A256" s="55" t="s">
        <v>311</v>
      </c>
      <c r="B256" s="55" t="s">
        <v>312</v>
      </c>
      <c r="C256" s="32">
        <v>4301136026</v>
      </c>
      <c r="D256" s="181">
        <v>4640242180236</v>
      </c>
      <c r="E256" s="182"/>
      <c r="F256" s="169">
        <v>5</v>
      </c>
      <c r="G256" s="33">
        <v>1</v>
      </c>
      <c r="H256" s="169">
        <v>5</v>
      </c>
      <c r="I256" s="169">
        <v>5.2350000000000003</v>
      </c>
      <c r="J256" s="33">
        <v>84</v>
      </c>
      <c r="K256" s="33" t="s">
        <v>64</v>
      </c>
      <c r="L256" s="34" t="s">
        <v>65</v>
      </c>
      <c r="M256" s="33">
        <v>180</v>
      </c>
      <c r="N256" s="308" t="s">
        <v>313</v>
      </c>
      <c r="O256" s="184"/>
      <c r="P256" s="184"/>
      <c r="Q256" s="184"/>
      <c r="R256" s="182"/>
      <c r="S256" s="35"/>
      <c r="T256" s="35"/>
      <c r="U256" s="36" t="s">
        <v>66</v>
      </c>
      <c r="V256" s="170">
        <v>101</v>
      </c>
      <c r="W256" s="171">
        <f>IFERROR(IF(V256="","",V256),"")</f>
        <v>101</v>
      </c>
      <c r="X256" s="37">
        <f>IFERROR(IF(V256="","",V256*0.0155),"")</f>
        <v>1.5654999999999999</v>
      </c>
      <c r="Y256" s="57"/>
      <c r="Z256" s="58"/>
      <c r="AD256" s="62"/>
      <c r="BA256" s="149" t="s">
        <v>75</v>
      </c>
    </row>
    <row r="257" spans="1:53" ht="27" hidden="1" customHeight="1" x14ac:dyDescent="0.25">
      <c r="A257" s="55" t="s">
        <v>314</v>
      </c>
      <c r="B257" s="55" t="s">
        <v>315</v>
      </c>
      <c r="C257" s="32">
        <v>4301136029</v>
      </c>
      <c r="D257" s="181">
        <v>4640242180410</v>
      </c>
      <c r="E257" s="182"/>
      <c r="F257" s="169">
        <v>2.2400000000000002</v>
      </c>
      <c r="G257" s="33">
        <v>1</v>
      </c>
      <c r="H257" s="169">
        <v>2.2400000000000002</v>
      </c>
      <c r="I257" s="169">
        <v>2.4319999999999999</v>
      </c>
      <c r="J257" s="33">
        <v>126</v>
      </c>
      <c r="K257" s="33" t="s">
        <v>74</v>
      </c>
      <c r="L257" s="34" t="s">
        <v>65</v>
      </c>
      <c r="M257" s="33">
        <v>180</v>
      </c>
      <c r="N257" s="224" t="s">
        <v>316</v>
      </c>
      <c r="O257" s="184"/>
      <c r="P257" s="184"/>
      <c r="Q257" s="184"/>
      <c r="R257" s="182"/>
      <c r="S257" s="35"/>
      <c r="T257" s="35"/>
      <c r="U257" s="36" t="s">
        <v>66</v>
      </c>
      <c r="V257" s="170">
        <v>0</v>
      </c>
      <c r="W257" s="171">
        <f>IFERROR(IF(V257="","",V257),"")</f>
        <v>0</v>
      </c>
      <c r="X257" s="37">
        <f>IFERROR(IF(V257="","",V257*0.00936),"")</f>
        <v>0</v>
      </c>
      <c r="Y257" s="57"/>
      <c r="Z257" s="58"/>
      <c r="AD257" s="62"/>
      <c r="BA257" s="150" t="s">
        <v>75</v>
      </c>
    </row>
    <row r="258" spans="1:53" x14ac:dyDescent="0.2">
      <c r="A258" s="191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92"/>
      <c r="N258" s="176" t="s">
        <v>67</v>
      </c>
      <c r="O258" s="177"/>
      <c r="P258" s="177"/>
      <c r="Q258" s="177"/>
      <c r="R258" s="177"/>
      <c r="S258" s="177"/>
      <c r="T258" s="178"/>
      <c r="U258" s="38" t="s">
        <v>66</v>
      </c>
      <c r="V258" s="172">
        <f>IFERROR(SUM(V254:V257),"0")</f>
        <v>101</v>
      </c>
      <c r="W258" s="172">
        <f>IFERROR(SUM(W254:W257),"0")</f>
        <v>101</v>
      </c>
      <c r="X258" s="172">
        <f>IFERROR(IF(X254="",0,X254),"0")+IFERROR(IF(X255="",0,X255),"0")+IFERROR(IF(X256="",0,X256),"0")+IFERROR(IF(X257="",0,X257),"0")</f>
        <v>1.5654999999999999</v>
      </c>
      <c r="Y258" s="173"/>
      <c r="Z258" s="173"/>
    </row>
    <row r="259" spans="1:53" x14ac:dyDescent="0.2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92"/>
      <c r="N259" s="176" t="s">
        <v>67</v>
      </c>
      <c r="O259" s="177"/>
      <c r="P259" s="177"/>
      <c r="Q259" s="177"/>
      <c r="R259" s="177"/>
      <c r="S259" s="177"/>
      <c r="T259" s="178"/>
      <c r="U259" s="38" t="s">
        <v>68</v>
      </c>
      <c r="V259" s="172">
        <f>IFERROR(SUMPRODUCT(V254:V257*H254:H257),"0")</f>
        <v>505</v>
      </c>
      <c r="W259" s="172">
        <f>IFERROR(SUMPRODUCT(W254:W257*H254:H257),"0")</f>
        <v>505</v>
      </c>
      <c r="X259" s="38"/>
      <c r="Y259" s="173"/>
      <c r="Z259" s="173"/>
    </row>
    <row r="260" spans="1:53" ht="14.25" hidden="1" customHeight="1" x14ac:dyDescent="0.25">
      <c r="A260" s="196" t="s">
        <v>119</v>
      </c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65"/>
      <c r="Z260" s="165"/>
    </row>
    <row r="261" spans="1:53" ht="27" hidden="1" customHeight="1" x14ac:dyDescent="0.25">
      <c r="A261" s="55" t="s">
        <v>317</v>
      </c>
      <c r="B261" s="55" t="s">
        <v>318</v>
      </c>
      <c r="C261" s="32">
        <v>4301135191</v>
      </c>
      <c r="D261" s="181">
        <v>4640242180373</v>
      </c>
      <c r="E261" s="182"/>
      <c r="F261" s="169">
        <v>3</v>
      </c>
      <c r="G261" s="33">
        <v>1</v>
      </c>
      <c r="H261" s="169">
        <v>3</v>
      </c>
      <c r="I261" s="169">
        <v>3.1920000000000002</v>
      </c>
      <c r="J261" s="33">
        <v>126</v>
      </c>
      <c r="K261" s="33" t="s">
        <v>74</v>
      </c>
      <c r="L261" s="34" t="s">
        <v>65</v>
      </c>
      <c r="M261" s="33">
        <v>180</v>
      </c>
      <c r="N261" s="303" t="s">
        <v>319</v>
      </c>
      <c r="O261" s="184"/>
      <c r="P261" s="184"/>
      <c r="Q261" s="184"/>
      <c r="R261" s="182"/>
      <c r="S261" s="35"/>
      <c r="T261" s="35"/>
      <c r="U261" s="36" t="s">
        <v>66</v>
      </c>
      <c r="V261" s="170">
        <v>0</v>
      </c>
      <c r="W261" s="171">
        <f t="shared" ref="W261:W273" si="6">IFERROR(IF(V261="","",V261),"")</f>
        <v>0</v>
      </c>
      <c r="X261" s="37">
        <f t="shared" ref="X261:X266" si="7">IFERROR(IF(V261="","",V261*0.00936),"")</f>
        <v>0</v>
      </c>
      <c r="Y261" s="57"/>
      <c r="Z261" s="58"/>
      <c r="AD261" s="62"/>
      <c r="BA261" s="151" t="s">
        <v>75</v>
      </c>
    </row>
    <row r="262" spans="1:53" ht="27" hidden="1" customHeight="1" x14ac:dyDescent="0.25">
      <c r="A262" s="55" t="s">
        <v>320</v>
      </c>
      <c r="B262" s="55" t="s">
        <v>321</v>
      </c>
      <c r="C262" s="32">
        <v>4301135195</v>
      </c>
      <c r="D262" s="181">
        <v>4640242180366</v>
      </c>
      <c r="E262" s="182"/>
      <c r="F262" s="169">
        <v>3.7</v>
      </c>
      <c r="G262" s="33">
        <v>1</v>
      </c>
      <c r="H262" s="169">
        <v>3.7</v>
      </c>
      <c r="I262" s="169">
        <v>3.8919999999999999</v>
      </c>
      <c r="J262" s="33">
        <v>126</v>
      </c>
      <c r="K262" s="33" t="s">
        <v>74</v>
      </c>
      <c r="L262" s="34" t="s">
        <v>65</v>
      </c>
      <c r="M262" s="33">
        <v>180</v>
      </c>
      <c r="N262" s="195" t="s">
        <v>322</v>
      </c>
      <c r="O262" s="184"/>
      <c r="P262" s="184"/>
      <c r="Q262" s="184"/>
      <c r="R262" s="182"/>
      <c r="S262" s="35"/>
      <c r="T262" s="35"/>
      <c r="U262" s="36" t="s">
        <v>66</v>
      </c>
      <c r="V262" s="170">
        <v>0</v>
      </c>
      <c r="W262" s="171">
        <f t="shared" si="6"/>
        <v>0</v>
      </c>
      <c r="X262" s="37">
        <f t="shared" si="7"/>
        <v>0</v>
      </c>
      <c r="Y262" s="57"/>
      <c r="Z262" s="58"/>
      <c r="AD262" s="62"/>
      <c r="BA262" s="152" t="s">
        <v>75</v>
      </c>
    </row>
    <row r="263" spans="1:53" ht="27" hidden="1" customHeight="1" x14ac:dyDescent="0.25">
      <c r="A263" s="55" t="s">
        <v>323</v>
      </c>
      <c r="B263" s="55" t="s">
        <v>324</v>
      </c>
      <c r="C263" s="32">
        <v>4301135188</v>
      </c>
      <c r="D263" s="181">
        <v>4640242180335</v>
      </c>
      <c r="E263" s="182"/>
      <c r="F263" s="169">
        <v>3.7</v>
      </c>
      <c r="G263" s="33">
        <v>1</v>
      </c>
      <c r="H263" s="169">
        <v>3.7</v>
      </c>
      <c r="I263" s="169">
        <v>3.8919999999999999</v>
      </c>
      <c r="J263" s="33">
        <v>126</v>
      </c>
      <c r="K263" s="33" t="s">
        <v>74</v>
      </c>
      <c r="L263" s="34" t="s">
        <v>65</v>
      </c>
      <c r="M263" s="33">
        <v>180</v>
      </c>
      <c r="N263" s="276" t="s">
        <v>325</v>
      </c>
      <c r="O263" s="184"/>
      <c r="P263" s="184"/>
      <c r="Q263" s="184"/>
      <c r="R263" s="182"/>
      <c r="S263" s="35"/>
      <c r="T263" s="35"/>
      <c r="U263" s="36" t="s">
        <v>66</v>
      </c>
      <c r="V263" s="170">
        <v>0</v>
      </c>
      <c r="W263" s="171">
        <f t="shared" si="6"/>
        <v>0</v>
      </c>
      <c r="X263" s="37">
        <f t="shared" si="7"/>
        <v>0</v>
      </c>
      <c r="Y263" s="57"/>
      <c r="Z263" s="58"/>
      <c r="AD263" s="62"/>
      <c r="BA263" s="153" t="s">
        <v>75</v>
      </c>
    </row>
    <row r="264" spans="1:53" ht="27" hidden="1" customHeight="1" x14ac:dyDescent="0.25">
      <c r="A264" s="55" t="s">
        <v>326</v>
      </c>
      <c r="B264" s="55" t="s">
        <v>327</v>
      </c>
      <c r="C264" s="32">
        <v>4301135189</v>
      </c>
      <c r="D264" s="181">
        <v>4640242180342</v>
      </c>
      <c r="E264" s="182"/>
      <c r="F264" s="169">
        <v>3.7</v>
      </c>
      <c r="G264" s="33">
        <v>1</v>
      </c>
      <c r="H264" s="169">
        <v>3.7</v>
      </c>
      <c r="I264" s="169">
        <v>3.8919999999999999</v>
      </c>
      <c r="J264" s="33">
        <v>126</v>
      </c>
      <c r="K264" s="33" t="s">
        <v>74</v>
      </c>
      <c r="L264" s="34" t="s">
        <v>65</v>
      </c>
      <c r="M264" s="33">
        <v>180</v>
      </c>
      <c r="N264" s="194" t="s">
        <v>328</v>
      </c>
      <c r="O264" s="184"/>
      <c r="P264" s="184"/>
      <c r="Q264" s="184"/>
      <c r="R264" s="182"/>
      <c r="S264" s="35"/>
      <c r="T264" s="35"/>
      <c r="U264" s="36" t="s">
        <v>66</v>
      </c>
      <c r="V264" s="170">
        <v>0</v>
      </c>
      <c r="W264" s="171">
        <f t="shared" si="6"/>
        <v>0</v>
      </c>
      <c r="X264" s="37">
        <f t="shared" si="7"/>
        <v>0</v>
      </c>
      <c r="Y264" s="57"/>
      <c r="Z264" s="58"/>
      <c r="AD264" s="62"/>
      <c r="BA264" s="154" t="s">
        <v>75</v>
      </c>
    </row>
    <row r="265" spans="1:53" ht="27" hidden="1" customHeight="1" x14ac:dyDescent="0.25">
      <c r="A265" s="55" t="s">
        <v>329</v>
      </c>
      <c r="B265" s="55" t="s">
        <v>330</v>
      </c>
      <c r="C265" s="32">
        <v>4301135190</v>
      </c>
      <c r="D265" s="181">
        <v>4640242180359</v>
      </c>
      <c r="E265" s="182"/>
      <c r="F265" s="169">
        <v>3.7</v>
      </c>
      <c r="G265" s="33">
        <v>1</v>
      </c>
      <c r="H265" s="169">
        <v>3.7</v>
      </c>
      <c r="I265" s="169">
        <v>3.8919999999999999</v>
      </c>
      <c r="J265" s="33">
        <v>126</v>
      </c>
      <c r="K265" s="33" t="s">
        <v>74</v>
      </c>
      <c r="L265" s="34" t="s">
        <v>65</v>
      </c>
      <c r="M265" s="33">
        <v>180</v>
      </c>
      <c r="N265" s="280" t="s">
        <v>331</v>
      </c>
      <c r="O265" s="184"/>
      <c r="P265" s="184"/>
      <c r="Q265" s="184"/>
      <c r="R265" s="182"/>
      <c r="S265" s="35"/>
      <c r="T265" s="35"/>
      <c r="U265" s="36" t="s">
        <v>66</v>
      </c>
      <c r="V265" s="170">
        <v>0</v>
      </c>
      <c r="W265" s="171">
        <f t="shared" si="6"/>
        <v>0</v>
      </c>
      <c r="X265" s="37">
        <f t="shared" si="7"/>
        <v>0</v>
      </c>
      <c r="Y265" s="57"/>
      <c r="Z265" s="58"/>
      <c r="AD265" s="62"/>
      <c r="BA265" s="155" t="s">
        <v>75</v>
      </c>
    </row>
    <row r="266" spans="1:53" ht="27" hidden="1" customHeight="1" x14ac:dyDescent="0.25">
      <c r="A266" s="55" t="s">
        <v>332</v>
      </c>
      <c r="B266" s="55" t="s">
        <v>333</v>
      </c>
      <c r="C266" s="32">
        <v>4301135187</v>
      </c>
      <c r="D266" s="181">
        <v>4640242180328</v>
      </c>
      <c r="E266" s="182"/>
      <c r="F266" s="169">
        <v>3.5</v>
      </c>
      <c r="G266" s="33">
        <v>1</v>
      </c>
      <c r="H266" s="169">
        <v>3.5</v>
      </c>
      <c r="I266" s="169">
        <v>3.6920000000000002</v>
      </c>
      <c r="J266" s="33">
        <v>126</v>
      </c>
      <c r="K266" s="33" t="s">
        <v>74</v>
      </c>
      <c r="L266" s="34" t="s">
        <v>65</v>
      </c>
      <c r="M266" s="33">
        <v>180</v>
      </c>
      <c r="N266" s="297" t="s">
        <v>334</v>
      </c>
      <c r="O266" s="184"/>
      <c r="P266" s="184"/>
      <c r="Q266" s="184"/>
      <c r="R266" s="182"/>
      <c r="S266" s="35"/>
      <c r="T266" s="35"/>
      <c r="U266" s="36" t="s">
        <v>66</v>
      </c>
      <c r="V266" s="170">
        <v>0</v>
      </c>
      <c r="W266" s="171">
        <f t="shared" si="6"/>
        <v>0</v>
      </c>
      <c r="X266" s="37">
        <f t="shared" si="7"/>
        <v>0</v>
      </c>
      <c r="Y266" s="57"/>
      <c r="Z266" s="58"/>
      <c r="AD266" s="62"/>
      <c r="BA266" s="156" t="s">
        <v>75</v>
      </c>
    </row>
    <row r="267" spans="1:53" ht="27" customHeight="1" x14ac:dyDescent="0.25">
      <c r="A267" s="55" t="s">
        <v>335</v>
      </c>
      <c r="B267" s="55" t="s">
        <v>336</v>
      </c>
      <c r="C267" s="32">
        <v>4301135186</v>
      </c>
      <c r="D267" s="181">
        <v>4640242180311</v>
      </c>
      <c r="E267" s="182"/>
      <c r="F267" s="169">
        <v>5.5</v>
      </c>
      <c r="G267" s="33">
        <v>1</v>
      </c>
      <c r="H267" s="169">
        <v>5.5</v>
      </c>
      <c r="I267" s="169">
        <v>5.7350000000000003</v>
      </c>
      <c r="J267" s="33">
        <v>84</v>
      </c>
      <c r="K267" s="33" t="s">
        <v>64</v>
      </c>
      <c r="L267" s="34" t="s">
        <v>65</v>
      </c>
      <c r="M267" s="33">
        <v>180</v>
      </c>
      <c r="N267" s="190" t="s">
        <v>337</v>
      </c>
      <c r="O267" s="184"/>
      <c r="P267" s="184"/>
      <c r="Q267" s="184"/>
      <c r="R267" s="182"/>
      <c r="S267" s="35"/>
      <c r="T267" s="35"/>
      <c r="U267" s="36" t="s">
        <v>66</v>
      </c>
      <c r="V267" s="170">
        <v>77</v>
      </c>
      <c r="W267" s="171">
        <f t="shared" si="6"/>
        <v>77</v>
      </c>
      <c r="X267" s="37">
        <f>IFERROR(IF(V267="","",V267*0.0155),"")</f>
        <v>1.1935</v>
      </c>
      <c r="Y267" s="57"/>
      <c r="Z267" s="58"/>
      <c r="AD267" s="62"/>
      <c r="BA267" s="157" t="s">
        <v>75</v>
      </c>
    </row>
    <row r="268" spans="1:53" ht="27" hidden="1" customHeight="1" x14ac:dyDescent="0.25">
      <c r="A268" s="55" t="s">
        <v>338</v>
      </c>
      <c r="B268" s="55" t="s">
        <v>339</v>
      </c>
      <c r="C268" s="32">
        <v>4301135194</v>
      </c>
      <c r="D268" s="181">
        <v>4640242180380</v>
      </c>
      <c r="E268" s="182"/>
      <c r="F268" s="169">
        <v>1.8</v>
      </c>
      <c r="G268" s="33">
        <v>1</v>
      </c>
      <c r="H268" s="169">
        <v>1.8</v>
      </c>
      <c r="I268" s="169">
        <v>1.9119999999999999</v>
      </c>
      <c r="J268" s="33">
        <v>234</v>
      </c>
      <c r="K268" s="33" t="s">
        <v>115</v>
      </c>
      <c r="L268" s="34" t="s">
        <v>65</v>
      </c>
      <c r="M268" s="33">
        <v>180</v>
      </c>
      <c r="N268" s="299" t="s">
        <v>340</v>
      </c>
      <c r="O268" s="184"/>
      <c r="P268" s="184"/>
      <c r="Q268" s="184"/>
      <c r="R268" s="182"/>
      <c r="S268" s="35"/>
      <c r="T268" s="35"/>
      <c r="U268" s="36" t="s">
        <v>66</v>
      </c>
      <c r="V268" s="170">
        <v>0</v>
      </c>
      <c r="W268" s="171">
        <f t="shared" si="6"/>
        <v>0</v>
      </c>
      <c r="X268" s="37">
        <f>IFERROR(IF(V268="","",V268*0.00502),"")</f>
        <v>0</v>
      </c>
      <c r="Y268" s="57"/>
      <c r="Z268" s="58"/>
      <c r="AD268" s="62"/>
      <c r="BA268" s="158" t="s">
        <v>75</v>
      </c>
    </row>
    <row r="269" spans="1:53" ht="27" customHeight="1" x14ac:dyDescent="0.25">
      <c r="A269" s="55" t="s">
        <v>341</v>
      </c>
      <c r="B269" s="55" t="s">
        <v>342</v>
      </c>
      <c r="C269" s="32">
        <v>4301135192</v>
      </c>
      <c r="D269" s="181">
        <v>4640242180380</v>
      </c>
      <c r="E269" s="182"/>
      <c r="F269" s="169">
        <v>3.7</v>
      </c>
      <c r="G269" s="33">
        <v>1</v>
      </c>
      <c r="H269" s="169">
        <v>3.7</v>
      </c>
      <c r="I269" s="169">
        <v>3.8919999999999999</v>
      </c>
      <c r="J269" s="33">
        <v>126</v>
      </c>
      <c r="K269" s="33" t="s">
        <v>74</v>
      </c>
      <c r="L269" s="34" t="s">
        <v>65</v>
      </c>
      <c r="M269" s="33">
        <v>180</v>
      </c>
      <c r="N269" s="309" t="s">
        <v>343</v>
      </c>
      <c r="O269" s="184"/>
      <c r="P269" s="184"/>
      <c r="Q269" s="184"/>
      <c r="R269" s="182"/>
      <c r="S269" s="35"/>
      <c r="T269" s="35"/>
      <c r="U269" s="36" t="s">
        <v>66</v>
      </c>
      <c r="V269" s="170">
        <v>92</v>
      </c>
      <c r="W269" s="171">
        <f t="shared" si="6"/>
        <v>92</v>
      </c>
      <c r="X269" s="37">
        <f>IFERROR(IF(V269="","",V269*0.00936),"")</f>
        <v>0.86112</v>
      </c>
      <c r="Y269" s="57"/>
      <c r="Z269" s="58"/>
      <c r="AD269" s="62"/>
      <c r="BA269" s="159" t="s">
        <v>75</v>
      </c>
    </row>
    <row r="270" spans="1:53" ht="27" hidden="1" customHeight="1" x14ac:dyDescent="0.25">
      <c r="A270" s="55" t="s">
        <v>344</v>
      </c>
      <c r="B270" s="55" t="s">
        <v>345</v>
      </c>
      <c r="C270" s="32">
        <v>4301135193</v>
      </c>
      <c r="D270" s="181">
        <v>4640242180403</v>
      </c>
      <c r="E270" s="182"/>
      <c r="F270" s="169">
        <v>3</v>
      </c>
      <c r="G270" s="33">
        <v>1</v>
      </c>
      <c r="H270" s="169">
        <v>3</v>
      </c>
      <c r="I270" s="169">
        <v>3.1920000000000002</v>
      </c>
      <c r="J270" s="33">
        <v>126</v>
      </c>
      <c r="K270" s="33" t="s">
        <v>74</v>
      </c>
      <c r="L270" s="34" t="s">
        <v>65</v>
      </c>
      <c r="M270" s="33">
        <v>180</v>
      </c>
      <c r="N270" s="183" t="s">
        <v>346</v>
      </c>
      <c r="O270" s="184"/>
      <c r="P270" s="184"/>
      <c r="Q270" s="184"/>
      <c r="R270" s="182"/>
      <c r="S270" s="35"/>
      <c r="T270" s="35"/>
      <c r="U270" s="36" t="s">
        <v>66</v>
      </c>
      <c r="V270" s="170">
        <v>0</v>
      </c>
      <c r="W270" s="171">
        <f t="shared" si="6"/>
        <v>0</v>
      </c>
      <c r="X270" s="37">
        <f>IFERROR(IF(V270="","",V270*0.00936),"")</f>
        <v>0</v>
      </c>
      <c r="Y270" s="57"/>
      <c r="Z270" s="58"/>
      <c r="AD270" s="62"/>
      <c r="BA270" s="160" t="s">
        <v>75</v>
      </c>
    </row>
    <row r="271" spans="1:53" ht="27" hidden="1" customHeight="1" x14ac:dyDescent="0.25">
      <c r="A271" s="55" t="s">
        <v>347</v>
      </c>
      <c r="B271" s="55" t="s">
        <v>348</v>
      </c>
      <c r="C271" s="32">
        <v>4301135153</v>
      </c>
      <c r="D271" s="181">
        <v>4607111037480</v>
      </c>
      <c r="E271" s="182"/>
      <c r="F271" s="169">
        <v>1</v>
      </c>
      <c r="G271" s="33">
        <v>4</v>
      </c>
      <c r="H271" s="169">
        <v>4</v>
      </c>
      <c r="I271" s="169">
        <v>4.2724000000000002</v>
      </c>
      <c r="J271" s="33">
        <v>84</v>
      </c>
      <c r="K271" s="33" t="s">
        <v>64</v>
      </c>
      <c r="L271" s="34" t="s">
        <v>65</v>
      </c>
      <c r="M271" s="33">
        <v>180</v>
      </c>
      <c r="N271" s="21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84"/>
      <c r="P271" s="184"/>
      <c r="Q271" s="184"/>
      <c r="R271" s="182"/>
      <c r="S271" s="35"/>
      <c r="T271" s="35"/>
      <c r="U271" s="36" t="s">
        <v>66</v>
      </c>
      <c r="V271" s="170">
        <v>0</v>
      </c>
      <c r="W271" s="171">
        <f t="shared" si="6"/>
        <v>0</v>
      </c>
      <c r="X271" s="37">
        <f>IFERROR(IF(V271="","",V271*0.0155),"")</f>
        <v>0</v>
      </c>
      <c r="Y271" s="57"/>
      <c r="Z271" s="58"/>
      <c r="AD271" s="62"/>
      <c r="BA271" s="161" t="s">
        <v>75</v>
      </c>
    </row>
    <row r="272" spans="1:53" ht="27" hidden="1" customHeight="1" x14ac:dyDescent="0.25">
      <c r="A272" s="55" t="s">
        <v>349</v>
      </c>
      <c r="B272" s="55" t="s">
        <v>350</v>
      </c>
      <c r="C272" s="32">
        <v>4301135152</v>
      </c>
      <c r="D272" s="181">
        <v>4607111037473</v>
      </c>
      <c r="E272" s="182"/>
      <c r="F272" s="169">
        <v>1</v>
      </c>
      <c r="G272" s="33">
        <v>4</v>
      </c>
      <c r="H272" s="169">
        <v>4</v>
      </c>
      <c r="I272" s="169">
        <v>4.2300000000000004</v>
      </c>
      <c r="J272" s="33">
        <v>84</v>
      </c>
      <c r="K272" s="33" t="s">
        <v>64</v>
      </c>
      <c r="L272" s="34" t="s">
        <v>65</v>
      </c>
      <c r="M272" s="33">
        <v>180</v>
      </c>
      <c r="N272" s="30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84"/>
      <c r="P272" s="184"/>
      <c r="Q272" s="184"/>
      <c r="R272" s="182"/>
      <c r="S272" s="35"/>
      <c r="T272" s="35"/>
      <c r="U272" s="36" t="s">
        <v>66</v>
      </c>
      <c r="V272" s="170">
        <v>0</v>
      </c>
      <c r="W272" s="171">
        <f t="shared" si="6"/>
        <v>0</v>
      </c>
      <c r="X272" s="37">
        <f>IFERROR(IF(V272="","",V272*0.0155),"")</f>
        <v>0</v>
      </c>
      <c r="Y272" s="57"/>
      <c r="Z272" s="58"/>
      <c r="AD272" s="62"/>
      <c r="BA272" s="162" t="s">
        <v>75</v>
      </c>
    </row>
    <row r="273" spans="1:53" ht="27" hidden="1" customHeight="1" x14ac:dyDescent="0.25">
      <c r="A273" s="55" t="s">
        <v>351</v>
      </c>
      <c r="B273" s="55" t="s">
        <v>352</v>
      </c>
      <c r="C273" s="32">
        <v>4301135198</v>
      </c>
      <c r="D273" s="181">
        <v>4640242180663</v>
      </c>
      <c r="E273" s="182"/>
      <c r="F273" s="169">
        <v>0.9</v>
      </c>
      <c r="G273" s="33">
        <v>4</v>
      </c>
      <c r="H273" s="169">
        <v>3.6</v>
      </c>
      <c r="I273" s="169">
        <v>3.83</v>
      </c>
      <c r="J273" s="33">
        <v>84</v>
      </c>
      <c r="K273" s="33" t="s">
        <v>64</v>
      </c>
      <c r="L273" s="34" t="s">
        <v>65</v>
      </c>
      <c r="M273" s="33">
        <v>180</v>
      </c>
      <c r="N273" s="249" t="s">
        <v>353</v>
      </c>
      <c r="O273" s="184"/>
      <c r="P273" s="184"/>
      <c r="Q273" s="184"/>
      <c r="R273" s="182"/>
      <c r="S273" s="35"/>
      <c r="T273" s="35"/>
      <c r="U273" s="36" t="s">
        <v>66</v>
      </c>
      <c r="V273" s="170">
        <v>0</v>
      </c>
      <c r="W273" s="171">
        <f t="shared" si="6"/>
        <v>0</v>
      </c>
      <c r="X273" s="37">
        <f>IFERROR(IF(V273="","",V273*0.0155),"")</f>
        <v>0</v>
      </c>
      <c r="Y273" s="57"/>
      <c r="Z273" s="58"/>
      <c r="AD273" s="62"/>
      <c r="BA273" s="163" t="s">
        <v>75</v>
      </c>
    </row>
    <row r="274" spans="1:53" x14ac:dyDescent="0.2">
      <c r="A274" s="191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92"/>
      <c r="N274" s="176" t="s">
        <v>67</v>
      </c>
      <c r="O274" s="177"/>
      <c r="P274" s="177"/>
      <c r="Q274" s="177"/>
      <c r="R274" s="177"/>
      <c r="S274" s="177"/>
      <c r="T274" s="178"/>
      <c r="U274" s="38" t="s">
        <v>66</v>
      </c>
      <c r="V274" s="172">
        <f>IFERROR(SUM(V261:V273),"0")</f>
        <v>169</v>
      </c>
      <c r="W274" s="172">
        <f>IFERROR(SUM(W261:W273),"0")</f>
        <v>169</v>
      </c>
      <c r="X274" s="172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2.0546199999999999</v>
      </c>
      <c r="Y274" s="173"/>
      <c r="Z274" s="173"/>
    </row>
    <row r="275" spans="1:53" x14ac:dyDescent="0.2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92"/>
      <c r="N275" s="176" t="s">
        <v>67</v>
      </c>
      <c r="O275" s="177"/>
      <c r="P275" s="177"/>
      <c r="Q275" s="177"/>
      <c r="R275" s="177"/>
      <c r="S275" s="177"/>
      <c r="T275" s="178"/>
      <c r="U275" s="38" t="s">
        <v>68</v>
      </c>
      <c r="V275" s="172">
        <f>IFERROR(SUMPRODUCT(V261:V273*H261:H273),"0")</f>
        <v>763.90000000000009</v>
      </c>
      <c r="W275" s="172">
        <f>IFERROR(SUMPRODUCT(W261:W273*H261:H273),"0")</f>
        <v>763.90000000000009</v>
      </c>
      <c r="X275" s="38"/>
      <c r="Y275" s="173"/>
      <c r="Z275" s="173"/>
    </row>
    <row r="276" spans="1:53" ht="15" customHeight="1" x14ac:dyDescent="0.2">
      <c r="A276" s="285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205"/>
      <c r="N276" s="185" t="s">
        <v>354</v>
      </c>
      <c r="O276" s="186"/>
      <c r="P276" s="186"/>
      <c r="Q276" s="186"/>
      <c r="R276" s="186"/>
      <c r="S276" s="186"/>
      <c r="T276" s="187"/>
      <c r="U276" s="38" t="s">
        <v>68</v>
      </c>
      <c r="V276" s="172">
        <f>IFERROR(V24+V33+V41+V47+V57+V63+V68+V74+V84+V91+V99+V105+V110+V118+V123+V129+V134+V140+V145+V153+V158+V165+V170+V175+V181+V188+V195+V205+V213+V218+V225+V231+V237+V242+V248+V252+V259+V275,"0")</f>
        <v>9618.9999999999982</v>
      </c>
      <c r="W276" s="172">
        <f>IFERROR(W24+W33+W41+W47+W57+W63+W68+W74+W84+W91+W99+W105+W110+W118+W123+W129+W134+W140+W145+W153+W158+W165+W170+W175+W181+W188+W195+W205+W213+W218+W225+W231+W237+W242+W248+W252+W259+W275,"0")</f>
        <v>9618.9999999999982</v>
      </c>
      <c r="X276" s="38"/>
      <c r="Y276" s="173"/>
      <c r="Z276" s="173"/>
    </row>
    <row r="277" spans="1:53" x14ac:dyDescent="0.2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205"/>
      <c r="N277" s="185" t="s">
        <v>355</v>
      </c>
      <c r="O277" s="186"/>
      <c r="P277" s="186"/>
      <c r="Q277" s="186"/>
      <c r="R277" s="186"/>
      <c r="S277" s="186"/>
      <c r="T277" s="187"/>
      <c r="U277" s="38" t="s">
        <v>68</v>
      </c>
      <c r="V277" s="1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10193.874</v>
      </c>
      <c r="W277" s="172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10193.874</v>
      </c>
      <c r="X277" s="38"/>
      <c r="Y277" s="173"/>
      <c r="Z277" s="173"/>
    </row>
    <row r="278" spans="1:53" x14ac:dyDescent="0.2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205"/>
      <c r="N278" s="185" t="s">
        <v>356</v>
      </c>
      <c r="O278" s="186"/>
      <c r="P278" s="186"/>
      <c r="Q278" s="186"/>
      <c r="R278" s="186"/>
      <c r="S278" s="186"/>
      <c r="T278" s="187"/>
      <c r="U278" s="38" t="s">
        <v>357</v>
      </c>
      <c r="V278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19</v>
      </c>
      <c r="W278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19</v>
      </c>
      <c r="X278" s="38"/>
      <c r="Y278" s="173"/>
      <c r="Z278" s="173"/>
    </row>
    <row r="279" spans="1:53" x14ac:dyDescent="0.2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205"/>
      <c r="N279" s="185" t="s">
        <v>358</v>
      </c>
      <c r="O279" s="186"/>
      <c r="P279" s="186"/>
      <c r="Q279" s="186"/>
      <c r="R279" s="186"/>
      <c r="S279" s="186"/>
      <c r="T279" s="187"/>
      <c r="U279" s="38" t="s">
        <v>68</v>
      </c>
      <c r="V279" s="172">
        <f>GrossWeightTotal+PalletQtyTotal*25</f>
        <v>10668.874</v>
      </c>
      <c r="W279" s="172">
        <f>GrossWeightTotalR+PalletQtyTotalR*25</f>
        <v>10668.874</v>
      </c>
      <c r="X279" s="38"/>
      <c r="Y279" s="173"/>
      <c r="Z279" s="173"/>
    </row>
    <row r="280" spans="1:53" x14ac:dyDescent="0.2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205"/>
      <c r="N280" s="185" t="s">
        <v>359</v>
      </c>
      <c r="O280" s="186"/>
      <c r="P280" s="186"/>
      <c r="Q280" s="186"/>
      <c r="R280" s="186"/>
      <c r="S280" s="186"/>
      <c r="T280" s="187"/>
      <c r="U280" s="38" t="s">
        <v>357</v>
      </c>
      <c r="V280" s="172">
        <f>IFERROR(V23+V32+V40+V46+V56+V62+V67+V73+V83+V90+V98+V104+V109+V117+V122+V128+V133+V139+V144+V152+V157+V164+V169+V174+V180+V187+V194+V204+V212+V217+V224+V230+V236+V241+V247+V251+V258+V274,"0")</f>
        <v>1940</v>
      </c>
      <c r="W280" s="172">
        <f>IFERROR(W23+W32+W40+W46+W56+W62+W67+W73+W83+W90+W98+W104+W109+W117+W122+W128+W133+W139+W144+W152+W157+W164+W169+W174+W180+W187+W194+W204+W212+W217+W224+W230+W236+W241+W247+W251+W258+W274,"0")</f>
        <v>1940</v>
      </c>
      <c r="X280" s="38"/>
      <c r="Y280" s="173"/>
      <c r="Z280" s="173"/>
    </row>
    <row r="281" spans="1:53" ht="14.25" hidden="1" customHeight="1" x14ac:dyDescent="0.2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205"/>
      <c r="N281" s="185" t="s">
        <v>360</v>
      </c>
      <c r="O281" s="186"/>
      <c r="P281" s="186"/>
      <c r="Q281" s="186"/>
      <c r="R281" s="186"/>
      <c r="S281" s="186"/>
      <c r="T281" s="187"/>
      <c r="U281" s="40" t="s">
        <v>361</v>
      </c>
      <c r="V281" s="38"/>
      <c r="W281" s="38"/>
      <c r="X281" s="38">
        <f>IFERROR(X23+X32+X40+X46+X56+X62+X67+X73+X83+X90+X98+X104+X109+X117+X122+X128+X133+X139+X144+X152+X157+X164+X169+X174+X180+X187+X194+X204+X212+X217+X224+X230+X236+X241+X247+X251+X258+X274,"0")</f>
        <v>23.103719999999999</v>
      </c>
      <c r="Y281" s="173"/>
      <c r="Z281" s="173"/>
    </row>
    <row r="282" spans="1:53" ht="13.5" customHeight="1" thickBot="1" x14ac:dyDescent="0.25"/>
    <row r="283" spans="1:53" ht="27" customHeight="1" thickTop="1" thickBot="1" x14ac:dyDescent="0.25">
      <c r="A283" s="41" t="s">
        <v>362</v>
      </c>
      <c r="B283" s="164" t="s">
        <v>60</v>
      </c>
      <c r="C283" s="174" t="s">
        <v>69</v>
      </c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9"/>
      <c r="S283" s="174" t="s">
        <v>189</v>
      </c>
      <c r="T283" s="188"/>
      <c r="U283" s="189"/>
      <c r="V283" s="174" t="s">
        <v>214</v>
      </c>
      <c r="W283" s="188"/>
      <c r="X283" s="188"/>
      <c r="Y283" s="189"/>
      <c r="Z283" s="174" t="s">
        <v>233</v>
      </c>
      <c r="AA283" s="188"/>
      <c r="AB283" s="188"/>
      <c r="AC283" s="188"/>
      <c r="AD283" s="188"/>
      <c r="AE283" s="189"/>
      <c r="AF283" s="164" t="s">
        <v>286</v>
      </c>
      <c r="AG283" s="174" t="s">
        <v>290</v>
      </c>
      <c r="AH283" s="189"/>
      <c r="AI283" s="164" t="s">
        <v>297</v>
      </c>
    </row>
    <row r="284" spans="1:53" ht="14.25" customHeight="1" thickTop="1" x14ac:dyDescent="0.2">
      <c r="A284" s="301" t="s">
        <v>363</v>
      </c>
      <c r="B284" s="174" t="s">
        <v>60</v>
      </c>
      <c r="C284" s="174" t="s">
        <v>70</v>
      </c>
      <c r="D284" s="174" t="s">
        <v>82</v>
      </c>
      <c r="E284" s="174" t="s">
        <v>92</v>
      </c>
      <c r="F284" s="174" t="s">
        <v>99</v>
      </c>
      <c r="G284" s="174" t="s">
        <v>112</v>
      </c>
      <c r="H284" s="174" t="s">
        <v>118</v>
      </c>
      <c r="I284" s="174" t="s">
        <v>122</v>
      </c>
      <c r="J284" s="174" t="s">
        <v>128</v>
      </c>
      <c r="K284" s="174" t="s">
        <v>141</v>
      </c>
      <c r="L284" s="174" t="s">
        <v>148</v>
      </c>
      <c r="M284" s="174" t="s">
        <v>157</v>
      </c>
      <c r="N284" s="174" t="s">
        <v>162</v>
      </c>
      <c r="O284" s="174" t="s">
        <v>165</v>
      </c>
      <c r="P284" s="174" t="s">
        <v>175</v>
      </c>
      <c r="Q284" s="174" t="s">
        <v>178</v>
      </c>
      <c r="R284" s="174" t="s">
        <v>186</v>
      </c>
      <c r="S284" s="174" t="s">
        <v>190</v>
      </c>
      <c r="T284" s="174" t="s">
        <v>194</v>
      </c>
      <c r="U284" s="174" t="s">
        <v>197</v>
      </c>
      <c r="V284" s="174" t="s">
        <v>215</v>
      </c>
      <c r="W284" s="174" t="s">
        <v>220</v>
      </c>
      <c r="X284" s="174" t="s">
        <v>214</v>
      </c>
      <c r="Y284" s="174" t="s">
        <v>228</v>
      </c>
      <c r="Z284" s="174" t="s">
        <v>234</v>
      </c>
      <c r="AA284" s="174" t="s">
        <v>239</v>
      </c>
      <c r="AB284" s="174" t="s">
        <v>246</v>
      </c>
      <c r="AC284" s="174" t="s">
        <v>266</v>
      </c>
      <c r="AD284" s="174" t="s">
        <v>275</v>
      </c>
      <c r="AE284" s="174" t="s">
        <v>278</v>
      </c>
      <c r="AF284" s="174" t="s">
        <v>287</v>
      </c>
      <c r="AG284" s="174" t="s">
        <v>291</v>
      </c>
      <c r="AH284" s="174" t="s">
        <v>294</v>
      </c>
      <c r="AI284" s="174" t="s">
        <v>298</v>
      </c>
    </row>
    <row r="285" spans="1:53" ht="13.5" customHeight="1" thickBot="1" x14ac:dyDescent="0.25">
      <c r="A285" s="302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</row>
    <row r="286" spans="1:53" ht="18" customHeight="1" thickTop="1" thickBot="1" x14ac:dyDescent="0.25">
      <c r="A286" s="41" t="s">
        <v>364</v>
      </c>
      <c r="B286" s="47">
        <f>IFERROR(V22*H22,"0")</f>
        <v>0</v>
      </c>
      <c r="C286" s="47">
        <f>IFERROR(V28*H28,"0")+IFERROR(V29*H29,"0")+IFERROR(V30*H30,"0")+IFERROR(V31*H31,"0")</f>
        <v>208.5</v>
      </c>
      <c r="D286" s="47">
        <f>IFERROR(V36*H36,"0")+IFERROR(V37*H37,"0")+IFERROR(V38*H38,"0")+IFERROR(V39*H39,"0")</f>
        <v>0</v>
      </c>
      <c r="E286" s="47">
        <f>IFERROR(V44*H44,"0")+IFERROR(V45*H45,"0")</f>
        <v>6</v>
      </c>
      <c r="F286" s="47">
        <f>IFERROR(V50*H50,"0")+IFERROR(V51*H51,"0")+IFERROR(V52*H52,"0")+IFERROR(V53*H53,"0")+IFERROR(V54*H54,"0")+IFERROR(V55*H55,"0")</f>
        <v>86.4</v>
      </c>
      <c r="G286" s="47">
        <f>IFERROR(V60*H60,"0")+IFERROR(V61*H61,"0")</f>
        <v>1545</v>
      </c>
      <c r="H286" s="47">
        <f>IFERROR(V66*H66,"0")</f>
        <v>0</v>
      </c>
      <c r="I286" s="47">
        <f>IFERROR(V71*H71,"0")+IFERROR(V72*H72,"0")</f>
        <v>46.8</v>
      </c>
      <c r="J286" s="47">
        <f>IFERROR(V77*H77,"0")+IFERROR(V78*H78,"0")+IFERROR(V79*H79,"0")+IFERROR(V80*H80,"0")+IFERROR(V81*H81,"0")+IFERROR(V82*H82,"0")</f>
        <v>183.6</v>
      </c>
      <c r="K286" s="47">
        <f>IFERROR(V87*H87,"0")+IFERROR(V88*H88,"0")+IFERROR(V89*H89,"0")</f>
        <v>6.16</v>
      </c>
      <c r="L286" s="47">
        <f>IFERROR(V94*H94,"0")+IFERROR(V95*H95,"0")+IFERROR(V96*H96,"0")+IFERROR(V97*H97,"0")</f>
        <v>2154.2399999999998</v>
      </c>
      <c r="M286" s="47">
        <f>IFERROR(V102*H102,"0")+IFERROR(V103*H103,"0")</f>
        <v>159</v>
      </c>
      <c r="N286" s="47">
        <f>IFERROR(V108*H108,"0")</f>
        <v>0</v>
      </c>
      <c r="O286" s="47">
        <f>IFERROR(V113*H113,"0")+IFERROR(V114*H114,"0")+IFERROR(V115*H115,"0")+IFERROR(V116*H116,"0")</f>
        <v>21</v>
      </c>
      <c r="P286" s="47">
        <f>IFERROR(V121*H121,"0")</f>
        <v>0</v>
      </c>
      <c r="Q286" s="47">
        <f>IFERROR(V126*H126,"0")+IFERROR(V127*H127,"0")</f>
        <v>0</v>
      </c>
      <c r="R286" s="47">
        <f>IFERROR(V132*H132,"0")</f>
        <v>0</v>
      </c>
      <c r="S286" s="47">
        <f>IFERROR(V138*H138,"0")</f>
        <v>0</v>
      </c>
      <c r="T286" s="47">
        <f>IFERROR(V143*H143,"0")</f>
        <v>0</v>
      </c>
      <c r="U286" s="47">
        <f>IFERROR(V148*H148,"0")+IFERROR(V149*H149,"0")+IFERROR(V150*H150,"0")+IFERROR(V151*H151,"0")+IFERROR(V155*H155,"0")+IFERROR(V156*H156,"0")</f>
        <v>2800</v>
      </c>
      <c r="V286" s="47">
        <f>IFERROR(V162*H162,"0")+IFERROR(V163*H163,"0")</f>
        <v>159</v>
      </c>
      <c r="W286" s="47">
        <f>IFERROR(V168*H168,"0")</f>
        <v>0</v>
      </c>
      <c r="X286" s="47">
        <f>IFERROR(V173*H173,"0")</f>
        <v>0</v>
      </c>
      <c r="Y286" s="47">
        <f>IFERROR(V178*H178,"0")+IFERROR(V179*H179,"0")</f>
        <v>6</v>
      </c>
      <c r="Z286" s="47">
        <f>IFERROR(V185*H185,"0")+IFERROR(V186*H186,"0")</f>
        <v>0</v>
      </c>
      <c r="AA286" s="47">
        <f>IFERROR(V191*H191,"0")+IFERROR(V192*H192,"0")+IFERROR(V193*H193,"0")</f>
        <v>218.39999999999998</v>
      </c>
      <c r="AB286" s="47">
        <f>IFERROR(V198*H198,"0")+IFERROR(V199*H199,"0")+IFERROR(V200*H200,"0")+IFERROR(V201*H201,"0")+IFERROR(V202*H202,"0")+IFERROR(V203*H203,"0")</f>
        <v>100.79999999999998</v>
      </c>
      <c r="AC286" s="47">
        <f>IFERROR(V208*H208,"0")+IFERROR(V209*H209,"0")+IFERROR(V210*H210,"0")+IFERROR(V211*H211,"0")</f>
        <v>43.2</v>
      </c>
      <c r="AD286" s="47">
        <f>IFERROR(V216*H216,"0")</f>
        <v>0</v>
      </c>
      <c r="AE286" s="47">
        <f>IFERROR(V221*H221,"0")+IFERROR(V222*H222,"0")+IFERROR(V223*H223,"0")</f>
        <v>0</v>
      </c>
      <c r="AF286" s="47">
        <f>IFERROR(V229*H229,"0")</f>
        <v>0</v>
      </c>
      <c r="AG286" s="47">
        <f>IFERROR(V235*H235,"0")</f>
        <v>0</v>
      </c>
      <c r="AH286" s="47">
        <f>IFERROR(V240*H240,"0")</f>
        <v>0</v>
      </c>
      <c r="AI286" s="47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1874.9</v>
      </c>
    </row>
    <row r="287" spans="1:53" ht="13.5" customHeight="1" thickTop="1" x14ac:dyDescent="0.2">
      <c r="C287" s="1"/>
    </row>
    <row r="288" spans="1:53" ht="19.5" customHeight="1" x14ac:dyDescent="0.2">
      <c r="A288" s="59" t="s">
        <v>365</v>
      </c>
      <c r="B288" s="59" t="s">
        <v>366</v>
      </c>
      <c r="C288" s="59" t="s">
        <v>367</v>
      </c>
    </row>
    <row r="289" spans="1:3" x14ac:dyDescent="0.2">
      <c r="A289" s="60">
        <f>SUMPRODUCT(--(BA:BA="ЗПФ"),--(U:U="кор"),H:H,W:W)+SUMPRODUCT(--(BA:BA="ЗПФ"),--(U:U="кг"),W:W)</f>
        <v>6948.0400000000009</v>
      </c>
      <c r="B289" s="61">
        <f>SUMPRODUCT(--(BA:BA="ПГП"),--(U:U="кор"),H:H,W:W)+SUMPRODUCT(--(BA:BA="ПГП"),--(U:U="кг"),W:W)</f>
        <v>2670.9600000000005</v>
      </c>
      <c r="C289" s="61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28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45,00"/>
        <filter val="1 940,00"/>
        <filter val="10 193,87"/>
        <filter val="10 668,87"/>
        <filter val="100,80"/>
        <filter val="101,00"/>
        <filter val="11,00"/>
        <filter val="12,00"/>
        <filter val="13,00"/>
        <filter val="139,00"/>
        <filter val="14,00"/>
        <filter val="159,00"/>
        <filter val="16,00"/>
        <filter val="169,00"/>
        <filter val="18,00"/>
        <filter val="183,60"/>
        <filter val="19"/>
        <filter val="2 154,24"/>
        <filter val="2 800,00"/>
        <filter val="2,00"/>
        <filter val="208,50"/>
        <filter val="21,00"/>
        <filter val="214,00"/>
        <filter val="218,40"/>
        <filter val="24,00"/>
        <filter val="25,00"/>
        <filter val="28,00"/>
        <filter val="29,00"/>
        <filter val="3,00"/>
        <filter val="300,00"/>
        <filter val="309,00"/>
        <filter val="39,00"/>
        <filter val="43,20"/>
        <filter val="46,80"/>
        <filter val="5,00"/>
        <filter val="505,00"/>
        <filter val="51,00"/>
        <filter val="53,00"/>
        <filter val="560,00"/>
        <filter val="6,00"/>
        <filter val="6,16"/>
        <filter val="606,00"/>
        <filter val="68,00"/>
        <filter val="7,00"/>
        <filter val="763,90"/>
        <filter val="77,00"/>
        <filter val="86,40"/>
        <filter val="9 619,00"/>
        <filter val="92,00"/>
        <filter val="96,00"/>
      </filters>
    </filterColumn>
  </autoFilter>
  <mergeCells count="508">
    <mergeCell ref="P1:R1"/>
    <mergeCell ref="D17:E18"/>
    <mergeCell ref="D173:E173"/>
    <mergeCell ref="V17:V18"/>
    <mergeCell ref="X17:X18"/>
    <mergeCell ref="D250:E250"/>
    <mergeCell ref="D50:E50"/>
    <mergeCell ref="A230:M231"/>
    <mergeCell ref="D44:E44"/>
    <mergeCell ref="A119:X119"/>
    <mergeCell ref="N79:R79"/>
    <mergeCell ref="R5:S5"/>
    <mergeCell ref="F5:G5"/>
    <mergeCell ref="O5:P5"/>
    <mergeCell ref="H1:O1"/>
    <mergeCell ref="N22:R22"/>
    <mergeCell ref="H10:L10"/>
    <mergeCell ref="A215:X215"/>
    <mergeCell ref="T5:U5"/>
    <mergeCell ref="D1:F1"/>
    <mergeCell ref="D240:E240"/>
    <mergeCell ref="O6:P6"/>
    <mergeCell ref="N221:R221"/>
    <mergeCell ref="A233:X233"/>
    <mergeCell ref="Y17:Y18"/>
    <mergeCell ref="A8:C8"/>
    <mergeCell ref="N151:R151"/>
    <mergeCell ref="D97:E97"/>
    <mergeCell ref="A217:M218"/>
    <mergeCell ref="D268:E268"/>
    <mergeCell ref="N174:T174"/>
    <mergeCell ref="A204:M205"/>
    <mergeCell ref="A10:C10"/>
    <mergeCell ref="A43:X43"/>
    <mergeCell ref="N140:T140"/>
    <mergeCell ref="N38:R38"/>
    <mergeCell ref="N169:T169"/>
    <mergeCell ref="D121:E121"/>
    <mergeCell ref="A130:X130"/>
    <mergeCell ref="D192:E192"/>
    <mergeCell ref="J9:L9"/>
    <mergeCell ref="S17:T17"/>
    <mergeCell ref="A9:C9"/>
    <mergeCell ref="O12:P12"/>
    <mergeCell ref="N61:R61"/>
    <mergeCell ref="A48:X48"/>
    <mergeCell ref="D54:E54"/>
    <mergeCell ref="O9:P9"/>
    <mergeCell ref="D271:E271"/>
    <mergeCell ref="D191:E191"/>
    <mergeCell ref="D262:E262"/>
    <mergeCell ref="A128:M129"/>
    <mergeCell ref="N156:R156"/>
    <mergeCell ref="A137:X137"/>
    <mergeCell ref="N99:T99"/>
    <mergeCell ref="N74:T74"/>
    <mergeCell ref="D95:E95"/>
    <mergeCell ref="D266:E266"/>
    <mergeCell ref="D200:E200"/>
    <mergeCell ref="A184:X184"/>
    <mergeCell ref="A100:X100"/>
    <mergeCell ref="A171:X171"/>
    <mergeCell ref="N209:R209"/>
    <mergeCell ref="N194:T194"/>
    <mergeCell ref="N181:T181"/>
    <mergeCell ref="A142:X142"/>
    <mergeCell ref="A243:X243"/>
    <mergeCell ref="D186:E186"/>
    <mergeCell ref="N193:R193"/>
    <mergeCell ref="A101:X101"/>
    <mergeCell ref="A76:X76"/>
    <mergeCell ref="D222:E222"/>
    <mergeCell ref="AE284:AE285"/>
    <mergeCell ref="AG284:AG285"/>
    <mergeCell ref="N231:T231"/>
    <mergeCell ref="A40:M41"/>
    <mergeCell ref="A67:M68"/>
    <mergeCell ref="A227:X227"/>
    <mergeCell ref="A177:X177"/>
    <mergeCell ref="N246:R246"/>
    <mergeCell ref="N37:R37"/>
    <mergeCell ref="N72:R72"/>
    <mergeCell ref="A133:M134"/>
    <mergeCell ref="N143:R143"/>
    <mergeCell ref="N235:R235"/>
    <mergeCell ref="D163:E163"/>
    <mergeCell ref="N213:T213"/>
    <mergeCell ref="N185:R185"/>
    <mergeCell ref="A253:X253"/>
    <mergeCell ref="N242:T242"/>
    <mergeCell ref="N165:T165"/>
    <mergeCell ref="A190:X190"/>
    <mergeCell ref="D102:E102"/>
    <mergeCell ref="N88:R88"/>
    <mergeCell ref="A111:X111"/>
    <mergeCell ref="N152:T152"/>
    <mergeCell ref="J284:J285"/>
    <mergeCell ref="A14:L14"/>
    <mergeCell ref="L284:L285"/>
    <mergeCell ref="N144:T144"/>
    <mergeCell ref="A247:M248"/>
    <mergeCell ref="N82:R82"/>
    <mergeCell ref="T11:U11"/>
    <mergeCell ref="D221:E221"/>
    <mergeCell ref="A122:M123"/>
    <mergeCell ref="A167:X167"/>
    <mergeCell ref="D223:E223"/>
    <mergeCell ref="N33:T33"/>
    <mergeCell ref="D29:E29"/>
    <mergeCell ref="N73:T73"/>
    <mergeCell ref="D216:E216"/>
    <mergeCell ref="D265:E265"/>
    <mergeCell ref="F17:F18"/>
    <mergeCell ref="A13:L13"/>
    <mergeCell ref="A19:X19"/>
    <mergeCell ref="A15:L15"/>
    <mergeCell ref="A62:M63"/>
    <mergeCell ref="N23:T23"/>
    <mergeCell ref="D202:E202"/>
    <mergeCell ref="N248:T248"/>
    <mergeCell ref="AD284:AD285"/>
    <mergeCell ref="AF284:AF285"/>
    <mergeCell ref="D22:E22"/>
    <mergeCell ref="D155:E155"/>
    <mergeCell ref="N203:R203"/>
    <mergeCell ref="D149:E149"/>
    <mergeCell ref="AH284:AH285"/>
    <mergeCell ref="N51:R51"/>
    <mergeCell ref="A120:X120"/>
    <mergeCell ref="N217:T217"/>
    <mergeCell ref="A239:X239"/>
    <mergeCell ref="D257:E257"/>
    <mergeCell ref="D151:E151"/>
    <mergeCell ref="N129:T129"/>
    <mergeCell ref="N63:T63"/>
    <mergeCell ref="D150:E150"/>
    <mergeCell ref="A159:X159"/>
    <mergeCell ref="A219:X219"/>
    <mergeCell ref="N236:T236"/>
    <mergeCell ref="A161:X161"/>
    <mergeCell ref="N132:R132"/>
    <mergeCell ref="A274:M275"/>
    <mergeCell ref="K284:K285"/>
    <mergeCell ref="M284:M285"/>
    <mergeCell ref="B284:B285"/>
    <mergeCell ref="A180:M181"/>
    <mergeCell ref="N208:R208"/>
    <mergeCell ref="A117:M118"/>
    <mergeCell ref="D6:L6"/>
    <mergeCell ref="O13:P13"/>
    <mergeCell ref="N201:R201"/>
    <mergeCell ref="N250:R250"/>
    <mergeCell ref="M17:M18"/>
    <mergeCell ref="O8:P8"/>
    <mergeCell ref="N198:R198"/>
    <mergeCell ref="D10:E10"/>
    <mergeCell ref="F10:G10"/>
    <mergeCell ref="N84:T84"/>
    <mergeCell ref="D270:E270"/>
    <mergeCell ref="N205:T205"/>
    <mergeCell ref="N241:T241"/>
    <mergeCell ref="A12:L12"/>
    <mergeCell ref="A214:X214"/>
    <mergeCell ref="A189:X189"/>
    <mergeCell ref="A26:X26"/>
    <mergeCell ref="N204:T204"/>
    <mergeCell ref="A164:M165"/>
    <mergeCell ref="A234:X234"/>
    <mergeCell ref="N57:T57"/>
    <mergeCell ref="N128:T128"/>
    <mergeCell ref="G17:G18"/>
    <mergeCell ref="A169:M170"/>
    <mergeCell ref="N41:T41"/>
    <mergeCell ref="U17:U18"/>
    <mergeCell ref="A136:X136"/>
    <mergeCell ref="A21:X21"/>
    <mergeCell ref="L17:L18"/>
    <mergeCell ref="N17:R18"/>
    <mergeCell ref="N50:R50"/>
    <mergeCell ref="A75:X75"/>
    <mergeCell ref="D31:E31"/>
    <mergeCell ref="N277:T277"/>
    <mergeCell ref="N252:T252"/>
    <mergeCell ref="N56:T56"/>
    <mergeCell ref="D273:E273"/>
    <mergeCell ref="N105:T105"/>
    <mergeCell ref="D39:E39"/>
    <mergeCell ref="A224:M225"/>
    <mergeCell ref="D89:E89"/>
    <mergeCell ref="N254:R254"/>
    <mergeCell ref="N45:R45"/>
    <mergeCell ref="N216:R216"/>
    <mergeCell ref="A70:X70"/>
    <mergeCell ref="A98:M99"/>
    <mergeCell ref="N230:T230"/>
    <mergeCell ref="N256:R256"/>
    <mergeCell ref="A212:M213"/>
    <mergeCell ref="D199:E199"/>
    <mergeCell ref="N269:R269"/>
    <mergeCell ref="D256:E256"/>
    <mergeCell ref="D80:E80"/>
    <mergeCell ref="N66:R66"/>
    <mergeCell ref="N53:R53"/>
    <mergeCell ref="D246:E246"/>
    <mergeCell ref="N90:T90"/>
    <mergeCell ref="Y284:Y285"/>
    <mergeCell ref="N108:R108"/>
    <mergeCell ref="A197:X197"/>
    <mergeCell ref="A124:X124"/>
    <mergeCell ref="N95:R95"/>
    <mergeCell ref="N266:R266"/>
    <mergeCell ref="D138:E138"/>
    <mergeCell ref="D203:E203"/>
    <mergeCell ref="N97:R97"/>
    <mergeCell ref="N268:R268"/>
    <mergeCell ref="D267:E267"/>
    <mergeCell ref="N96:R96"/>
    <mergeCell ref="D198:E198"/>
    <mergeCell ref="D269:E269"/>
    <mergeCell ref="N104:T104"/>
    <mergeCell ref="N275:T275"/>
    <mergeCell ref="N175:T175"/>
    <mergeCell ref="A284:A285"/>
    <mergeCell ref="C284:C285"/>
    <mergeCell ref="V284:V285"/>
    <mergeCell ref="X284:X285"/>
    <mergeCell ref="A238:X238"/>
    <mergeCell ref="N261:R261"/>
    <mergeCell ref="N272:R272"/>
    <mergeCell ref="Z283:AE283"/>
    <mergeCell ref="N40:T40"/>
    <mergeCell ref="A276:M281"/>
    <mergeCell ref="D36:E36"/>
    <mergeCell ref="D7:L7"/>
    <mergeCell ref="N121:R121"/>
    <mergeCell ref="D284:D285"/>
    <mergeCell ref="N115:R115"/>
    <mergeCell ref="D61:E61"/>
    <mergeCell ref="A139:M140"/>
    <mergeCell ref="D254:E254"/>
    <mergeCell ref="A46:M47"/>
    <mergeCell ref="N148:R148"/>
    <mergeCell ref="N179:R179"/>
    <mergeCell ref="N240:R240"/>
    <mergeCell ref="N44:R44"/>
    <mergeCell ref="D193:E193"/>
    <mergeCell ref="D127:E127"/>
    <mergeCell ref="A58:X58"/>
    <mergeCell ref="D114:E114"/>
    <mergeCell ref="N170:T170"/>
    <mergeCell ref="W284:W285"/>
    <mergeCell ref="D51:E51"/>
    <mergeCell ref="A260:X260"/>
    <mergeCell ref="O284:O285"/>
    <mergeCell ref="N83:T83"/>
    <mergeCell ref="Q284:Q285"/>
    <mergeCell ref="T6:U9"/>
    <mergeCell ref="N77:R77"/>
    <mergeCell ref="D185:E185"/>
    <mergeCell ref="N91:T91"/>
    <mergeCell ref="N263:R263"/>
    <mergeCell ref="A131:X131"/>
    <mergeCell ref="N229:R229"/>
    <mergeCell ref="N29:R29"/>
    <mergeCell ref="N200:R200"/>
    <mergeCell ref="N265:R265"/>
    <mergeCell ref="N31:R31"/>
    <mergeCell ref="N87:R87"/>
    <mergeCell ref="N202:R202"/>
    <mergeCell ref="A34:X34"/>
    <mergeCell ref="N180:T180"/>
    <mergeCell ref="N117:T117"/>
    <mergeCell ref="D211:E211"/>
    <mergeCell ref="A220:X220"/>
    <mergeCell ref="N210:R210"/>
    <mergeCell ref="J17:J18"/>
    <mergeCell ref="D82:E82"/>
    <mergeCell ref="AG283:AH283"/>
    <mergeCell ref="D168:E168"/>
    <mergeCell ref="D9:E9"/>
    <mergeCell ref="A258:M259"/>
    <mergeCell ref="F9:G9"/>
    <mergeCell ref="N224:T224"/>
    <mergeCell ref="A249:X249"/>
    <mergeCell ref="N251:T251"/>
    <mergeCell ref="A176:X176"/>
    <mergeCell ref="A64:X64"/>
    <mergeCell ref="D38:E38"/>
    <mergeCell ref="A107:X107"/>
    <mergeCell ref="A187:M188"/>
    <mergeCell ref="N150:R150"/>
    <mergeCell ref="N255:R255"/>
    <mergeCell ref="D96:E96"/>
    <mergeCell ref="C283:R283"/>
    <mergeCell ref="D52:E52"/>
    <mergeCell ref="A251:M252"/>
    <mergeCell ref="N15:R16"/>
    <mergeCell ref="D116:E116"/>
    <mergeCell ref="A244:X244"/>
    <mergeCell ref="D162:E162"/>
    <mergeCell ref="D156:E156"/>
    <mergeCell ref="Z284:Z285"/>
    <mergeCell ref="A25:X25"/>
    <mergeCell ref="AB284:AB285"/>
    <mergeCell ref="N158:T158"/>
    <mergeCell ref="V283:Y283"/>
    <mergeCell ref="N133:T133"/>
    <mergeCell ref="N225:T225"/>
    <mergeCell ref="A5:C5"/>
    <mergeCell ref="A174:M175"/>
    <mergeCell ref="N71:R71"/>
    <mergeCell ref="D179:E179"/>
    <mergeCell ref="I284:I285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A35:X35"/>
    <mergeCell ref="D264:E264"/>
    <mergeCell ref="AI284:AI285"/>
    <mergeCell ref="A236:M237"/>
    <mergeCell ref="N102:R102"/>
    <mergeCell ref="N273:R273"/>
    <mergeCell ref="AC284:AC285"/>
    <mergeCell ref="AA284:AA285"/>
    <mergeCell ref="D272:E272"/>
    <mergeCell ref="D210:E210"/>
    <mergeCell ref="N52:R52"/>
    <mergeCell ref="N188:T188"/>
    <mergeCell ref="D87:E87"/>
    <mergeCell ref="D209:E209"/>
    <mergeCell ref="N116:R116"/>
    <mergeCell ref="N103:R103"/>
    <mergeCell ref="N68:T68"/>
    <mergeCell ref="A93:X93"/>
    <mergeCell ref="N237:T237"/>
    <mergeCell ref="N67:T67"/>
    <mergeCell ref="N80:R80"/>
    <mergeCell ref="D88:E88"/>
    <mergeCell ref="D148:E148"/>
    <mergeCell ref="A228:X228"/>
    <mergeCell ref="N55:R55"/>
    <mergeCell ref="N126:R126"/>
    <mergeCell ref="E284:E285"/>
    <mergeCell ref="N276:T276"/>
    <mergeCell ref="G284:G285"/>
    <mergeCell ref="D5:E5"/>
    <mergeCell ref="H284:H285"/>
    <mergeCell ref="A207:X207"/>
    <mergeCell ref="A182:X182"/>
    <mergeCell ref="N222:R222"/>
    <mergeCell ref="D94:E94"/>
    <mergeCell ref="A65:X65"/>
    <mergeCell ref="A241:M242"/>
    <mergeCell ref="O10:P10"/>
    <mergeCell ref="D8:L8"/>
    <mergeCell ref="N39:R39"/>
    <mergeCell ref="N46:T46"/>
    <mergeCell ref="T12:U12"/>
    <mergeCell ref="D235:E235"/>
    <mergeCell ref="D255:E255"/>
    <mergeCell ref="A23:M24"/>
    <mergeCell ref="N60:R60"/>
    <mergeCell ref="D229:E229"/>
    <mergeCell ref="D77:E77"/>
    <mergeCell ref="D108:E108"/>
    <mergeCell ref="N223:R223"/>
    <mergeCell ref="N278:T278"/>
    <mergeCell ref="N78:R78"/>
    <mergeCell ref="O11:P11"/>
    <mergeCell ref="N149:R149"/>
    <mergeCell ref="A226:X226"/>
    <mergeCell ref="A6:C6"/>
    <mergeCell ref="D113:E113"/>
    <mergeCell ref="N2:U3"/>
    <mergeCell ref="D79:E79"/>
    <mergeCell ref="H5:L5"/>
    <mergeCell ref="A157:M158"/>
    <mergeCell ref="B17:B18"/>
    <mergeCell ref="N54:R54"/>
    <mergeCell ref="N81:R81"/>
    <mergeCell ref="T10:U10"/>
    <mergeCell ref="A160:X160"/>
    <mergeCell ref="D66:E66"/>
    <mergeCell ref="A141:X141"/>
    <mergeCell ref="D126:E126"/>
    <mergeCell ref="A144:M145"/>
    <mergeCell ref="A135:X135"/>
    <mergeCell ref="N32:T32"/>
    <mergeCell ref="D53:E53"/>
    <mergeCell ref="A206:X206"/>
    <mergeCell ref="N271:R271"/>
    <mergeCell ref="N94:R94"/>
    <mergeCell ref="D81:E81"/>
    <mergeCell ref="N187:T187"/>
    <mergeCell ref="D208:E208"/>
    <mergeCell ref="AA17:AC18"/>
    <mergeCell ref="A27:X27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152:M153"/>
    <mergeCell ref="D55:E55"/>
    <mergeCell ref="A146:X146"/>
    <mergeCell ref="N257:R257"/>
    <mergeCell ref="N212:T212"/>
    <mergeCell ref="A106:X106"/>
    <mergeCell ref="D72:E72"/>
    <mergeCell ref="N122:T122"/>
    <mergeCell ref="R6:S9"/>
    <mergeCell ref="N24:T24"/>
    <mergeCell ref="H9:I9"/>
    <mergeCell ref="N28:R28"/>
    <mergeCell ref="N30:R30"/>
    <mergeCell ref="N36:R36"/>
    <mergeCell ref="D30:E30"/>
    <mergeCell ref="BA17:BA18"/>
    <mergeCell ref="N123:T123"/>
    <mergeCell ref="N113:R113"/>
    <mergeCell ref="I17:I18"/>
    <mergeCell ref="AD17:AD18"/>
    <mergeCell ref="D115:E115"/>
    <mergeCell ref="A73:M74"/>
    <mergeCell ref="A49:X49"/>
    <mergeCell ref="N89:R89"/>
    <mergeCell ref="H17:H18"/>
    <mergeCell ref="A86:X86"/>
    <mergeCell ref="A42:X42"/>
    <mergeCell ref="Z17:Z18"/>
    <mergeCell ref="N110:T110"/>
    <mergeCell ref="A32:M33"/>
    <mergeCell ref="A109:M110"/>
    <mergeCell ref="N62:T62"/>
    <mergeCell ref="D60:E60"/>
    <mergeCell ref="A69:X69"/>
    <mergeCell ref="A196:X196"/>
    <mergeCell ref="N134:T134"/>
    <mergeCell ref="W17:W18"/>
    <mergeCell ref="A104:M105"/>
    <mergeCell ref="N178:R178"/>
    <mergeCell ref="N98:T98"/>
    <mergeCell ref="A59:X59"/>
    <mergeCell ref="N173:R173"/>
    <mergeCell ref="N145:T145"/>
    <mergeCell ref="N139:T139"/>
    <mergeCell ref="A172:X172"/>
    <mergeCell ref="A166:X166"/>
    <mergeCell ref="N163:R163"/>
    <mergeCell ref="N138:R138"/>
    <mergeCell ref="N168:R168"/>
    <mergeCell ref="D132:E132"/>
    <mergeCell ref="D178:E178"/>
    <mergeCell ref="N157:T157"/>
    <mergeCell ref="N162:R162"/>
    <mergeCell ref="A92:X92"/>
    <mergeCell ref="D143:E143"/>
    <mergeCell ref="N114:R114"/>
    <mergeCell ref="D263:E263"/>
    <mergeCell ref="N262:R262"/>
    <mergeCell ref="D78:E78"/>
    <mergeCell ref="A147:X147"/>
    <mergeCell ref="N199:R199"/>
    <mergeCell ref="D71:E71"/>
    <mergeCell ref="N186:R186"/>
    <mergeCell ref="A83:M84"/>
    <mergeCell ref="A232:X232"/>
    <mergeCell ref="D261:E261"/>
    <mergeCell ref="A245:X245"/>
    <mergeCell ref="N259:T259"/>
    <mergeCell ref="D201:E201"/>
    <mergeCell ref="N211:R211"/>
    <mergeCell ref="N192:R192"/>
    <mergeCell ref="R284:R285"/>
    <mergeCell ref="T284:T285"/>
    <mergeCell ref="N258:T258"/>
    <mergeCell ref="A183:X183"/>
    <mergeCell ref="N195:T195"/>
    <mergeCell ref="D45:E45"/>
    <mergeCell ref="S284:S285"/>
    <mergeCell ref="N270:R270"/>
    <mergeCell ref="U284:U285"/>
    <mergeCell ref="N279:T279"/>
    <mergeCell ref="N281:T281"/>
    <mergeCell ref="N280:T280"/>
    <mergeCell ref="F284:F285"/>
    <mergeCell ref="S283:U283"/>
    <mergeCell ref="N284:N285"/>
    <mergeCell ref="N247:T247"/>
    <mergeCell ref="P284:P285"/>
    <mergeCell ref="N274:T274"/>
    <mergeCell ref="N267:R267"/>
    <mergeCell ref="A90:M91"/>
    <mergeCell ref="N155:R155"/>
    <mergeCell ref="A56:M57"/>
    <mergeCell ref="N153:T153"/>
    <mergeCell ref="N264:R2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368</v>
      </c>
      <c r="H1" s="53"/>
    </row>
    <row r="3" spans="2:8" x14ac:dyDescent="0.2">
      <c r="B3" s="48" t="s">
        <v>369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370</v>
      </c>
      <c r="D6" s="48" t="s">
        <v>371</v>
      </c>
      <c r="E6" s="48"/>
    </row>
    <row r="8" spans="2:8" x14ac:dyDescent="0.2">
      <c r="B8" s="48" t="s">
        <v>19</v>
      </c>
      <c r="C8" s="48" t="s">
        <v>370</v>
      </c>
      <c r="D8" s="48"/>
      <c r="E8" s="48"/>
    </row>
    <row r="10" spans="2:8" x14ac:dyDescent="0.2">
      <c r="B10" s="48" t="s">
        <v>372</v>
      </c>
      <c r="C10" s="48"/>
      <c r="D10" s="48"/>
      <c r="E10" s="48"/>
    </row>
    <row r="11" spans="2:8" x14ac:dyDescent="0.2">
      <c r="B11" s="48" t="s">
        <v>373</v>
      </c>
      <c r="C11" s="48"/>
      <c r="D11" s="48"/>
      <c r="E11" s="48"/>
    </row>
    <row r="12" spans="2:8" x14ac:dyDescent="0.2">
      <c r="B12" s="48" t="s">
        <v>374</v>
      </c>
      <c r="C12" s="48"/>
      <c r="D12" s="48"/>
      <c r="E12" s="48"/>
    </row>
    <row r="13" spans="2:8" x14ac:dyDescent="0.2">
      <c r="B13" s="48" t="s">
        <v>375</v>
      </c>
      <c r="C13" s="48"/>
      <c r="D13" s="48"/>
      <c r="E13" s="48"/>
    </row>
    <row r="14" spans="2:8" x14ac:dyDescent="0.2">
      <c r="B14" s="48" t="s">
        <v>376</v>
      </c>
      <c r="C14" s="48"/>
      <c r="D14" s="48"/>
      <c r="E14" s="48"/>
    </row>
    <row r="15" spans="2:8" x14ac:dyDescent="0.2">
      <c r="B15" s="48" t="s">
        <v>377</v>
      </c>
      <c r="C15" s="48"/>
      <c r="D15" s="48"/>
      <c r="E15" s="48"/>
    </row>
    <row r="16" spans="2:8" x14ac:dyDescent="0.2">
      <c r="B16" s="48" t="s">
        <v>378</v>
      </c>
      <c r="C16" s="48"/>
      <c r="D16" s="48"/>
      <c r="E16" s="48"/>
    </row>
    <row r="17" spans="2:5" x14ac:dyDescent="0.2">
      <c r="B17" s="48" t="s">
        <v>379</v>
      </c>
      <c r="C17" s="48"/>
      <c r="D17" s="48"/>
      <c r="E17" s="48"/>
    </row>
    <row r="18" spans="2:5" x14ac:dyDescent="0.2">
      <c r="B18" s="48" t="s">
        <v>380</v>
      </c>
      <c r="C18" s="48"/>
      <c r="D18" s="48"/>
      <c r="E18" s="48"/>
    </row>
    <row r="19" spans="2:5" x14ac:dyDescent="0.2">
      <c r="B19" s="48" t="s">
        <v>381</v>
      </c>
      <c r="C19" s="48"/>
      <c r="D19" s="48"/>
      <c r="E19" s="48"/>
    </row>
    <row r="20" spans="2:5" x14ac:dyDescent="0.2">
      <c r="B20" s="48" t="s">
        <v>382</v>
      </c>
      <c r="C20" s="48"/>
      <c r="D20" s="48"/>
      <c r="E20" s="48"/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2024-04-12T11:23:13Z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