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067692-23A7-4BDA-B55B-8A4FE58EB6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9" i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<sst xmlns="http://schemas.openxmlformats.org/spreadsheetml/2006/main" count="1015" uniqueCount="384">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</sst>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45397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0.375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hidden="1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hidden="1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hidden="1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20</v>
      </c>
      <c r="W55" s="171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20</v>
      </c>
      <c r="W56" s="172">
        <f>IFERROR(SUM(W50:W55),"0")</f>
        <v>20</v>
      </c>
      <c r="X56" s="172">
        <f>IFERROR(IF(X50="",0,X50),"0")+IFERROR(IF(X51="",0,X51),"0")+IFERROR(IF(X52="",0,X52),"0")+IFERROR(IF(X53="",0,X53),"0")+IFERROR(IF(X54="",0,X54),"0")+IFERROR(IF(X55="",0,X55),"0")</f>
        <v>0.31</v>
      </c>
      <c r="Y56" s="173"/>
      <c r="Z56" s="173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144</v>
      </c>
      <c r="W57" s="172">
        <f>IFERROR(SUMPRODUCT(W50:W55*H50:H55),"0")</f>
        <v>144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168</v>
      </c>
      <c r="W61" s="171">
        <f>IFERROR(IF(V61="","",V61),"")</f>
        <v>168</v>
      </c>
      <c r="X61" s="37">
        <f>IFERROR(IF(V61="","",V61*0.00866),"")</f>
        <v>1.45488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168</v>
      </c>
      <c r="W62" s="172">
        <f>IFERROR(SUM(W60:W61),"0")</f>
        <v>168</v>
      </c>
      <c r="X62" s="172">
        <f>IFERROR(IF(X60="",0,X60),"0")+IFERROR(IF(X61="",0,X61),"0")</f>
        <v>1.45488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840</v>
      </c>
      <c r="W63" s="172">
        <f>IFERROR(SUMPRODUCT(W60:W61*H60:H61),"0")</f>
        <v>840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4</v>
      </c>
      <c r="W77" s="171">
        <f t="shared" ref="W77:W82" si="2">IFERROR(IF(V77="","",V77),"")</f>
        <v>4</v>
      </c>
      <c r="X77" s="37">
        <f t="shared" ref="X77:X82" si="3">IFERROR(IF(V77="","",V77*0.01788),"")</f>
        <v>7.152E-2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19</v>
      </c>
      <c r="W82" s="171">
        <f t="shared" si="2"/>
        <v>19</v>
      </c>
      <c r="X82" s="37">
        <f t="shared" si="3"/>
        <v>0.33972000000000002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23</v>
      </c>
      <c r="W83" s="172">
        <f>IFERROR(SUM(W77:W82),"0")</f>
        <v>23</v>
      </c>
      <c r="X83" s="172">
        <f>IFERROR(IF(X77="",0,X77),"0")+IFERROR(IF(X78="",0,X78),"0")+IFERROR(IF(X79="",0,X79),"0")+IFERROR(IF(X80="",0,X80),"0")+IFERROR(IF(X81="",0,X81),"0")+IFERROR(IF(X82="",0,X82),"0")</f>
        <v>0.41124000000000005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85.2</v>
      </c>
      <c r="W84" s="172">
        <f>IFERROR(SUMPRODUCT(W77:W82*H77:H82),"0")</f>
        <v>85.2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hidden="1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4</v>
      </c>
      <c r="W94" s="171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20</v>
      </c>
      <c r="W95" s="171">
        <f>IFERROR(IF(V95="","",V95),"")</f>
        <v>20</v>
      </c>
      <c r="X95" s="37">
        <f>IFERROR(IF(V95="","",V95*0.0155),"")</f>
        <v>0.31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13</v>
      </c>
      <c r="W96" s="171">
        <f>IFERROR(IF(V96="","",V96),"")</f>
        <v>13</v>
      </c>
      <c r="X96" s="37">
        <f>IFERROR(IF(V96="","",V96*0.0155),"")</f>
        <v>0.20150000000000001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0</v>
      </c>
      <c r="W97" s="171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37</v>
      </c>
      <c r="W98" s="172">
        <f>IFERROR(SUM(W94:W97),"0")</f>
        <v>37</v>
      </c>
      <c r="X98" s="172">
        <f>IFERROR(IF(X94="",0,X94),"0")+IFERROR(IF(X95="",0,X95),"0")+IFERROR(IF(X96="",0,X96),"0")+IFERROR(IF(X97="",0,X97),"0")</f>
        <v>0.57350000000000001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260.96000000000004</v>
      </c>
      <c r="W99" s="172">
        <f>IFERROR(SUMPRODUCT(W94:W97*H94:H97),"0")</f>
        <v>260.96000000000004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10</v>
      </c>
      <c r="W102" s="171">
        <f>IFERROR(IF(V102="","",V102),"")</f>
        <v>10</v>
      </c>
      <c r="X102" s="37">
        <f>IFERROR(IF(V102="","",V102*0.01788),"")</f>
        <v>0.17880000000000001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10</v>
      </c>
      <c r="W103" s="171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75</v>
      </c>
    </row>
    <row r="104" spans="1:53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20</v>
      </c>
      <c r="W104" s="172">
        <f>IFERROR(SUM(W102:W103),"0")</f>
        <v>20</v>
      </c>
      <c r="X104" s="172">
        <f>IFERROR(IF(X102="",0,X102),"0")+IFERROR(IF(X103="",0,X103),"0")</f>
        <v>0.35760000000000003</v>
      </c>
      <c r="Y104" s="173"/>
      <c r="Z104" s="173"/>
    </row>
    <row r="105" spans="1:53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60</v>
      </c>
      <c r="W105" s="172">
        <f>IFERROR(SUMPRODUCT(W102:W103*H102:H103),"0")</f>
        <v>60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10</v>
      </c>
      <c r="W108" s="171">
        <f>IFERROR(IF(V108="","",V108),"")</f>
        <v>10</v>
      </c>
      <c r="X108" s="37">
        <f>IFERROR(IF(V108="","",V108*0.01788),"")</f>
        <v>0.17880000000000001</v>
      </c>
      <c r="Y108" s="57"/>
      <c r="Z108" s="58"/>
      <c r="AD108" s="62"/>
      <c r="BA108" s="100" t="s">
        <v>75</v>
      </c>
    </row>
    <row r="109" spans="1:53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10</v>
      </c>
      <c r="W109" s="172">
        <f>IFERROR(SUM(W108:W108),"0")</f>
        <v>10</v>
      </c>
      <c r="X109" s="172">
        <f>IFERROR(IF(X108="",0,X108),"0")</f>
        <v>0.17880000000000001</v>
      </c>
      <c r="Y109" s="173"/>
      <c r="Z109" s="173"/>
    </row>
    <row r="110" spans="1:53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30</v>
      </c>
      <c r="W110" s="172">
        <f>IFERROR(SUMPRODUCT(W108:W108*H108:H108),"0")</f>
        <v>30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hidden="1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hidden="1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hidden="1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0</v>
      </c>
      <c r="W150" s="171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hidden="1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0</v>
      </c>
      <c r="W152" s="172">
        <f>IFERROR(SUM(W148:W151),"0")</f>
        <v>0</v>
      </c>
      <c r="X152" s="172">
        <f>IFERROR(IF(X148="",0,X148),"0")+IFERROR(IF(X149="",0,X149),"0")+IFERROR(IF(X150="",0,X150),"0")+IFERROR(IF(X151="",0,X151),"0")</f>
        <v>0</v>
      </c>
      <c r="Y152" s="173"/>
      <c r="Z152" s="173"/>
    </row>
    <row r="153" spans="1:53" hidden="1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0</v>
      </c>
      <c r="W153" s="172">
        <f>IFERROR(SUMPRODUCT(W148:W151*H148:H151),"0")</f>
        <v>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10</v>
      </c>
      <c r="W162" s="171">
        <f>IFERROR(IF(V162="","",V162),"")</f>
        <v>10</v>
      </c>
      <c r="X162" s="37">
        <f>IFERROR(IF(V162="","",V162*0.01788),"")</f>
        <v>0.17880000000000001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20</v>
      </c>
      <c r="W163" s="171">
        <f>IFERROR(IF(V163="","",V163),"")</f>
        <v>20</v>
      </c>
      <c r="X163" s="37">
        <f>IFERROR(IF(V163="","",V163*0.01788),"")</f>
        <v>0.35760000000000003</v>
      </c>
      <c r="Y163" s="57"/>
      <c r="Z163" s="58"/>
      <c r="AD163" s="62"/>
      <c r="BA163" s="118" t="s">
        <v>75</v>
      </c>
    </row>
    <row r="164" spans="1:53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30</v>
      </c>
      <c r="W164" s="172">
        <f>IFERROR(SUM(W162:W163),"0")</f>
        <v>30</v>
      </c>
      <c r="X164" s="172">
        <f>IFERROR(IF(X162="",0,X162),"0")+IFERROR(IF(X163="",0,X163),"0")</f>
        <v>0.53639999999999999</v>
      </c>
      <c r="Y164" s="173"/>
      <c r="Z164" s="173"/>
    </row>
    <row r="165" spans="1:53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90</v>
      </c>
      <c r="W165" s="172">
        <f>IFERROR(SUMPRODUCT(W162:W163*H162:H163),"0")</f>
        <v>90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hidden="1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idden="1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hidden="1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20</v>
      </c>
      <c r="W209" s="171">
        <f>IFERROR(IF(V209="","",V209),"")</f>
        <v>20</v>
      </c>
      <c r="X209" s="37">
        <f>IFERROR(IF(V209="","",V209*0.0155),"")</f>
        <v>0.31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29</v>
      </c>
      <c r="W211" s="171">
        <f>IFERROR(IF(V211="","",V211),"")</f>
        <v>29</v>
      </c>
      <c r="X211" s="37">
        <f>IFERROR(IF(V211="","",V211*0.0155),"")</f>
        <v>0.44950000000000001</v>
      </c>
      <c r="Y211" s="57"/>
      <c r="Z211" s="58"/>
      <c r="AD211" s="62"/>
      <c r="BA211" s="137" t="s">
        <v>1</v>
      </c>
    </row>
    <row r="212" spans="1:53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49</v>
      </c>
      <c r="W212" s="172">
        <f>IFERROR(SUM(W208:W211),"0")</f>
        <v>49</v>
      </c>
      <c r="X212" s="172">
        <f>IFERROR(IF(X208="",0,X208),"0")+IFERROR(IF(X209="",0,X209),"0")+IFERROR(IF(X210="",0,X210),"0")+IFERROR(IF(X211="",0,X211),"0")</f>
        <v>0.75950000000000006</v>
      </c>
      <c r="Y212" s="173"/>
      <c r="Z212" s="173"/>
    </row>
    <row r="213" spans="1:53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352.8</v>
      </c>
      <c r="W213" s="172">
        <f>IFERROR(SUMPRODUCT(W208:W211*H208:H211),"0")</f>
        <v>352.8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idden="1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hidden="1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10</v>
      </c>
      <c r="W246" s="171">
        <f>IFERROR(IF(V246="","",V246),"")</f>
        <v>10</v>
      </c>
      <c r="X246" s="37">
        <f>IFERROR(IF(V246="","",V246*0.00502),"")</f>
        <v>5.0200000000000002E-2</v>
      </c>
      <c r="Y246" s="57"/>
      <c r="Z246" s="58"/>
      <c r="AD246" s="62"/>
      <c r="BA246" s="145" t="s">
        <v>75</v>
      </c>
    </row>
    <row r="247" spans="1:53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10</v>
      </c>
      <c r="W247" s="172">
        <f>IFERROR(SUM(W246:W246),"0")</f>
        <v>10</v>
      </c>
      <c r="X247" s="172">
        <f>IFERROR(IF(X246="",0,X246),"0")</f>
        <v>5.0200000000000002E-2</v>
      </c>
      <c r="Y247" s="173"/>
      <c r="Z247" s="173"/>
    </row>
    <row r="248" spans="1:53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18</v>
      </c>
      <c r="W248" s="172">
        <f>IFERROR(SUMPRODUCT(W246:W246*H246:H246),"0")</f>
        <v>18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10</v>
      </c>
      <c r="W250" s="171">
        <f>IFERROR(IF(V250="","",V250),"")</f>
        <v>10</v>
      </c>
      <c r="X250" s="37">
        <f>IFERROR(IF(V250="","",V250*0.0155),"")</f>
        <v>0.155</v>
      </c>
      <c r="Y250" s="57"/>
      <c r="Z250" s="58"/>
      <c r="AD250" s="62"/>
      <c r="BA250" s="146" t="s">
        <v>75</v>
      </c>
    </row>
    <row r="251" spans="1:53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10</v>
      </c>
      <c r="W251" s="172">
        <f>IFERROR(SUM(W250:W250),"0")</f>
        <v>10</v>
      </c>
      <c r="X251" s="172">
        <f>IFERROR(IF(X250="",0,X250),"0")</f>
        <v>0.155</v>
      </c>
      <c r="Y251" s="173"/>
      <c r="Z251" s="173"/>
    </row>
    <row r="252" spans="1:53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60</v>
      </c>
      <c r="W252" s="172">
        <f>IFERROR(SUMPRODUCT(W250:W250*H250:H250),"0")</f>
        <v>60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hidden="1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163</v>
      </c>
      <c r="W256" s="171">
        <f>IFERROR(IF(V256="","",V256),"")</f>
        <v>163</v>
      </c>
      <c r="X256" s="37">
        <f>IFERROR(IF(V256="","",V256*0.0155),"")</f>
        <v>2.5265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163</v>
      </c>
      <c r="W258" s="172">
        <f>IFERROR(SUM(W254:W257),"0")</f>
        <v>163</v>
      </c>
      <c r="X258" s="172">
        <f>IFERROR(IF(X254="",0,X254),"0")+IFERROR(IF(X255="",0,X255),"0")+IFERROR(IF(X256="",0,X256),"0")+IFERROR(IF(X257="",0,X257),"0")</f>
        <v>2.5265</v>
      </c>
      <c r="Y258" s="173"/>
      <c r="Z258" s="173"/>
    </row>
    <row r="259" spans="1:53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815</v>
      </c>
      <c r="W259" s="172">
        <f>IFERROR(SUMPRODUCT(W254:W257*H254:H257),"0")</f>
        <v>815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10</v>
      </c>
      <c r="W261" s="171">
        <f t="shared" ref="W261:W273" si="6">IFERROR(IF(V261="","",V261),"")</f>
        <v>10</v>
      </c>
      <c r="X261" s="37">
        <f t="shared" ref="X261:X266" si="7">IFERROR(IF(V261="","",V261*0.00936),"")</f>
        <v>9.3600000000000003E-2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10</v>
      </c>
      <c r="W262" s="171">
        <f t="shared" si="6"/>
        <v>10</v>
      </c>
      <c r="X262" s="37">
        <f t="shared" si="7"/>
        <v>9.3600000000000003E-2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216</v>
      </c>
      <c r="W263" s="171">
        <f t="shared" si="6"/>
        <v>216</v>
      </c>
      <c r="X263" s="37">
        <f t="shared" si="7"/>
        <v>2.02176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236</v>
      </c>
      <c r="W274" s="172">
        <f>IFERROR(SUM(W261:W273),"0")</f>
        <v>236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2.2089599999999998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866.2</v>
      </c>
      <c r="W275" s="172">
        <f>IFERROR(SUMPRODUCT(W261:W273*H261:H273),"0")</f>
        <v>866.2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3722.96</v>
      </c>
      <c r="W276" s="172">
        <f>IFERROR(W24+W33+W41+W47+W57+W63+W68+W74+W84+W91+W99+W105+W110+W118+W123+W129+W134+W140+W145+W153+W158+W165+W170+W175+W181+W188+W195+W205+W213+W218+W225+W231+W237+W242+W248+W252+W259+W275,"0")</f>
        <v>3722.96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3928.3009999999999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3928.3009999999999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8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8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4128.3009999999995</v>
      </c>
      <c r="W279" s="172">
        <f>GrossWeightTotalR+PalletQtyTotalR*25</f>
        <v>4128.3009999999995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794</v>
      </c>
      <c r="W280" s="172">
        <f>IFERROR(W23+W32+W40+W46+W56+W62+W67+W73+W83+W90+W98+W104+W109+W117+W122+W128+W133+W139+W144+W152+W157+W164+W169+W174+W180+W187+W194+W204+W212+W217+W224+W230+W236+W241+W247+W251+W258+W274,"0")</f>
        <v>794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9.8015799999999995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144</v>
      </c>
      <c r="G286" s="47">
        <f>IFERROR(V60*H60,"0")+IFERROR(V61*H61,"0")</f>
        <v>840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85.2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260.96000000000004</v>
      </c>
      <c r="M286" s="47">
        <f>IFERROR(V102*H102,"0")+IFERROR(V103*H103,"0")</f>
        <v>60</v>
      </c>
      <c r="N286" s="47">
        <f>IFERROR(V108*H108,"0")</f>
        <v>30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0</v>
      </c>
      <c r="V286" s="47">
        <f>IFERROR(V162*H162,"0")+IFERROR(V163*H163,"0")</f>
        <v>90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352.8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1759.2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1698.5599999999997</v>
      </c>
      <c r="B289" s="61">
        <f>SUMPRODUCT(--(BA:BA="ПГП"),--(U:U="кор"),H:H,W:W)+SUMPRODUCT(--(BA:BA="ПГП"),--(U:U="кг"),W:W)</f>
        <v>2024.4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80"/>
        <filter val="13,00"/>
        <filter val="144,00"/>
        <filter val="163,00"/>
        <filter val="168,00"/>
        <filter val="18,00"/>
        <filter val="19,00"/>
        <filter val="20,00"/>
        <filter val="216,00"/>
        <filter val="23,00"/>
        <filter val="236,00"/>
        <filter val="260,96"/>
        <filter val="29,00"/>
        <filter val="3 722,96"/>
        <filter val="3 928,30"/>
        <filter val="30,00"/>
        <filter val="352,80"/>
        <filter val="37,00"/>
        <filter val="4 128,30"/>
        <filter val="4,00"/>
        <filter val="49,00"/>
        <filter val="6,00"/>
        <filter val="60,00"/>
        <filter val="794,00"/>
        <filter val="8"/>
        <filter val="815,00"/>
        <filter val="840,00"/>
        <filter val="85,20"/>
        <filter val="866,20"/>
        <filter val="90,0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