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91445C-A000-4C2D-A30F-1F6BFF3DF2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9" i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<sst xmlns="http://schemas.openxmlformats.org/spreadsheetml/2006/main" count="1015" uniqueCount="384">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</sst>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45397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0.33333333333333331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7</v>
      </c>
      <c r="W30" s="171">
        <f>IFERROR(IF(V30="","",V30),"")</f>
        <v>7</v>
      </c>
      <c r="X30" s="37">
        <f>IFERROR(IF(V30="","",V30*0.00936),"")</f>
        <v>6.5519999999999995E-2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7</v>
      </c>
      <c r="W32" s="172">
        <f>IFERROR(SUM(W28:W31),"0")</f>
        <v>7</v>
      </c>
      <c r="X32" s="172">
        <f>IFERROR(IF(X28="",0,X28),"0")+IFERROR(IF(X29="",0,X29),"0")+IFERROR(IF(X30="",0,X30),"0")+IFERROR(IF(X31="",0,X31),"0")</f>
        <v>6.5519999999999995E-2</v>
      </c>
      <c r="Y32" s="173"/>
      <c r="Z32" s="173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10.5</v>
      </c>
      <c r="W33" s="172">
        <f>IFERROR(SUMPRODUCT(W28:W31*H28:H31),"0")</f>
        <v>10.5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12</v>
      </c>
      <c r="W37" s="171">
        <f>IFERROR(IF(V37="","",V37),"")</f>
        <v>12</v>
      </c>
      <c r="X37" s="37">
        <f>IFERROR(IF(V37="","",V37*0.0155),"")</f>
        <v>0.186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8</v>
      </c>
      <c r="W38" s="171">
        <f>IFERROR(IF(V38="","",V38),"")</f>
        <v>8</v>
      </c>
      <c r="X38" s="37">
        <f>IFERROR(IF(V38="","",V38*0.0155),"")</f>
        <v>0.124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20</v>
      </c>
      <c r="W40" s="172">
        <f>IFERROR(SUM(W36:W39),"0")</f>
        <v>20</v>
      </c>
      <c r="X40" s="172">
        <f>IFERROR(IF(X36="",0,X36),"0")+IFERROR(IF(X37="",0,X37),"0")+IFERROR(IF(X38="",0,X38),"0")+IFERROR(IF(X39="",0,X39),"0")</f>
        <v>0.31</v>
      </c>
      <c r="Y40" s="173"/>
      <c r="Z40" s="173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120</v>
      </c>
      <c r="W41" s="172">
        <f>IFERROR(SUMPRODUCT(W36:W39*H36:H39),"0")</f>
        <v>120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44</v>
      </c>
      <c r="W44" s="171">
        <f>IFERROR(IF(V44="","",V44),"")</f>
        <v>44</v>
      </c>
      <c r="X44" s="37">
        <f>IFERROR(IF(V44="","",V44*0.0095),"")</f>
        <v>0.41799999999999998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33</v>
      </c>
      <c r="W45" s="171">
        <f>IFERROR(IF(V45="","",V45),"")</f>
        <v>33</v>
      </c>
      <c r="X45" s="37">
        <f>IFERROR(IF(V45="","",V45*0.0095),"")</f>
        <v>0.3135</v>
      </c>
      <c r="Y45" s="57"/>
      <c r="Z45" s="58"/>
      <c r="AD45" s="62"/>
      <c r="BA45" s="73" t="s">
        <v>75</v>
      </c>
    </row>
    <row r="46" spans="1:53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77</v>
      </c>
      <c r="W46" s="172">
        <f>IFERROR(SUM(W44:W45),"0")</f>
        <v>77</v>
      </c>
      <c r="X46" s="172">
        <f>IFERROR(IF(X44="",0,X44),"0")+IFERROR(IF(X45="",0,X45),"0")</f>
        <v>0.73150000000000004</v>
      </c>
      <c r="Y46" s="173"/>
      <c r="Z46" s="173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92.4</v>
      </c>
      <c r="W47" s="172">
        <f>IFERROR(SUMPRODUCT(W44:W45*H44:H45),"0")</f>
        <v>92.4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2</v>
      </c>
      <c r="W50" s="171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22</v>
      </c>
      <c r="W53" s="171">
        <f t="shared" si="0"/>
        <v>22</v>
      </c>
      <c r="X53" s="37">
        <f t="shared" si="1"/>
        <v>0.34099999999999997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24</v>
      </c>
      <c r="W56" s="172">
        <f>IFERROR(SUM(W50:W55),"0")</f>
        <v>24</v>
      </c>
      <c r="X56" s="172">
        <f>IFERROR(IF(X50="",0,X50),"0")+IFERROR(IF(X51="",0,X51),"0")+IFERROR(IF(X52="",0,X52),"0")+IFERROR(IF(X53="",0,X53),"0")+IFERROR(IF(X54="",0,X54),"0")+IFERROR(IF(X55="",0,X55),"0")</f>
        <v>0.372</v>
      </c>
      <c r="Y56" s="173"/>
      <c r="Z56" s="173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172.16</v>
      </c>
      <c r="W57" s="172">
        <f>IFERROR(SUMPRODUCT(W50:W55*H50:H55),"0")</f>
        <v>172.16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101</v>
      </c>
      <c r="W61" s="171">
        <f>IFERROR(IF(V61="","",V61),"")</f>
        <v>101</v>
      </c>
      <c r="X61" s="37">
        <f>IFERROR(IF(V61="","",V61*0.00866),"")</f>
        <v>0.87465999999999988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101</v>
      </c>
      <c r="W62" s="172">
        <f>IFERROR(SUM(W60:W61),"0")</f>
        <v>101</v>
      </c>
      <c r="X62" s="172">
        <f>IFERROR(IF(X60="",0,X60),"0")+IFERROR(IF(X61="",0,X61),"0")</f>
        <v>0.87465999999999988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505</v>
      </c>
      <c r="W63" s="172">
        <f>IFERROR(SUMPRODUCT(W60:W61*H60:H61),"0")</f>
        <v>505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15</v>
      </c>
      <c r="W66" s="171">
        <f>IFERROR(IF(V66="","",V66),"")</f>
        <v>15</v>
      </c>
      <c r="X66" s="37">
        <f>IFERROR(IF(V66="","",V66*0.01788),"")</f>
        <v>0.26819999999999999</v>
      </c>
      <c r="Y66" s="57"/>
      <c r="Z66" s="58"/>
      <c r="AD66" s="62"/>
      <c r="BA66" s="82" t="s">
        <v>75</v>
      </c>
    </row>
    <row r="67" spans="1:53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15</v>
      </c>
      <c r="W67" s="172">
        <f>IFERROR(SUM(W66:W66),"0")</f>
        <v>15</v>
      </c>
      <c r="X67" s="172">
        <f>IFERROR(IF(X66="",0,X66),"0")</f>
        <v>0.26819999999999999</v>
      </c>
      <c r="Y67" s="173"/>
      <c r="Z67" s="173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54</v>
      </c>
      <c r="W68" s="172">
        <f>IFERROR(SUMPRODUCT(W66:W66*H66:H66),"0")</f>
        <v>54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49</v>
      </c>
      <c r="W79" s="171">
        <f t="shared" si="2"/>
        <v>49</v>
      </c>
      <c r="X79" s="37">
        <f t="shared" si="3"/>
        <v>0.87612000000000001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11</v>
      </c>
      <c r="W80" s="171">
        <f t="shared" si="2"/>
        <v>11</v>
      </c>
      <c r="X80" s="37">
        <f t="shared" si="3"/>
        <v>0.19667999999999999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3</v>
      </c>
      <c r="W81" s="171">
        <f t="shared" si="2"/>
        <v>3</v>
      </c>
      <c r="X81" s="37">
        <f t="shared" si="3"/>
        <v>5.364E-2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9</v>
      </c>
      <c r="W82" s="171">
        <f t="shared" si="2"/>
        <v>9</v>
      </c>
      <c r="X82" s="37">
        <f t="shared" si="3"/>
        <v>0.16092000000000001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72</v>
      </c>
      <c r="W83" s="172">
        <f>IFERROR(SUM(W77:W82),"0")</f>
        <v>72</v>
      </c>
      <c r="X83" s="172">
        <f>IFERROR(IF(X77="",0,X77),"0")+IFERROR(IF(X78="",0,X78),"0")+IFERROR(IF(X79="",0,X79),"0")+IFERROR(IF(X80="",0,X80),"0")+IFERROR(IF(X81="",0,X81),"0")+IFERROR(IF(X82="",0,X82),"0")</f>
        <v>1.2873599999999998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259.92</v>
      </c>
      <c r="W84" s="172">
        <f>IFERROR(SUMPRODUCT(W77:W82*H77:H82),"0")</f>
        <v>259.92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22</v>
      </c>
      <c r="W89" s="171">
        <f>IFERROR(IF(V89="","",V89),"")</f>
        <v>22</v>
      </c>
      <c r="X89" s="37">
        <f>IFERROR(IF(V89="","",V89*0.0155),"")</f>
        <v>0.34099999999999997</v>
      </c>
      <c r="Y89" s="57"/>
      <c r="Z89" s="58"/>
      <c r="AD89" s="62"/>
      <c r="BA89" s="93" t="s">
        <v>75</v>
      </c>
    </row>
    <row r="90" spans="1:53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22</v>
      </c>
      <c r="W90" s="172">
        <f>IFERROR(SUM(W87:W89),"0")</f>
        <v>22</v>
      </c>
      <c r="X90" s="172">
        <f>IFERROR(IF(X87="",0,X87),"0")+IFERROR(IF(X88="",0,X88),"0")+IFERROR(IF(X89="",0,X89),"0")</f>
        <v>0.34099999999999997</v>
      </c>
      <c r="Y90" s="173"/>
      <c r="Z90" s="173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67.760000000000005</v>
      </c>
      <c r="W91" s="172">
        <f>IFERROR(SUMPRODUCT(W87:W89*H87:H89),"0")</f>
        <v>67.760000000000005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9</v>
      </c>
      <c r="W95" s="171">
        <f>IFERROR(IF(V95="","",V95),"")</f>
        <v>9</v>
      </c>
      <c r="X95" s="37">
        <f>IFERROR(IF(V95="","",V95*0.0155),"")</f>
        <v>0.13950000000000001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9</v>
      </c>
      <c r="W96" s="171">
        <f>IFERROR(IF(V96="","",V96),"")</f>
        <v>9</v>
      </c>
      <c r="X96" s="37">
        <f>IFERROR(IF(V96="","",V96*0.0155),"")</f>
        <v>0.13950000000000001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28</v>
      </c>
      <c r="W97" s="171">
        <f>IFERROR(IF(V97="","",V97),"")</f>
        <v>28</v>
      </c>
      <c r="X97" s="37">
        <f>IFERROR(IF(V97="","",V97*0.0155),"")</f>
        <v>0.434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46</v>
      </c>
      <c r="W98" s="172">
        <f>IFERROR(SUM(W94:W97),"0")</f>
        <v>46</v>
      </c>
      <c r="X98" s="172">
        <f>IFERROR(IF(X94="",0,X94),"0")+IFERROR(IF(X95="",0,X95),"0")+IFERROR(IF(X96="",0,X96),"0")+IFERROR(IF(X97="",0,X97),"0")</f>
        <v>0.71300000000000008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328.32</v>
      </c>
      <c r="W99" s="172">
        <f>IFERROR(SUMPRODUCT(W94:W97*H94:H97),"0")</f>
        <v>328.32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66</v>
      </c>
      <c r="W102" s="171">
        <f>IFERROR(IF(V102="","",V102),"")</f>
        <v>66</v>
      </c>
      <c r="X102" s="37">
        <f>IFERROR(IF(V102="","",V102*0.01788),"")</f>
        <v>1.18008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75</v>
      </c>
      <c r="W103" s="171">
        <f>IFERROR(IF(V103="","",V103),"")</f>
        <v>75</v>
      </c>
      <c r="X103" s="37">
        <f>IFERROR(IF(V103="","",V103*0.01788),"")</f>
        <v>1.341</v>
      </c>
      <c r="Y103" s="57"/>
      <c r="Z103" s="58"/>
      <c r="AD103" s="62"/>
      <c r="BA103" s="99" t="s">
        <v>75</v>
      </c>
    </row>
    <row r="104" spans="1:53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141</v>
      </c>
      <c r="W104" s="172">
        <f>IFERROR(SUM(W102:W103),"0")</f>
        <v>141</v>
      </c>
      <c r="X104" s="172">
        <f>IFERROR(IF(X102="",0,X102),"0")+IFERROR(IF(X103="",0,X103),"0")</f>
        <v>2.52108</v>
      </c>
      <c r="Y104" s="173"/>
      <c r="Z104" s="173"/>
    </row>
    <row r="105" spans="1:53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423</v>
      </c>
      <c r="W105" s="172">
        <f>IFERROR(SUMPRODUCT(W102:W103*H102:H103),"0")</f>
        <v>423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12</v>
      </c>
      <c r="W108" s="171">
        <f>IFERROR(IF(V108="","",V108),"")</f>
        <v>12</v>
      </c>
      <c r="X108" s="37">
        <f>IFERROR(IF(V108="","",V108*0.01788),"")</f>
        <v>0.21456</v>
      </c>
      <c r="Y108" s="57"/>
      <c r="Z108" s="58"/>
      <c r="AD108" s="62"/>
      <c r="BA108" s="100" t="s">
        <v>75</v>
      </c>
    </row>
    <row r="109" spans="1:53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12</v>
      </c>
      <c r="W109" s="172">
        <f>IFERROR(SUM(W108:W108),"0")</f>
        <v>12</v>
      </c>
      <c r="X109" s="172">
        <f>IFERROR(IF(X108="",0,X108),"0")</f>
        <v>0.21456</v>
      </c>
      <c r="Y109" s="173"/>
      <c r="Z109" s="173"/>
    </row>
    <row r="110" spans="1:53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36</v>
      </c>
      <c r="W110" s="172">
        <f>IFERROR(SUMPRODUCT(W108:W108*H108:H108),"0")</f>
        <v>36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3</v>
      </c>
      <c r="W116" s="171">
        <f>IFERROR(IF(V116="","",V116),"")</f>
        <v>3</v>
      </c>
      <c r="X116" s="37">
        <f>IFERROR(IF(V116="","",V116*0.01788),"")</f>
        <v>5.364E-2</v>
      </c>
      <c r="Y116" s="57"/>
      <c r="Z116" s="58"/>
      <c r="AD116" s="62"/>
      <c r="BA116" s="104" t="s">
        <v>75</v>
      </c>
    </row>
    <row r="117" spans="1:53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3</v>
      </c>
      <c r="W117" s="172">
        <f>IFERROR(SUM(W113:W116),"0")</f>
        <v>3</v>
      </c>
      <c r="X117" s="172">
        <f>IFERROR(IF(X113="",0,X113),"0")+IFERROR(IF(X114="",0,X114),"0")+IFERROR(IF(X115="",0,X115),"0")+IFERROR(IF(X116="",0,X116),"0")</f>
        <v>5.364E-2</v>
      </c>
      <c r="Y117" s="173"/>
      <c r="Z117" s="173"/>
    </row>
    <row r="118" spans="1:53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9</v>
      </c>
      <c r="W118" s="172">
        <f>IFERROR(SUMPRODUCT(W113:W116*H113:H116),"0")</f>
        <v>9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13</v>
      </c>
      <c r="W121" s="171">
        <f>IFERROR(IF(V121="","",V121),"")</f>
        <v>13</v>
      </c>
      <c r="X121" s="37">
        <f>IFERROR(IF(V121="","",V121*0.01788),"")</f>
        <v>0.23244000000000001</v>
      </c>
      <c r="Y121" s="57"/>
      <c r="Z121" s="58"/>
      <c r="AD121" s="62"/>
      <c r="BA121" s="105" t="s">
        <v>75</v>
      </c>
    </row>
    <row r="122" spans="1:53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13</v>
      </c>
      <c r="W122" s="172">
        <f>IFERROR(SUM(W121:W121),"0")</f>
        <v>13</v>
      </c>
      <c r="X122" s="172">
        <f>IFERROR(IF(X121="",0,X121),"0")</f>
        <v>0.23244000000000001</v>
      </c>
      <c r="Y122" s="173"/>
      <c r="Z122" s="173"/>
    </row>
    <row r="123" spans="1:53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39</v>
      </c>
      <c r="W123" s="172">
        <f>IFERROR(SUMPRODUCT(W121:W121*H121:H121),"0")</f>
        <v>39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30</v>
      </c>
      <c r="W150" s="171">
        <f>IFERROR(IF(V150="","",V150),"")</f>
        <v>30</v>
      </c>
      <c r="X150" s="37">
        <f>IFERROR(IF(V150="","",V150*0.00866),"")</f>
        <v>0.25979999999999998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30</v>
      </c>
      <c r="W152" s="172">
        <f>IFERROR(SUM(W148:W151),"0")</f>
        <v>30</v>
      </c>
      <c r="X152" s="172">
        <f>IFERROR(IF(X148="",0,X148),"0")+IFERROR(IF(X149="",0,X149),"0")+IFERROR(IF(X150="",0,X150),"0")+IFERROR(IF(X151="",0,X151),"0")</f>
        <v>0.25979999999999998</v>
      </c>
      <c r="Y152" s="173"/>
      <c r="Z152" s="173"/>
    </row>
    <row r="153" spans="1:53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150</v>
      </c>
      <c r="W153" s="172">
        <f>IFERROR(SUMPRODUCT(W148:W151*H148:H151),"0")</f>
        <v>150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62</v>
      </c>
      <c r="W162" s="171">
        <f>IFERROR(IF(V162="","",V162),"")</f>
        <v>62</v>
      </c>
      <c r="X162" s="37">
        <f>IFERROR(IF(V162="","",V162*0.01788),"")</f>
        <v>1.10856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13</v>
      </c>
      <c r="W163" s="171">
        <f>IFERROR(IF(V163="","",V163),"")</f>
        <v>13</v>
      </c>
      <c r="X163" s="37">
        <f>IFERROR(IF(V163="","",V163*0.01788),"")</f>
        <v>0.23244000000000001</v>
      </c>
      <c r="Y163" s="57"/>
      <c r="Z163" s="58"/>
      <c r="AD163" s="62"/>
      <c r="BA163" s="118" t="s">
        <v>75</v>
      </c>
    </row>
    <row r="164" spans="1:53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75</v>
      </c>
      <c r="W164" s="172">
        <f>IFERROR(SUM(W162:W163),"0")</f>
        <v>75</v>
      </c>
      <c r="X164" s="172">
        <f>IFERROR(IF(X162="",0,X162),"0")+IFERROR(IF(X163="",0,X163),"0")</f>
        <v>1.341</v>
      </c>
      <c r="Y164" s="173"/>
      <c r="Z164" s="173"/>
    </row>
    <row r="165" spans="1:53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225</v>
      </c>
      <c r="W165" s="172">
        <f>IFERROR(SUMPRODUCT(W162:W163*H162:H163),"0")</f>
        <v>225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4</v>
      </c>
      <c r="W179" s="171">
        <f>IFERROR(IF(V179="","",V179),"")</f>
        <v>4</v>
      </c>
      <c r="X179" s="37">
        <f>IFERROR(IF(V179="","",V179*0.01788),"")</f>
        <v>7.152E-2</v>
      </c>
      <c r="Y179" s="57"/>
      <c r="Z179" s="58"/>
      <c r="AD179" s="62"/>
      <c r="BA179" s="122" t="s">
        <v>75</v>
      </c>
    </row>
    <row r="180" spans="1:53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4</v>
      </c>
      <c r="W180" s="172">
        <f>IFERROR(SUM(W178:W179),"0")</f>
        <v>4</v>
      </c>
      <c r="X180" s="172">
        <f>IFERROR(IF(X178="",0,X178),"0")+IFERROR(IF(X179="",0,X179),"0")</f>
        <v>7.152E-2</v>
      </c>
      <c r="Y180" s="173"/>
      <c r="Z180" s="173"/>
    </row>
    <row r="181" spans="1:53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12</v>
      </c>
      <c r="W181" s="172">
        <f>IFERROR(SUMPRODUCT(W178:W179*H178:H179),"0")</f>
        <v>12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hidden="1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17</v>
      </c>
      <c r="W211" s="171">
        <f>IFERROR(IF(V211="","",V211),"")</f>
        <v>17</v>
      </c>
      <c r="X211" s="37">
        <f>IFERROR(IF(V211="","",V211*0.0155),"")</f>
        <v>0.26350000000000001</v>
      </c>
      <c r="Y211" s="57"/>
      <c r="Z211" s="58"/>
      <c r="AD211" s="62"/>
      <c r="BA211" s="137" t="s">
        <v>1</v>
      </c>
    </row>
    <row r="212" spans="1:53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17</v>
      </c>
      <c r="W212" s="172">
        <f>IFERROR(SUM(W208:W211),"0")</f>
        <v>17</v>
      </c>
      <c r="X212" s="172">
        <f>IFERROR(IF(X208="",0,X208),"0")+IFERROR(IF(X209="",0,X209),"0")+IFERROR(IF(X210="",0,X210),"0")+IFERROR(IF(X211="",0,X211),"0")</f>
        <v>0.26350000000000001</v>
      </c>
      <c r="Y212" s="173"/>
      <c r="Z212" s="173"/>
    </row>
    <row r="213" spans="1:53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122.4</v>
      </c>
      <c r="W213" s="172">
        <f>IFERROR(SUMPRODUCT(W208:W211*H208:H211),"0")</f>
        <v>122.4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7</v>
      </c>
      <c r="W223" s="171">
        <f>IFERROR(IF(V223="","",V223),"")</f>
        <v>7</v>
      </c>
      <c r="X223" s="37">
        <f>IFERROR(IF(V223="","",V223*0.0155),"")</f>
        <v>0.1085</v>
      </c>
      <c r="Y223" s="57"/>
      <c r="Z223" s="58"/>
      <c r="AD223" s="62"/>
      <c r="BA223" s="141" t="s">
        <v>1</v>
      </c>
    </row>
    <row r="224" spans="1:53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7</v>
      </c>
      <c r="W224" s="172">
        <f>IFERROR(SUM(W221:W223),"0")</f>
        <v>7</v>
      </c>
      <c r="X224" s="172">
        <f>IFERROR(IF(X221="",0,X221),"0")+IFERROR(IF(X222="",0,X222),"0")+IFERROR(IF(X223="",0,X223),"0")</f>
        <v>0.1085</v>
      </c>
      <c r="Y224" s="173"/>
      <c r="Z224" s="173"/>
    </row>
    <row r="225" spans="1:53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50.4</v>
      </c>
      <c r="W225" s="172">
        <f>IFERROR(SUMPRODUCT(W221:W223*H221:H223),"0")</f>
        <v>50.4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27</v>
      </c>
      <c r="W246" s="171">
        <f>IFERROR(IF(V246="","",V246),"")</f>
        <v>27</v>
      </c>
      <c r="X246" s="37">
        <f>IFERROR(IF(V246="","",V246*0.00502),"")</f>
        <v>0.13553999999999999</v>
      </c>
      <c r="Y246" s="57"/>
      <c r="Z246" s="58"/>
      <c r="AD246" s="62"/>
      <c r="BA246" s="145" t="s">
        <v>75</v>
      </c>
    </row>
    <row r="247" spans="1:53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27</v>
      </c>
      <c r="W247" s="172">
        <f>IFERROR(SUM(W246:W246),"0")</f>
        <v>27</v>
      </c>
      <c r="X247" s="172">
        <f>IFERROR(IF(X246="",0,X246),"0")</f>
        <v>0.13553999999999999</v>
      </c>
      <c r="Y247" s="173"/>
      <c r="Z247" s="173"/>
    </row>
    <row r="248" spans="1:53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48.6</v>
      </c>
      <c r="W248" s="172">
        <f>IFERROR(SUMPRODUCT(W246:W246*H246:H246),"0")</f>
        <v>48.6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46</v>
      </c>
      <c r="W250" s="171">
        <f>IFERROR(IF(V250="","",V250),"")</f>
        <v>46</v>
      </c>
      <c r="X250" s="37">
        <f>IFERROR(IF(V250="","",V250*0.0155),"")</f>
        <v>0.71299999999999997</v>
      </c>
      <c r="Y250" s="57"/>
      <c r="Z250" s="58"/>
      <c r="AD250" s="62"/>
      <c r="BA250" s="146" t="s">
        <v>75</v>
      </c>
    </row>
    <row r="251" spans="1:53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46</v>
      </c>
      <c r="W251" s="172">
        <f>IFERROR(SUM(W250:W250),"0")</f>
        <v>46</v>
      </c>
      <c r="X251" s="172">
        <f>IFERROR(IF(X250="",0,X250),"0")</f>
        <v>0.71299999999999997</v>
      </c>
      <c r="Y251" s="173"/>
      <c r="Z251" s="173"/>
    </row>
    <row r="252" spans="1:53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276</v>
      </c>
      <c r="W252" s="172">
        <f>IFERROR(SUMPRODUCT(W250:W250*H250:H250),"0")</f>
        <v>276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25</v>
      </c>
      <c r="W254" s="171">
        <f>IFERROR(IF(V254="","",V254),"")</f>
        <v>25</v>
      </c>
      <c r="X254" s="37">
        <f>IFERROR(IF(V254="","",V254*0.00936),"")</f>
        <v>0.23400000000000001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19</v>
      </c>
      <c r="W256" s="171">
        <f>IFERROR(IF(V256="","",V256),"")</f>
        <v>19</v>
      </c>
      <c r="X256" s="37">
        <f>IFERROR(IF(V256="","",V256*0.0155),"")</f>
        <v>0.29449999999999998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44</v>
      </c>
      <c r="W258" s="172">
        <f>IFERROR(SUM(W254:W257),"0")</f>
        <v>44</v>
      </c>
      <c r="X258" s="172">
        <f>IFERROR(IF(X254="",0,X254),"0")+IFERROR(IF(X255="",0,X255),"0")+IFERROR(IF(X256="",0,X256),"0")+IFERROR(IF(X257="",0,X257),"0")</f>
        <v>0.52849999999999997</v>
      </c>
      <c r="Y258" s="173"/>
      <c r="Z258" s="173"/>
    </row>
    <row r="259" spans="1:53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162.5</v>
      </c>
      <c r="W259" s="172">
        <f>IFERROR(SUMPRODUCT(W254:W257*H254:H257),"0")</f>
        <v>162.5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42</v>
      </c>
      <c r="W261" s="171">
        <f t="shared" ref="W261:W273" si="6">IFERROR(IF(V261="","",V261),"")</f>
        <v>42</v>
      </c>
      <c r="X261" s="37">
        <f t="shared" ref="X261:X266" si="7">IFERROR(IF(V261="","",V261*0.00936),"")</f>
        <v>0.39312000000000002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290</v>
      </c>
      <c r="W263" s="171">
        <f t="shared" si="6"/>
        <v>290</v>
      </c>
      <c r="X263" s="37">
        <f t="shared" si="7"/>
        <v>2.7143999999999999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22</v>
      </c>
      <c r="W267" s="171">
        <f t="shared" si="6"/>
        <v>22</v>
      </c>
      <c r="X267" s="37">
        <f>IFERROR(IF(V267="","",V267*0.0155),"")</f>
        <v>0.34099999999999997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3</v>
      </c>
      <c r="W268" s="171">
        <f t="shared" si="6"/>
        <v>3</v>
      </c>
      <c r="X268" s="37">
        <f>IFERROR(IF(V268="","",V268*0.00502),"")</f>
        <v>1.506E-2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8</v>
      </c>
      <c r="W270" s="171">
        <f t="shared" si="6"/>
        <v>8</v>
      </c>
      <c r="X270" s="37">
        <f>IFERROR(IF(V270="","",V270*0.00936),"")</f>
        <v>7.4880000000000002E-2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365</v>
      </c>
      <c r="W274" s="172">
        <f>IFERROR(SUM(W261:W273),"0")</f>
        <v>365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3.5384600000000002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1349.4</v>
      </c>
      <c r="W275" s="172">
        <f>IFERROR(SUMPRODUCT(W261:W273*H261:H273),"0")</f>
        <v>1349.4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4614.16</v>
      </c>
      <c r="W276" s="172">
        <f>IFERROR(W24+W33+W41+W47+W57+W63+W68+W74+W84+W91+W99+W105+W110+W118+W123+W129+W134+W140+W145+W153+W158+W165+W170+W175+W181+W188+W195+W205+W213+W218+W225+W231+W237+W242+W248+W252+W259+W275,"0")</f>
        <v>4614.16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5026.5913999999993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5026.5913999999993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13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13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5351.5913999999993</v>
      </c>
      <c r="W279" s="172">
        <f>GrossWeightTotalR+PalletQtyTotalR*25</f>
        <v>5351.5913999999993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1186</v>
      </c>
      <c r="W280" s="172">
        <f>IFERROR(W23+W32+W40+W46+W56+W62+W67+W73+W83+W90+W98+W104+W109+W117+W122+W128+W133+W139+W144+W152+W157+W164+W169+W174+W180+W187+W194+W204+W212+W217+W224+W230+W236+W241+W247+W251+W258+W274,"0")</f>
        <v>1186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15.223779999999998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10.5</v>
      </c>
      <c r="D286" s="47">
        <f>IFERROR(V36*H36,"0")+IFERROR(V37*H37,"0")+IFERROR(V38*H38,"0")+IFERROR(V39*H39,"0")</f>
        <v>120</v>
      </c>
      <c r="E286" s="47">
        <f>IFERROR(V44*H44,"0")+IFERROR(V45*H45,"0")</f>
        <v>92.4</v>
      </c>
      <c r="F286" s="47">
        <f>IFERROR(V50*H50,"0")+IFERROR(V51*H51,"0")+IFERROR(V52*H52,"0")+IFERROR(V53*H53,"0")+IFERROR(V54*H54,"0")+IFERROR(V55*H55,"0")</f>
        <v>172.16</v>
      </c>
      <c r="G286" s="47">
        <f>IFERROR(V60*H60,"0")+IFERROR(V61*H61,"0")</f>
        <v>505</v>
      </c>
      <c r="H286" s="47">
        <f>IFERROR(V66*H66,"0")</f>
        <v>54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259.92</v>
      </c>
      <c r="K286" s="47">
        <f>IFERROR(V87*H87,"0")+IFERROR(V88*H88,"0")+IFERROR(V89*H89,"0")</f>
        <v>67.760000000000005</v>
      </c>
      <c r="L286" s="47">
        <f>IFERROR(V94*H94,"0")+IFERROR(V95*H95,"0")+IFERROR(V96*H96,"0")+IFERROR(V97*H97,"0")</f>
        <v>328.32</v>
      </c>
      <c r="M286" s="47">
        <f>IFERROR(V102*H102,"0")+IFERROR(V103*H103,"0")</f>
        <v>423</v>
      </c>
      <c r="N286" s="47">
        <f>IFERROR(V108*H108,"0")</f>
        <v>36</v>
      </c>
      <c r="O286" s="47">
        <f>IFERROR(V113*H113,"0")+IFERROR(V114*H114,"0")+IFERROR(V115*H115,"0")+IFERROR(V116*H116,"0")</f>
        <v>9</v>
      </c>
      <c r="P286" s="47">
        <f>IFERROR(V121*H121,"0")</f>
        <v>39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150</v>
      </c>
      <c r="V286" s="47">
        <f>IFERROR(V162*H162,"0")+IFERROR(V163*H163,"0")</f>
        <v>225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12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122.4</v>
      </c>
      <c r="AD286" s="47">
        <f>IFERROR(V216*H216,"0")</f>
        <v>0</v>
      </c>
      <c r="AE286" s="47">
        <f>IFERROR(V221*H221,"0")+IFERROR(V222*H222,"0")+IFERROR(V223*H223,"0")</f>
        <v>50.4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1836.5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1549.0799999999997</v>
      </c>
      <c r="B289" s="61">
        <f>SUMPRODUCT(--(BA:BA="ПГП"),--(U:U="кор"),H:H,W:W)+SUMPRODUCT(--(BA:BA="ПГП"),--(U:U="кг"),W:W)</f>
        <v>3065.08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86,00"/>
        <filter val="1 349,40"/>
        <filter val="10,50"/>
        <filter val="100,80"/>
        <filter val="101,00"/>
        <filter val="11,00"/>
        <filter val="12,00"/>
        <filter val="120,00"/>
        <filter val="122,40"/>
        <filter val="13"/>
        <filter val="13,00"/>
        <filter val="141,00"/>
        <filter val="15,00"/>
        <filter val="150,00"/>
        <filter val="162,50"/>
        <filter val="17,00"/>
        <filter val="172,16"/>
        <filter val="18,00"/>
        <filter val="19,00"/>
        <filter val="2,00"/>
        <filter val="20,00"/>
        <filter val="22,00"/>
        <filter val="225,00"/>
        <filter val="24,00"/>
        <filter val="25,00"/>
        <filter val="259,92"/>
        <filter val="27,00"/>
        <filter val="276,00"/>
        <filter val="28,00"/>
        <filter val="290,00"/>
        <filter val="3,00"/>
        <filter val="30,00"/>
        <filter val="328,32"/>
        <filter val="33,00"/>
        <filter val="36,00"/>
        <filter val="365,00"/>
        <filter val="39,00"/>
        <filter val="4 614,16"/>
        <filter val="4,00"/>
        <filter val="42,00"/>
        <filter val="423,00"/>
        <filter val="44,00"/>
        <filter val="46,00"/>
        <filter val="48,60"/>
        <filter val="49,00"/>
        <filter val="5 026,59"/>
        <filter val="5 351,59"/>
        <filter val="50,40"/>
        <filter val="505,00"/>
        <filter val="54,00"/>
        <filter val="6,00"/>
        <filter val="62,00"/>
        <filter val="66,00"/>
        <filter val="67,76"/>
        <filter val="7,00"/>
        <filter val="72,00"/>
        <filter val="75,00"/>
        <filter val="77,00"/>
        <filter val="8,00"/>
        <filter val="9,00"/>
        <filter val="92,4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