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537BEB-E348-4608-BFCE-E7FF46EB47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V483" i="1"/>
  <c r="W482" i="1"/>
  <c r="X482" i="1" s="1"/>
  <c r="N482" i="1"/>
  <c r="W481" i="1"/>
  <c r="N481" i="1"/>
  <c r="W480" i="1"/>
  <c r="X480" i="1" s="1"/>
  <c r="N480" i="1"/>
  <c r="V478" i="1"/>
  <c r="V477" i="1"/>
  <c r="W476" i="1"/>
  <c r="X476" i="1" s="1"/>
  <c r="N476" i="1"/>
  <c r="W475" i="1"/>
  <c r="X475" i="1" s="1"/>
  <c r="N475" i="1"/>
  <c r="X474" i="1"/>
  <c r="W474" i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X460" i="1"/>
  <c r="W460" i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N453" i="1"/>
  <c r="X452" i="1"/>
  <c r="W452" i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W438" i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W422" i="1"/>
  <c r="N422" i="1"/>
  <c r="V419" i="1"/>
  <c r="V418" i="1"/>
  <c r="W417" i="1"/>
  <c r="X417" i="1" s="1"/>
  <c r="N417" i="1"/>
  <c r="W416" i="1"/>
  <c r="X416" i="1" s="1"/>
  <c r="N416" i="1"/>
  <c r="W415" i="1"/>
  <c r="W419" i="1" s="1"/>
  <c r="N415" i="1"/>
  <c r="V413" i="1"/>
  <c r="V412" i="1"/>
  <c r="W411" i="1"/>
  <c r="W413" i="1" s="1"/>
  <c r="N411" i="1"/>
  <c r="V409" i="1"/>
  <c r="V408" i="1"/>
  <c r="X407" i="1"/>
  <c r="W407" i="1"/>
  <c r="N407" i="1"/>
  <c r="W406" i="1"/>
  <c r="N406" i="1"/>
  <c r="W405" i="1"/>
  <c r="X405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X389" i="1"/>
  <c r="W389" i="1"/>
  <c r="N389" i="1"/>
  <c r="V387" i="1"/>
  <c r="W386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N372" i="1"/>
  <c r="W371" i="1"/>
  <c r="X371" i="1" s="1"/>
  <c r="N371" i="1"/>
  <c r="V369" i="1"/>
  <c r="V368" i="1"/>
  <c r="W367" i="1"/>
  <c r="X367" i="1" s="1"/>
  <c r="N367" i="1"/>
  <c r="W366" i="1"/>
  <c r="W368" i="1" s="1"/>
  <c r="N366" i="1"/>
  <c r="V364" i="1"/>
  <c r="V363" i="1"/>
  <c r="W362" i="1"/>
  <c r="X362" i="1" s="1"/>
  <c r="N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V355" i="1"/>
  <c r="V354" i="1"/>
  <c r="W353" i="1"/>
  <c r="W355" i="1" s="1"/>
  <c r="N353" i="1"/>
  <c r="V351" i="1"/>
  <c r="V350" i="1"/>
  <c r="W349" i="1"/>
  <c r="X349" i="1" s="1"/>
  <c r="N349" i="1"/>
  <c r="W348" i="1"/>
  <c r="W350" i="1" s="1"/>
  <c r="N348" i="1"/>
  <c r="V346" i="1"/>
  <c r="V345" i="1"/>
  <c r="W344" i="1"/>
  <c r="X344" i="1" s="1"/>
  <c r="N344" i="1"/>
  <c r="W343" i="1"/>
  <c r="X343" i="1" s="1"/>
  <c r="N343" i="1"/>
  <c r="W342" i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V327" i="1"/>
  <c r="V326" i="1"/>
  <c r="W325" i="1"/>
  <c r="W327" i="1" s="1"/>
  <c r="N325" i="1"/>
  <c r="V323" i="1"/>
  <c r="V322" i="1"/>
  <c r="W321" i="1"/>
  <c r="W323" i="1" s="1"/>
  <c r="N321" i="1"/>
  <c r="V319" i="1"/>
  <c r="V318" i="1"/>
  <c r="W317" i="1"/>
  <c r="X317" i="1" s="1"/>
  <c r="N317" i="1"/>
  <c r="W316" i="1"/>
  <c r="X316" i="1" s="1"/>
  <c r="N316" i="1"/>
  <c r="X315" i="1"/>
  <c r="W315" i="1"/>
  <c r="N315" i="1"/>
  <c r="V313" i="1"/>
  <c r="W312" i="1"/>
  <c r="V312" i="1"/>
  <c r="X311" i="1"/>
  <c r="X312" i="1" s="1"/>
  <c r="W311" i="1"/>
  <c r="N311" i="1"/>
  <c r="V308" i="1"/>
  <c r="W307" i="1"/>
  <c r="V307" i="1"/>
  <c r="X306" i="1"/>
  <c r="W306" i="1"/>
  <c r="N306" i="1"/>
  <c r="W305" i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N295" i="1"/>
  <c r="X294" i="1"/>
  <c r="W294" i="1"/>
  <c r="N294" i="1"/>
  <c r="V291" i="1"/>
  <c r="V290" i="1"/>
  <c r="W289" i="1"/>
  <c r="X289" i="1" s="1"/>
  <c r="N289" i="1"/>
  <c r="W288" i="1"/>
  <c r="X288" i="1" s="1"/>
  <c r="N288" i="1"/>
  <c r="W287" i="1"/>
  <c r="W291" i="1" s="1"/>
  <c r="N287" i="1"/>
  <c r="V285" i="1"/>
  <c r="V284" i="1"/>
  <c r="X283" i="1"/>
  <c r="W283" i="1"/>
  <c r="N283" i="1"/>
  <c r="W282" i="1"/>
  <c r="X282" i="1" s="1"/>
  <c r="W281" i="1"/>
  <c r="V279" i="1"/>
  <c r="V278" i="1"/>
  <c r="W277" i="1"/>
  <c r="X277" i="1" s="1"/>
  <c r="N277" i="1"/>
  <c r="W276" i="1"/>
  <c r="X276" i="1" s="1"/>
  <c r="N276" i="1"/>
  <c r="W275" i="1"/>
  <c r="X275" i="1" s="1"/>
  <c r="N275" i="1"/>
  <c r="V273" i="1"/>
  <c r="V272" i="1"/>
  <c r="W271" i="1"/>
  <c r="X271" i="1" s="1"/>
  <c r="N271" i="1"/>
  <c r="W270" i="1"/>
  <c r="X270" i="1" s="1"/>
  <c r="N270" i="1"/>
  <c r="X269" i="1"/>
  <c r="W269" i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N263" i="1"/>
  <c r="V261" i="1"/>
  <c r="V260" i="1"/>
  <c r="W259" i="1"/>
  <c r="X259" i="1" s="1"/>
  <c r="N259" i="1"/>
  <c r="X258" i="1"/>
  <c r="W258" i="1"/>
  <c r="N258" i="1"/>
  <c r="W257" i="1"/>
  <c r="X257" i="1" s="1"/>
  <c r="N257" i="1"/>
  <c r="W256" i="1"/>
  <c r="X256" i="1" s="1"/>
  <c r="N256" i="1"/>
  <c r="V254" i="1"/>
  <c r="V253" i="1"/>
  <c r="W252" i="1"/>
  <c r="W254" i="1" s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X244" i="1"/>
  <c r="W244" i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V220" i="1"/>
  <c r="W219" i="1"/>
  <c r="V219" i="1"/>
  <c r="X218" i="1"/>
  <c r="W218" i="1"/>
  <c r="N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V205" i="1"/>
  <c r="V204" i="1"/>
  <c r="X203" i="1"/>
  <c r="W203" i="1"/>
  <c r="N203" i="1"/>
  <c r="W202" i="1"/>
  <c r="X202" i="1" s="1"/>
  <c r="N202" i="1"/>
  <c r="W201" i="1"/>
  <c r="X201" i="1" s="1"/>
  <c r="N201" i="1"/>
  <c r="W200" i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W170" i="1" s="1"/>
  <c r="N168" i="1"/>
  <c r="V166" i="1"/>
  <c r="V165" i="1"/>
  <c r="W164" i="1"/>
  <c r="N164" i="1"/>
  <c r="X163" i="1"/>
  <c r="W163" i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V139" i="1"/>
  <c r="V138" i="1"/>
  <c r="X137" i="1"/>
  <c r="W137" i="1"/>
  <c r="N137" i="1"/>
  <c r="W136" i="1"/>
  <c r="X136" i="1" s="1"/>
  <c r="N136" i="1"/>
  <c r="W135" i="1"/>
  <c r="X135" i="1" s="1"/>
  <c r="N135" i="1"/>
  <c r="W134" i="1"/>
  <c r="X134" i="1" s="1"/>
  <c r="N134" i="1"/>
  <c r="W133" i="1"/>
  <c r="X133" i="1" s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X123" i="1"/>
  <c r="W123" i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N89" i="1"/>
  <c r="V87" i="1"/>
  <c r="V86" i="1"/>
  <c r="W85" i="1"/>
  <c r="X85" i="1" s="1"/>
  <c r="N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146" i="1" l="1"/>
  <c r="X177" i="1"/>
  <c r="W34" i="1"/>
  <c r="W104" i="1"/>
  <c r="X260" i="1"/>
  <c r="X321" i="1"/>
  <c r="X322" i="1" s="1"/>
  <c r="W322" i="1"/>
  <c r="X325" i="1"/>
  <c r="X326" i="1" s="1"/>
  <c r="W326" i="1"/>
  <c r="X339" i="1"/>
  <c r="X363" i="1"/>
  <c r="X214" i="1"/>
  <c r="X119" i="1"/>
  <c r="X229" i="1"/>
  <c r="X278" i="1"/>
  <c r="W290" i="1"/>
  <c r="X318" i="1"/>
  <c r="W418" i="1"/>
  <c r="X424" i="1"/>
  <c r="X138" i="1"/>
  <c r="V524" i="1"/>
  <c r="X36" i="1"/>
  <c r="X37" i="1" s="1"/>
  <c r="W37" i="1"/>
  <c r="X40" i="1"/>
  <c r="X41" i="1" s="1"/>
  <c r="W41" i="1"/>
  <c r="X44" i="1"/>
  <c r="X45" i="1" s="1"/>
  <c r="W45" i="1"/>
  <c r="D530" i="1"/>
  <c r="X96" i="1"/>
  <c r="X104" i="1" s="1"/>
  <c r="W165" i="1"/>
  <c r="X252" i="1"/>
  <c r="X253" i="1" s="1"/>
  <c r="W253" i="1"/>
  <c r="X287" i="1"/>
  <c r="P530" i="1"/>
  <c r="X353" i="1"/>
  <c r="X354" i="1" s="1"/>
  <c r="W354" i="1"/>
  <c r="X411" i="1"/>
  <c r="X412" i="1" s="1"/>
  <c r="W412" i="1"/>
  <c r="X415" i="1"/>
  <c r="W468" i="1"/>
  <c r="U530" i="1"/>
  <c r="H9" i="1"/>
  <c r="A10" i="1"/>
  <c r="B530" i="1"/>
  <c r="W522" i="1"/>
  <c r="W521" i="1"/>
  <c r="W24" i="1"/>
  <c r="W33" i="1"/>
  <c r="W53" i="1"/>
  <c r="W61" i="1"/>
  <c r="W86" i="1"/>
  <c r="E530" i="1"/>
  <c r="W105" i="1"/>
  <c r="W130" i="1"/>
  <c r="W138" i="1"/>
  <c r="W230" i="1"/>
  <c r="M530" i="1"/>
  <c r="W250" i="1"/>
  <c r="X233" i="1"/>
  <c r="X249" i="1" s="1"/>
  <c r="W249" i="1"/>
  <c r="W272" i="1"/>
  <c r="X295" i="1"/>
  <c r="X302" i="1" s="1"/>
  <c r="N530" i="1"/>
  <c r="W340" i="1"/>
  <c r="W345" i="1"/>
  <c r="X342" i="1"/>
  <c r="X345" i="1" s="1"/>
  <c r="W363" i="1"/>
  <c r="X372" i="1"/>
  <c r="X375" i="1" s="1"/>
  <c r="W376" i="1"/>
  <c r="X390" i="1"/>
  <c r="X402" i="1" s="1"/>
  <c r="R530" i="1"/>
  <c r="W402" i="1"/>
  <c r="X406" i="1"/>
  <c r="X408" i="1" s="1"/>
  <c r="W408" i="1"/>
  <c r="W477" i="1"/>
  <c r="X481" i="1"/>
  <c r="X483" i="1" s="1"/>
  <c r="W483" i="1"/>
  <c r="F9" i="1"/>
  <c r="J9" i="1"/>
  <c r="X22" i="1"/>
  <c r="X23" i="1" s="1"/>
  <c r="W23" i="1"/>
  <c r="V520" i="1"/>
  <c r="X26" i="1"/>
  <c r="X33" i="1" s="1"/>
  <c r="C530" i="1"/>
  <c r="W52" i="1"/>
  <c r="X56" i="1"/>
  <c r="X60" i="1" s="1"/>
  <c r="W60" i="1"/>
  <c r="X64" i="1"/>
  <c r="X86" i="1" s="1"/>
  <c r="W87" i="1"/>
  <c r="W94" i="1"/>
  <c r="X89" i="1"/>
  <c r="X93" i="1" s="1"/>
  <c r="W93" i="1"/>
  <c r="W119" i="1"/>
  <c r="W120" i="1"/>
  <c r="W129" i="1"/>
  <c r="X122" i="1"/>
  <c r="X129" i="1" s="1"/>
  <c r="G530" i="1"/>
  <c r="W146" i="1"/>
  <c r="X159" i="1"/>
  <c r="W159" i="1"/>
  <c r="X164" i="1"/>
  <c r="X165" i="1" s="1"/>
  <c r="I530" i="1"/>
  <c r="W166" i="1"/>
  <c r="W171" i="1"/>
  <c r="X168" i="1"/>
  <c r="X170" i="1" s="1"/>
  <c r="W177" i="1"/>
  <c r="W178" i="1"/>
  <c r="W197" i="1"/>
  <c r="X180" i="1"/>
  <c r="X197" i="1" s="1"/>
  <c r="W198" i="1"/>
  <c r="W205" i="1"/>
  <c r="X200" i="1"/>
  <c r="X204" i="1" s="1"/>
  <c r="W204" i="1"/>
  <c r="W215" i="1"/>
  <c r="W220" i="1"/>
  <c r="X217" i="1"/>
  <c r="X219" i="1" s="1"/>
  <c r="L530" i="1"/>
  <c r="W260" i="1"/>
  <c r="W261" i="1"/>
  <c r="W273" i="1"/>
  <c r="X263" i="1"/>
  <c r="X272" i="1" s="1"/>
  <c r="W279" i="1"/>
  <c r="W278" i="1"/>
  <c r="W285" i="1"/>
  <c r="X281" i="1"/>
  <c r="X284" i="1" s="1"/>
  <c r="W284" i="1"/>
  <c r="X290" i="1"/>
  <c r="W302" i="1"/>
  <c r="W303" i="1"/>
  <c r="W308" i="1"/>
  <c r="X305" i="1"/>
  <c r="X307" i="1" s="1"/>
  <c r="W319" i="1"/>
  <c r="W318" i="1"/>
  <c r="W346" i="1"/>
  <c r="W351" i="1"/>
  <c r="X348" i="1"/>
  <c r="X350" i="1" s="1"/>
  <c r="W425" i="1"/>
  <c r="W434" i="1"/>
  <c r="X427" i="1"/>
  <c r="X434" i="1" s="1"/>
  <c r="W435" i="1"/>
  <c r="X453" i="1"/>
  <c r="X463" i="1" s="1"/>
  <c r="T530" i="1"/>
  <c r="W463" i="1"/>
  <c r="F530" i="1"/>
  <c r="W139" i="1"/>
  <c r="W147" i="1"/>
  <c r="H530" i="1"/>
  <c r="W160" i="1"/>
  <c r="J530" i="1"/>
  <c r="W214" i="1"/>
  <c r="W229" i="1"/>
  <c r="O530" i="1"/>
  <c r="W313" i="1"/>
  <c r="W339" i="1"/>
  <c r="Q530" i="1"/>
  <c r="W364" i="1"/>
  <c r="W369" i="1"/>
  <c r="X366" i="1"/>
  <c r="X368" i="1" s="1"/>
  <c r="W375" i="1"/>
  <c r="W379" i="1"/>
  <c r="X378" i="1"/>
  <c r="X379" i="1" s="1"/>
  <c r="W380" i="1"/>
  <c r="W387" i="1"/>
  <c r="X384" i="1"/>
  <c r="X386" i="1" s="1"/>
  <c r="W403" i="1"/>
  <c r="W409" i="1"/>
  <c r="X418" i="1"/>
  <c r="S530" i="1"/>
  <c r="W440" i="1"/>
  <c r="X437" i="1"/>
  <c r="X439" i="1" s="1"/>
  <c r="W464" i="1"/>
  <c r="W469" i="1"/>
  <c r="W478" i="1"/>
  <c r="X471" i="1"/>
  <c r="X477" i="1" s="1"/>
  <c r="W484" i="1"/>
  <c r="W487" i="1"/>
  <c r="X486" i="1"/>
  <c r="X487" i="1" s="1"/>
  <c r="W488" i="1"/>
  <c r="W503" i="1"/>
  <c r="X500" i="1"/>
  <c r="X503" i="1" s="1"/>
  <c r="W504" i="1"/>
  <c r="W424" i="1"/>
  <c r="W498" i="1"/>
  <c r="W524" i="1" l="1"/>
  <c r="W520" i="1"/>
  <c r="X525" i="1"/>
  <c r="W523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<sst xmlns="http://schemas.openxmlformats.org/spreadsheetml/2006/main" count="2230" uniqueCount="736">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</sst>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 t="s">
        <v>735</v>
      </c>
      <c r="I5" s="400"/>
      <c r="J5" s="400"/>
      <c r="K5" s="400"/>
      <c r="L5" s="401"/>
      <c r="N5" s="24" t="s">
        <v>10</v>
      </c>
      <c r="O5" s="618">
        <v>45397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707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Понедельник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3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0.41666666666666669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158</v>
      </c>
      <c r="W50" s="353">
        <f>IFERROR(IF(V50="",0,CEILING((V50/$H50),1)*$H50),"")</f>
        <v>162</v>
      </c>
      <c r="X50" s="36">
        <f>IFERROR(IF(W50=0,"",ROUNDUP(W50/H50,0)*0.02175),"")</f>
        <v>0.32624999999999998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5</v>
      </c>
      <c r="W51" s="353">
        <f>IFERROR(IF(V51="",0,CEILING((V51/$H51),1)*$H51),"")</f>
        <v>5.4</v>
      </c>
      <c r="X51" s="36">
        <f>IFERROR(IF(W51=0,"",ROUNDUP(W51/H51,0)*0.00753),"")</f>
        <v>1.506E-2</v>
      </c>
      <c r="Y51" s="56"/>
      <c r="Z51" s="57"/>
      <c r="AD51" s="58"/>
      <c r="BA51" s="71" t="s">
        <v>1</v>
      </c>
    </row>
    <row r="52" spans="1:53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16.481481481481481</v>
      </c>
      <c r="W52" s="354">
        <f>IFERROR(W50/H50,"0")+IFERROR(W51/H51,"0")</f>
        <v>17</v>
      </c>
      <c r="X52" s="354">
        <f>IFERROR(IF(X50="",0,X50),"0")+IFERROR(IF(X51="",0,X51),"0")</f>
        <v>0.34131</v>
      </c>
      <c r="Y52" s="355"/>
      <c r="Z52" s="355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163</v>
      </c>
      <c r="W53" s="354">
        <f>IFERROR(SUM(W50:W51),"0")</f>
        <v>167.4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107</v>
      </c>
      <c r="W56" s="353">
        <f>IFERROR(IF(V56="",0,CEILING((V56/$H56),1)*$H56),"")</f>
        <v>108</v>
      </c>
      <c r="X56" s="36">
        <f>IFERROR(IF(W56=0,"",ROUNDUP(W56/H56,0)*0.02175),"")</f>
        <v>0.21749999999999997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130</v>
      </c>
      <c r="W59" s="353">
        <f>IFERROR(IF(V59="",0,CEILING((V59/$H59),1)*$H59),"")</f>
        <v>132</v>
      </c>
      <c r="X59" s="36">
        <f>IFERROR(IF(W59=0,"",ROUNDUP(W59/H59,0)*0.00937),"")</f>
        <v>0.30920999999999998</v>
      </c>
      <c r="Y59" s="56"/>
      <c r="Z59" s="57"/>
      <c r="AD59" s="58"/>
      <c r="BA59" s="75" t="s">
        <v>1</v>
      </c>
    </row>
    <row r="60" spans="1:53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42.407407407407405</v>
      </c>
      <c r="W60" s="354">
        <f>IFERROR(W56/H56,"0")+IFERROR(W57/H57,"0")+IFERROR(W58/H58,"0")+IFERROR(W59/H59,"0")</f>
        <v>43</v>
      </c>
      <c r="X60" s="354">
        <f>IFERROR(IF(X56="",0,X56),"0")+IFERROR(IF(X57="",0,X57),"0")+IFERROR(IF(X58="",0,X58),"0")+IFERROR(IF(X59="",0,X59),"0")</f>
        <v>0.52671000000000001</v>
      </c>
      <c r="Y60" s="355"/>
      <c r="Z60" s="355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237</v>
      </c>
      <c r="W61" s="354">
        <f>IFERROR(SUM(W56:W59),"0")</f>
        <v>240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553</v>
      </c>
      <c r="W65" s="353">
        <f t="shared" si="2"/>
        <v>560</v>
      </c>
      <c r="X65" s="36">
        <f t="shared" si="3"/>
        <v>1.0874999999999999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51</v>
      </c>
      <c r="W67" s="353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239</v>
      </c>
      <c r="W68" s="353">
        <f t="shared" si="2"/>
        <v>248.4</v>
      </c>
      <c r="X68" s="36">
        <f t="shared" si="3"/>
        <v>0.50024999999999997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268</v>
      </c>
      <c r="W70" s="353">
        <f t="shared" si="2"/>
        <v>268.79999999999995</v>
      </c>
      <c r="X70" s="36">
        <f t="shared" si="3"/>
        <v>0.52200000000000002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120</v>
      </c>
      <c r="W72" s="353">
        <f t="shared" si="2"/>
        <v>122.10000000000001</v>
      </c>
      <c r="X72" s="36">
        <f t="shared" ref="X72:X79" si="4">IFERROR(IF(W72=0,"",ROUNDUP(W72/H72,0)*0.00937),"")</f>
        <v>0.30920999999999998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66</v>
      </c>
      <c r="W79" s="353">
        <f t="shared" si="2"/>
        <v>67.5</v>
      </c>
      <c r="X79" s="36">
        <f t="shared" si="4"/>
        <v>0.14055000000000001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15</v>
      </c>
      <c r="W84" s="353">
        <f t="shared" si="2"/>
        <v>18</v>
      </c>
      <c r="X84" s="36">
        <f>IFERROR(IF(W84=0,"",ROUNDUP(W84/H84,0)*0.00937),"")</f>
        <v>3.7479999999999999E-2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150.41920491920493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154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2.70574</v>
      </c>
      <c r="Y86" s="355"/>
      <c r="Z86" s="355"/>
    </row>
    <row r="87" spans="1:53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1312</v>
      </c>
      <c r="W87" s="354">
        <f>IFERROR(SUM(W64:W85),"0")</f>
        <v>1340.7999999999997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30</v>
      </c>
      <c r="W89" s="353">
        <f>IFERROR(IF(V89="",0,CEILING((V89/$H89),1)*$H89),"")</f>
        <v>32.400000000000006</v>
      </c>
      <c r="X89" s="36">
        <f>IFERROR(IF(W89=0,"",ROUNDUP(W89/H89,0)*0.02175),"")</f>
        <v>6.5250000000000002E-2</v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52</v>
      </c>
      <c r="W92" s="353">
        <f>IFERROR(IF(V92="",0,CEILING((V92/$H92),1)*$H92),"")</f>
        <v>52.8</v>
      </c>
      <c r="X92" s="36">
        <f>IFERROR(IF(W92=0,"",ROUNDUP(W92/H92,0)*0.00753),"")</f>
        <v>0.16566</v>
      </c>
      <c r="Y92" s="56"/>
      <c r="Z92" s="57"/>
      <c r="AD92" s="58"/>
      <c r="BA92" s="101" t="s">
        <v>1</v>
      </c>
    </row>
    <row r="93" spans="1:53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24.444444444444446</v>
      </c>
      <c r="W93" s="354">
        <f>IFERROR(W89/H89,"0")+IFERROR(W90/H90,"0")+IFERROR(W91/H91,"0")+IFERROR(W92/H92,"0")</f>
        <v>25</v>
      </c>
      <c r="X93" s="354">
        <f>IFERROR(IF(X89="",0,X89),"0")+IFERROR(IF(X90="",0,X90),"0")+IFERROR(IF(X91="",0,X91),"0")+IFERROR(IF(X92="",0,X92),"0")</f>
        <v>0.23091</v>
      </c>
      <c r="Y93" s="355"/>
      <c r="Z93" s="355"/>
    </row>
    <row r="94" spans="1:53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82</v>
      </c>
      <c r="W94" s="354">
        <f>IFERROR(SUM(W89:W92),"0")</f>
        <v>85.2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172</v>
      </c>
      <c r="W109" s="353">
        <f t="shared" si="6"/>
        <v>176.4</v>
      </c>
      <c r="X109" s="36">
        <f>IFERROR(IF(W109=0,"",ROUNDUP(W109/H109,0)*0.02175),"")</f>
        <v>0.45674999999999999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155</v>
      </c>
      <c r="W110" s="353">
        <f t="shared" si="6"/>
        <v>159.6</v>
      </c>
      <c r="X110" s="36">
        <f>IFERROR(IF(W110=0,"",ROUNDUP(W110/H110,0)*0.02175),"")</f>
        <v>0.41324999999999995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46</v>
      </c>
      <c r="W114" s="353">
        <f t="shared" si="6"/>
        <v>48.6</v>
      </c>
      <c r="X114" s="36">
        <f>IFERROR(IF(W114=0,"",ROUNDUP(W114/H114,0)*0.00753),"")</f>
        <v>0.13553999999999999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71</v>
      </c>
      <c r="W115" s="353">
        <f t="shared" si="6"/>
        <v>72.900000000000006</v>
      </c>
      <c r="X115" s="36">
        <f>IFERROR(IF(W115=0,"",ROUNDUP(W115/H115,0)*0.00937),"")</f>
        <v>0.25298999999999999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82.261904761904759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85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1.2585299999999999</v>
      </c>
      <c r="Y119" s="355"/>
      <c r="Z119" s="355"/>
    </row>
    <row r="120" spans="1:53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444</v>
      </c>
      <c r="W120" s="354">
        <f>IFERROR(SUM(W107:W118),"0")</f>
        <v>457.5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36</v>
      </c>
      <c r="W122" s="353">
        <f t="shared" ref="W122:W128" si="7">IFERROR(IF(V122="",0,CEILING((V122/$H122),1)*$H122),"")</f>
        <v>36.519999999999996</v>
      </c>
      <c r="X122" s="36">
        <f>IFERROR(IF(W122=0,"",ROUNDUP(W122/H122,0)*0.00937),"")</f>
        <v>0.10306999999999999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10.843373493975903</v>
      </c>
      <c r="W129" s="354">
        <f>IFERROR(W122/H122,"0")+IFERROR(W123/H123,"0")+IFERROR(W124/H124,"0")+IFERROR(W125/H125,"0")+IFERROR(W126/H126,"0")+IFERROR(W127/H127,"0")+IFERROR(W128/H128,"0")</f>
        <v>11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0.10306999999999999</v>
      </c>
      <c r="Y129" s="355"/>
      <c r="Z129" s="355"/>
    </row>
    <row r="130" spans="1:53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36</v>
      </c>
      <c r="W130" s="354">
        <f>IFERROR(SUM(W122:W128),"0")</f>
        <v>36.519999999999996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250</v>
      </c>
      <c r="W135" s="353">
        <f>IFERROR(IF(V135="",0,CEILING((V135/$H135),1)*$H135),"")</f>
        <v>252</v>
      </c>
      <c r="X135" s="36">
        <f>IFERROR(IF(W135=0,"",ROUNDUP(W135/H135,0)*0.02175),"")</f>
        <v>0.65249999999999997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67</v>
      </c>
      <c r="W137" s="353">
        <f>IFERROR(IF(V137="",0,CEILING((V137/$H137),1)*$H137),"")</f>
        <v>67.5</v>
      </c>
      <c r="X137" s="36">
        <f>IFERROR(IF(W137=0,"",ROUNDUP(W137/H137,0)*0.00753),"")</f>
        <v>0.18825</v>
      </c>
      <c r="Y137" s="56"/>
      <c r="Z137" s="57"/>
      <c r="AD137" s="58"/>
      <c r="BA137" s="133" t="s">
        <v>1</v>
      </c>
    </row>
    <row r="138" spans="1:53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54.576719576719569</v>
      </c>
      <c r="W138" s="354">
        <f>IFERROR(W133/H133,"0")+IFERROR(W134/H134,"0")+IFERROR(W135/H135,"0")+IFERROR(W136/H136,"0")+IFERROR(W137/H137,"0")</f>
        <v>55</v>
      </c>
      <c r="X138" s="354">
        <f>IFERROR(IF(X133="",0,X133),"0")+IFERROR(IF(X134="",0,X134),"0")+IFERROR(IF(X135="",0,X135),"0")+IFERROR(IF(X136="",0,X136),"0")+IFERROR(IF(X137="",0,X137),"0")</f>
        <v>0.84075</v>
      </c>
      <c r="Y138" s="355"/>
      <c r="Z138" s="355"/>
    </row>
    <row r="139" spans="1:53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317</v>
      </c>
      <c r="W139" s="354">
        <f>IFERROR(SUM(W133:W137),"0")</f>
        <v>319.5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44</v>
      </c>
      <c r="W150" s="353">
        <f t="shared" ref="W150:W158" si="8">IFERROR(IF(V150="",0,CEILING((V150/$H150),1)*$H150),"")</f>
        <v>46.2</v>
      </c>
      <c r="X150" s="36">
        <f>IFERROR(IF(W150=0,"",ROUNDUP(W150/H150,0)*0.00753),"")</f>
        <v>8.2830000000000001E-2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165</v>
      </c>
      <c r="W152" s="353">
        <f t="shared" si="8"/>
        <v>168</v>
      </c>
      <c r="X152" s="36">
        <f>IFERROR(IF(W152=0,"",ROUNDUP(W152/H152,0)*0.00753),"")</f>
        <v>0.30120000000000002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169</v>
      </c>
      <c r="W153" s="353">
        <f t="shared" si="8"/>
        <v>170.1</v>
      </c>
      <c r="X153" s="36">
        <f>IFERROR(IF(W153=0,"",ROUNDUP(W153/H153,0)*0.00502),"")</f>
        <v>0.40662000000000004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422</v>
      </c>
      <c r="W156" s="353">
        <f t="shared" si="8"/>
        <v>422.1</v>
      </c>
      <c r="X156" s="36">
        <f>IFERROR(IF(W156=0,"",ROUNDUP(W156/H156,0)*0.00502),"")</f>
        <v>1.00902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331.19047619047615</v>
      </c>
      <c r="W159" s="354">
        <f>IFERROR(W150/H150,"0")+IFERROR(W151/H151,"0")+IFERROR(W152/H152,"0")+IFERROR(W153/H153,"0")+IFERROR(W154/H154,"0")+IFERROR(W155/H155,"0")+IFERROR(W156/H156,"0")+IFERROR(W157/H157,"0")+IFERROR(W158/H158,"0")</f>
        <v>333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1.7996700000000001</v>
      </c>
      <c r="Y159" s="355"/>
      <c r="Z159" s="355"/>
    </row>
    <row r="160" spans="1:53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800</v>
      </c>
      <c r="W160" s="354">
        <f>IFERROR(SUM(W150:W158),"0")</f>
        <v>806.4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36</v>
      </c>
      <c r="W169" s="353">
        <f>IFERROR(IF(V169="",0,CEILING((V169/$H169),1)*$H169),"")</f>
        <v>37.800000000000004</v>
      </c>
      <c r="X169" s="36">
        <f>IFERROR(IF(W169=0,"",ROUNDUP(W169/H169,0)*0.00753),"")</f>
        <v>0.13553999999999999</v>
      </c>
      <c r="Y169" s="56"/>
      <c r="Z169" s="57"/>
      <c r="AD169" s="58"/>
      <c r="BA169" s="149" t="s">
        <v>1</v>
      </c>
    </row>
    <row r="170" spans="1:53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17.142857142857142</v>
      </c>
      <c r="W170" s="354">
        <f>IFERROR(W168/H168,"0")+IFERROR(W169/H169,"0")</f>
        <v>18</v>
      </c>
      <c r="X170" s="354">
        <f>IFERROR(IF(X168="",0,X168),"0")+IFERROR(IF(X169="",0,X169),"0")</f>
        <v>0.13553999999999999</v>
      </c>
      <c r="Y170" s="355"/>
      <c r="Z170" s="355"/>
    </row>
    <row r="171" spans="1:53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36</v>
      </c>
      <c r="W171" s="354">
        <f>IFERROR(SUM(W168:W169),"0")</f>
        <v>37.800000000000004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244</v>
      </c>
      <c r="W173" s="353">
        <f>IFERROR(IF(V173="",0,CEILING((V173/$H173),1)*$H173),"")</f>
        <v>248.4</v>
      </c>
      <c r="X173" s="36">
        <f>IFERROR(IF(W173=0,"",ROUNDUP(W173/H173,0)*0.00937),"")</f>
        <v>0.43102000000000001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189</v>
      </c>
      <c r="W174" s="353">
        <f>IFERROR(IF(V174="",0,CEILING((V174/$H174),1)*$H174),"")</f>
        <v>189</v>
      </c>
      <c r="X174" s="36">
        <f>IFERROR(IF(W174=0,"",ROUNDUP(W174/H174,0)*0.00937),"")</f>
        <v>0.32795000000000002</v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80.18518518518519</v>
      </c>
      <c r="W177" s="354">
        <f>IFERROR(W173/H173,"0")+IFERROR(W174/H174,"0")+IFERROR(W175/H175,"0")+IFERROR(W176/H176,"0")</f>
        <v>81</v>
      </c>
      <c r="X177" s="354">
        <f>IFERROR(IF(X173="",0,X173),"0")+IFERROR(IF(X174="",0,X174),"0")+IFERROR(IF(X175="",0,X175),"0")+IFERROR(IF(X176="",0,X176),"0")</f>
        <v>0.75897000000000003</v>
      </c>
      <c r="Y177" s="355"/>
      <c r="Z177" s="355"/>
    </row>
    <row r="178" spans="1:53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433</v>
      </c>
      <c r="W178" s="354">
        <f>IFERROR(SUM(W173:W176),"0")</f>
        <v>437.4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508</v>
      </c>
      <c r="W181" s="353">
        <f t="shared" si="9"/>
        <v>513.29999999999995</v>
      </c>
      <c r="X181" s="36">
        <f>IFERROR(IF(W181=0,"",ROUNDUP(W181/H181,0)*0.02175),"")</f>
        <v>1.28325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53</v>
      </c>
      <c r="W184" s="353">
        <f t="shared" si="9"/>
        <v>54.6</v>
      </c>
      <c r="X184" s="36">
        <f>IFERROR(IF(W184=0,"",ROUNDUP(W184/H184,0)*0.02175),"")</f>
        <v>0.15225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631</v>
      </c>
      <c r="W186" s="353">
        <f t="shared" si="9"/>
        <v>631.19999999999993</v>
      </c>
      <c r="X186" s="36">
        <f>IFERROR(IF(W186=0,"",ROUNDUP(W186/H186,0)*0.00753),"")</f>
        <v>1.9803900000000001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291</v>
      </c>
      <c r="W188" s="353">
        <f t="shared" si="9"/>
        <v>292.8</v>
      </c>
      <c r="X188" s="36">
        <f>IFERROR(IF(W188=0,"",ROUNDUP(W188/H188,0)*0.00753),"")</f>
        <v>0.91866000000000003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198</v>
      </c>
      <c r="W190" s="353">
        <f t="shared" si="9"/>
        <v>199.2</v>
      </c>
      <c r="X190" s="36">
        <f t="shared" ref="X190:X196" si="10">IFERROR(IF(W190=0,"",ROUNDUP(W190/H190,0)*0.00753),"")</f>
        <v>0.62499000000000005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546</v>
      </c>
      <c r="W192" s="353">
        <f t="shared" si="9"/>
        <v>547.19999999999993</v>
      </c>
      <c r="X192" s="36">
        <f t="shared" si="10"/>
        <v>1.7168400000000001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763</v>
      </c>
      <c r="W193" s="353">
        <f t="shared" si="9"/>
        <v>763.19999999999993</v>
      </c>
      <c r="X193" s="36">
        <f t="shared" si="10"/>
        <v>2.3945400000000001</v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138</v>
      </c>
      <c r="W195" s="353">
        <f t="shared" si="9"/>
        <v>139.19999999999999</v>
      </c>
      <c r="X195" s="36">
        <f t="shared" si="10"/>
        <v>0.43674000000000002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189</v>
      </c>
      <c r="W196" s="353">
        <f t="shared" si="9"/>
        <v>189.6</v>
      </c>
      <c r="X196" s="36">
        <f t="shared" si="10"/>
        <v>0.59487000000000001</v>
      </c>
      <c r="Y196" s="56"/>
      <c r="Z196" s="57"/>
      <c r="AD196" s="58"/>
      <c r="BA196" s="170" t="s">
        <v>1</v>
      </c>
    </row>
    <row r="197" spans="1:53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1213.5190097259062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1217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10.102530000000002</v>
      </c>
      <c r="Y197" s="355"/>
      <c r="Z197" s="355"/>
    </row>
    <row r="198" spans="1:53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3317</v>
      </c>
      <c r="W198" s="354">
        <f>IFERROR(SUM(W180:W196),"0")</f>
        <v>3330.2999999999993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91</v>
      </c>
      <c r="W202" s="353">
        <f>IFERROR(IF(V202="",0,CEILING((V202/$H202),1)*$H202),"")</f>
        <v>91.2</v>
      </c>
      <c r="X202" s="36">
        <f>IFERROR(IF(W202=0,"",ROUNDUP(W202/H202,0)*0.00753),"")</f>
        <v>0.28614000000000001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46</v>
      </c>
      <c r="W203" s="353">
        <f>IFERROR(IF(V203="",0,CEILING((V203/$H203),1)*$H203),"")</f>
        <v>48</v>
      </c>
      <c r="X203" s="36">
        <f>IFERROR(IF(W203=0,"",ROUNDUP(W203/H203,0)*0.00753),"")</f>
        <v>0.15060000000000001</v>
      </c>
      <c r="Y203" s="56"/>
      <c r="Z203" s="57"/>
      <c r="AD203" s="58"/>
      <c r="BA203" s="174" t="s">
        <v>1</v>
      </c>
    </row>
    <row r="204" spans="1:53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57.083333333333343</v>
      </c>
      <c r="W204" s="354">
        <f>IFERROR(W200/H200,"0")+IFERROR(W201/H201,"0")+IFERROR(W202/H202,"0")+IFERROR(W203/H203,"0")</f>
        <v>58</v>
      </c>
      <c r="X204" s="354">
        <f>IFERROR(IF(X200="",0,X200),"0")+IFERROR(IF(X201="",0,X201),"0")+IFERROR(IF(X202="",0,X202),"0")+IFERROR(IF(X203="",0,X203),"0")</f>
        <v>0.43674000000000002</v>
      </c>
      <c r="Y204" s="355"/>
      <c r="Z204" s="355"/>
    </row>
    <row r="205" spans="1:53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137</v>
      </c>
      <c r="W205" s="354">
        <f>IFERROR(SUM(W200:W203),"0")</f>
        <v>139.19999999999999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132</v>
      </c>
      <c r="W210" s="353">
        <f t="shared" si="11"/>
        <v>139.19999999999999</v>
      </c>
      <c r="X210" s="36">
        <f>IFERROR(IF(W210=0,"",ROUNDUP(W210/H210,0)*0.02175),"")</f>
        <v>0.26100000000000001</v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16</v>
      </c>
      <c r="W213" s="353">
        <f t="shared" si="11"/>
        <v>16</v>
      </c>
      <c r="X213" s="36">
        <f>IFERROR(IF(W213=0,"",ROUNDUP(W213/H213,0)*0.00937),"")</f>
        <v>3.7479999999999999E-2</v>
      </c>
      <c r="Y213" s="56"/>
      <c r="Z213" s="57"/>
      <c r="AD213" s="58"/>
      <c r="BA213" s="180" t="s">
        <v>1</v>
      </c>
    </row>
    <row r="214" spans="1:53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15.379310344827587</v>
      </c>
      <c r="W214" s="354">
        <f>IFERROR(W208/H208,"0")+IFERROR(W209/H209,"0")+IFERROR(W210/H210,"0")+IFERROR(W211/H211,"0")+IFERROR(W212/H212,"0")+IFERROR(W213/H213,"0")</f>
        <v>16</v>
      </c>
      <c r="X214" s="354">
        <f>IFERROR(IF(X208="",0,X208),"0")+IFERROR(IF(X209="",0,X209),"0")+IFERROR(IF(X210="",0,X210),"0")+IFERROR(IF(X211="",0,X211),"0")+IFERROR(IF(X212="",0,X212),"0")+IFERROR(IF(X213="",0,X213),"0")</f>
        <v>0.29848000000000002</v>
      </c>
      <c r="Y214" s="355"/>
      <c r="Z214" s="355"/>
    </row>
    <row r="215" spans="1:53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148</v>
      </c>
      <c r="W215" s="354">
        <f>IFERROR(SUM(W208:W213),"0")</f>
        <v>155.19999999999999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213</v>
      </c>
      <c r="W223" s="353">
        <f t="shared" ref="W223:W228" si="12">IFERROR(IF(V223="",0,CEILING((V223/$H223),1)*$H223),"")</f>
        <v>220.4</v>
      </c>
      <c r="X223" s="36">
        <f>IFERROR(IF(W223=0,"",ROUNDUP(W223/H223,0)*0.02175),"")</f>
        <v>0.41324999999999995</v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11</v>
      </c>
      <c r="W226" s="353">
        <f t="shared" si="12"/>
        <v>12</v>
      </c>
      <c r="X226" s="36">
        <f>IFERROR(IF(W226=0,"",ROUNDUP(W226/H226,0)*0.00937),"")</f>
        <v>2.811E-2</v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21.112068965517242</v>
      </c>
      <c r="W229" s="354">
        <f>IFERROR(W223/H223,"0")+IFERROR(W224/H224,"0")+IFERROR(W225/H225,"0")+IFERROR(W226/H226,"0")+IFERROR(W227/H227,"0")+IFERROR(W228/H228,"0")</f>
        <v>22</v>
      </c>
      <c r="X229" s="354">
        <f>IFERROR(IF(X223="",0,X223),"0")+IFERROR(IF(X224="",0,X224),"0")+IFERROR(IF(X225="",0,X225),"0")+IFERROR(IF(X226="",0,X226),"0")+IFERROR(IF(X227="",0,X227),"0")+IFERROR(IF(X228="",0,X228),"0")</f>
        <v>0.44135999999999997</v>
      </c>
      <c r="Y229" s="355"/>
      <c r="Z229" s="355"/>
    </row>
    <row r="230" spans="1:53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224</v>
      </c>
      <c r="W230" s="354">
        <f>IFERROR(SUM(W223:W228),"0")</f>
        <v>232.4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75</v>
      </c>
      <c r="W256" s="353">
        <f>IFERROR(IF(V256="",0,CEILING((V256/$H256),1)*$H256),"")</f>
        <v>75.600000000000009</v>
      </c>
      <c r="X256" s="36">
        <f>IFERROR(IF(W256=0,"",ROUNDUP(W256/H256,0)*0.00753),"")</f>
        <v>0.13553999999999999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17.857142857142858</v>
      </c>
      <c r="W260" s="354">
        <f>IFERROR(W256/H256,"0")+IFERROR(W257/H257,"0")+IFERROR(W258/H258,"0")+IFERROR(W259/H259,"0")</f>
        <v>18</v>
      </c>
      <c r="X260" s="354">
        <f>IFERROR(IF(X256="",0,X256),"0")+IFERROR(IF(X257="",0,X257),"0")+IFERROR(IF(X258="",0,X258),"0")+IFERROR(IF(X259="",0,X259),"0")</f>
        <v>0.13553999999999999</v>
      </c>
      <c r="Y260" s="355"/>
      <c r="Z260" s="355"/>
    </row>
    <row r="261" spans="1:53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75</v>
      </c>
      <c r="W261" s="354">
        <f>IFERROR(SUM(W256:W259),"0")</f>
        <v>75.600000000000009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96</v>
      </c>
      <c r="W263" s="353">
        <f t="shared" ref="W263:W271" si="15">IFERROR(IF(V263="",0,CEILING((V263/$H263),1)*$H263),"")</f>
        <v>101.39999999999999</v>
      </c>
      <c r="X263" s="36">
        <f>IFERROR(IF(W263=0,"",ROUNDUP(W263/H263,0)*0.02175),"")</f>
        <v>0.28275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12.307692307692308</v>
      </c>
      <c r="W272" s="354">
        <f>IFERROR(W263/H263,"0")+IFERROR(W264/H264,"0")+IFERROR(W265/H265,"0")+IFERROR(W266/H266,"0")+IFERROR(W267/H267,"0")+IFERROR(W268/H268,"0")+IFERROR(W269/H269,"0")+IFERROR(W270/H270,"0")+IFERROR(W271/H271,"0")</f>
        <v>13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0.28275</v>
      </c>
      <c r="Y272" s="355"/>
      <c r="Z272" s="355"/>
    </row>
    <row r="273" spans="1:53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96</v>
      </c>
      <c r="W273" s="354">
        <f>IFERROR(SUM(W263:W271),"0")</f>
        <v>101.39999999999999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225</v>
      </c>
      <c r="W275" s="353">
        <f>IFERROR(IF(V275="",0,CEILING((V275/$H275),1)*$H275),"")</f>
        <v>226.8</v>
      </c>
      <c r="X275" s="36">
        <f>IFERROR(IF(W275=0,"",ROUNDUP(W275/H275,0)*0.02175),"")</f>
        <v>0.58724999999999994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303</v>
      </c>
      <c r="W276" s="353">
        <f>IFERROR(IF(V276="",0,CEILING((V276/$H276),1)*$H276),"")</f>
        <v>304.2</v>
      </c>
      <c r="X276" s="36">
        <f>IFERROR(IF(W276=0,"",ROUNDUP(W276/H276,0)*0.02175),"")</f>
        <v>0.84824999999999995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131</v>
      </c>
      <c r="W277" s="353">
        <f>IFERROR(IF(V277="",0,CEILING((V277/$H277),1)*$H277),"")</f>
        <v>134.4</v>
      </c>
      <c r="X277" s="36">
        <f>IFERROR(IF(W277=0,"",ROUNDUP(W277/H277,0)*0.02175),"")</f>
        <v>0.34799999999999998</v>
      </c>
      <c r="Y277" s="56"/>
      <c r="Z277" s="57"/>
      <c r="AD277" s="58"/>
      <c r="BA277" s="221" t="s">
        <v>1</v>
      </c>
    </row>
    <row r="278" spans="1:53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81.227106227106219</v>
      </c>
      <c r="W278" s="354">
        <f>IFERROR(W275/H275,"0")+IFERROR(W276/H276,"0")+IFERROR(W277/H277,"0")</f>
        <v>82</v>
      </c>
      <c r="X278" s="354">
        <f>IFERROR(IF(X275="",0,X275),"0")+IFERROR(IF(X276="",0,X276),"0")+IFERROR(IF(X277="",0,X277),"0")</f>
        <v>1.7834999999999996</v>
      </c>
      <c r="Y278" s="355"/>
      <c r="Z278" s="355"/>
    </row>
    <row r="279" spans="1:53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659</v>
      </c>
      <c r="W279" s="354">
        <f>IFERROR(SUM(W275:W277),"0")</f>
        <v>665.4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6</v>
      </c>
      <c r="W283" s="353">
        <f>IFERROR(IF(V283="",0,CEILING((V283/$H283),1)*$H283),"")</f>
        <v>7.6499999999999995</v>
      </c>
      <c r="X283" s="36">
        <f>IFERROR(IF(W283=0,"",ROUNDUP(W283/H283,0)*0.00753),"")</f>
        <v>2.2589999999999999E-2</v>
      </c>
      <c r="Y283" s="56"/>
      <c r="Z283" s="57"/>
      <c r="AD283" s="58"/>
      <c r="BA283" s="224" t="s">
        <v>1</v>
      </c>
    </row>
    <row r="284" spans="1:53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2.3529411764705883</v>
      </c>
      <c r="W284" s="354">
        <f>IFERROR(W281/H281,"0")+IFERROR(W282/H282,"0")+IFERROR(W283/H283,"0")</f>
        <v>3</v>
      </c>
      <c r="X284" s="354">
        <f>IFERROR(IF(X281="",0,X281),"0")+IFERROR(IF(X282="",0,X282),"0")+IFERROR(IF(X283="",0,X283),"0")</f>
        <v>2.2589999999999999E-2</v>
      </c>
      <c r="Y284" s="355"/>
      <c r="Z284" s="355"/>
    </row>
    <row r="285" spans="1:53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6</v>
      </c>
      <c r="W285" s="354">
        <f>IFERROR(SUM(W281:W283),"0")</f>
        <v>7.6499999999999995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36</v>
      </c>
      <c r="W311" s="353">
        <f>IFERROR(IF(V311="",0,CEILING((V311/$H311),1)*$H311),"")</f>
        <v>36</v>
      </c>
      <c r="X311" s="36">
        <f>IFERROR(IF(W311=0,"",ROUNDUP(W311/H311,0)*0.00753),"")</f>
        <v>0.15060000000000001</v>
      </c>
      <c r="Y311" s="56"/>
      <c r="Z311" s="57"/>
      <c r="AD311" s="58"/>
      <c r="BA311" s="238" t="s">
        <v>1</v>
      </c>
    </row>
    <row r="312" spans="1:53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20</v>
      </c>
      <c r="W312" s="354">
        <f>IFERROR(W311/H311,"0")</f>
        <v>20</v>
      </c>
      <c r="X312" s="354">
        <f>IFERROR(IF(X311="",0,X311),"0")</f>
        <v>0.15060000000000001</v>
      </c>
      <c r="Y312" s="355"/>
      <c r="Z312" s="355"/>
    </row>
    <row r="313" spans="1:53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36</v>
      </c>
      <c r="W313" s="354">
        <f>IFERROR(SUM(W311:W311),"0")</f>
        <v>36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77</v>
      </c>
      <c r="W315" s="353">
        <f>IFERROR(IF(V315="",0,CEILING((V315/$H315),1)*$H315),"")</f>
        <v>81</v>
      </c>
      <c r="X315" s="36">
        <f>IFERROR(IF(W315=0,"",ROUNDUP(W315/H315,0)*0.02175),"")</f>
        <v>0.21749999999999997</v>
      </c>
      <c r="Y315" s="56"/>
      <c r="Z315" s="57"/>
      <c r="AD315" s="58"/>
      <c r="BA315" s="239" t="s">
        <v>1</v>
      </c>
    </row>
    <row r="316" spans="1:53" ht="27" hidden="1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hidden="1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9.5061728395061724</v>
      </c>
      <c r="W318" s="354">
        <f>IFERROR(W315/H315,"0")+IFERROR(W316/H316,"0")+IFERROR(W317/H317,"0")</f>
        <v>10</v>
      </c>
      <c r="X318" s="354">
        <f>IFERROR(IF(X315="",0,X315),"0")+IFERROR(IF(X316="",0,X316),"0")+IFERROR(IF(X317="",0,X317),"0")</f>
        <v>0.21749999999999997</v>
      </c>
      <c r="Y318" s="355"/>
      <c r="Z318" s="355"/>
    </row>
    <row r="319" spans="1:53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77</v>
      </c>
      <c r="W319" s="354">
        <f>IFERROR(SUM(W315:W317),"0")</f>
        <v>81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hidden="1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hidden="1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hidden="1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27</v>
      </c>
      <c r="W325" s="353">
        <f>IFERROR(IF(V325="",0,CEILING((V325/$H325),1)*$H325),"")</f>
        <v>28.049999999999997</v>
      </c>
      <c r="X325" s="36">
        <f>IFERROR(IF(W325=0,"",ROUNDUP(W325/H325,0)*0.00753),"")</f>
        <v>8.2830000000000001E-2</v>
      </c>
      <c r="Y325" s="56"/>
      <c r="Z325" s="57"/>
      <c r="AD325" s="58"/>
      <c r="BA325" s="243" t="s">
        <v>1</v>
      </c>
    </row>
    <row r="326" spans="1:53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10.588235294117649</v>
      </c>
      <c r="W326" s="354">
        <f>IFERROR(W325/H325,"0")</f>
        <v>11</v>
      </c>
      <c r="X326" s="354">
        <f>IFERROR(IF(X325="",0,X325),"0")</f>
        <v>8.2830000000000001E-2</v>
      </c>
      <c r="Y326" s="355"/>
      <c r="Z326" s="355"/>
    </row>
    <row r="327" spans="1:53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27</v>
      </c>
      <c r="W327" s="354">
        <f>IFERROR(SUM(W325:W325),"0")</f>
        <v>28.049999999999997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2000</v>
      </c>
      <c r="W332" s="353">
        <f t="shared" si="17"/>
        <v>2010</v>
      </c>
      <c r="X332" s="36">
        <f>IFERROR(IF(W332=0,"",ROUNDUP(W332/H332,0)*0.02175),"")</f>
        <v>2.9144999999999999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1200</v>
      </c>
      <c r="W334" s="353">
        <f t="shared" si="17"/>
        <v>1200</v>
      </c>
      <c r="X334" s="36">
        <f>IFERROR(IF(W334=0,"",ROUNDUP(W334/H334,0)*0.02175),"")</f>
        <v>1.7399999999999998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500</v>
      </c>
      <c r="W336" s="353">
        <f t="shared" si="17"/>
        <v>510</v>
      </c>
      <c r="X336" s="36">
        <f>IFERROR(IF(W336=0,"",ROUNDUP(W336/H336,0)*0.02175),"")</f>
        <v>0.73949999999999994</v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246.66666666666669</v>
      </c>
      <c r="W339" s="354">
        <f>IFERROR(W331/H331,"0")+IFERROR(W332/H332,"0")+IFERROR(W333/H333,"0")+IFERROR(W334/H334,"0")+IFERROR(W335/H335,"0")+IFERROR(W336/H336,"0")+IFERROR(W337/H337,"0")+IFERROR(W338/H338,"0")</f>
        <v>248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5.3939999999999992</v>
      </c>
      <c r="Y339" s="355"/>
      <c r="Z339" s="355"/>
    </row>
    <row r="340" spans="1:53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3700</v>
      </c>
      <c r="W340" s="354">
        <f>IFERROR(SUM(W331:W338),"0")</f>
        <v>3720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1500</v>
      </c>
      <c r="W342" s="353">
        <f>IFERROR(IF(V342="",0,CEILING((V342/$H342),1)*$H342),"")</f>
        <v>1500</v>
      </c>
      <c r="X342" s="36">
        <f>IFERROR(IF(W342=0,"",ROUNDUP(W342/H342,0)*0.02175),"")</f>
        <v>2.1749999999999998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100</v>
      </c>
      <c r="W345" s="354">
        <f>IFERROR(W342/H342,"0")+IFERROR(W343/H343,"0")+IFERROR(W344/H344,"0")</f>
        <v>100</v>
      </c>
      <c r="X345" s="354">
        <f>IFERROR(IF(X342="",0,X342),"0")+IFERROR(IF(X343="",0,X343),"0")+IFERROR(IF(X344="",0,X344),"0")</f>
        <v>2.1749999999999998</v>
      </c>
      <c r="Y345" s="355"/>
      <c r="Z345" s="355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1500</v>
      </c>
      <c r="W346" s="354">
        <f>IFERROR(SUM(W342:W344),"0")</f>
        <v>1500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45</v>
      </c>
      <c r="W349" s="353">
        <f>IFERROR(IF(V349="",0,CEILING((V349/$H349),1)*$H349),"")</f>
        <v>46.8</v>
      </c>
      <c r="X349" s="36">
        <f>IFERROR(IF(W349=0,"",ROUNDUP(W349/H349,0)*0.02175),"")</f>
        <v>0.1305</v>
      </c>
      <c r="Y349" s="56"/>
      <c r="Z349" s="57"/>
      <c r="AD349" s="58"/>
      <c r="BA349" s="256" t="s">
        <v>1</v>
      </c>
    </row>
    <row r="350" spans="1:53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5.7692307692307692</v>
      </c>
      <c r="W350" s="354">
        <f>IFERROR(W348/H348,"0")+IFERROR(W349/H349,"0")</f>
        <v>6</v>
      </c>
      <c r="X350" s="354">
        <f>IFERROR(IF(X348="",0,X348),"0")+IFERROR(IF(X349="",0,X349),"0")</f>
        <v>0.1305</v>
      </c>
      <c r="Y350" s="355"/>
      <c r="Z350" s="355"/>
    </row>
    <row r="351" spans="1:53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45</v>
      </c>
      <c r="W351" s="354">
        <f>IFERROR(SUM(W348:W349),"0")</f>
        <v>46.8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100</v>
      </c>
      <c r="W353" s="353">
        <f>IFERROR(IF(V353="",0,CEILING((V353/$H353),1)*$H353),"")</f>
        <v>101.39999999999999</v>
      </c>
      <c r="X353" s="36">
        <f>IFERROR(IF(W353=0,"",ROUNDUP(W353/H353,0)*0.02175),"")</f>
        <v>0.28275</v>
      </c>
      <c r="Y353" s="56"/>
      <c r="Z353" s="57"/>
      <c r="AD353" s="58"/>
      <c r="BA353" s="257" t="s">
        <v>1</v>
      </c>
    </row>
    <row r="354" spans="1:53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12.820512820512821</v>
      </c>
      <c r="W354" s="354">
        <f>IFERROR(W353/H353,"0")</f>
        <v>13</v>
      </c>
      <c r="X354" s="354">
        <f>IFERROR(IF(X353="",0,X353),"0")</f>
        <v>0.28275</v>
      </c>
      <c r="Y354" s="355"/>
      <c r="Z354" s="355"/>
    </row>
    <row r="355" spans="1:53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100</v>
      </c>
      <c r="W355" s="354">
        <f>IFERROR(SUM(W353:W353),"0")</f>
        <v>101.39999999999999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hidden="1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635</v>
      </c>
      <c r="W371" s="353">
        <f>IFERROR(IF(V371="",0,CEILING((V371/$H371),1)*$H371),"")</f>
        <v>639.6</v>
      </c>
      <c r="X371" s="36">
        <f>IFERROR(IF(W371=0,"",ROUNDUP(W371/H371,0)*0.02175),"")</f>
        <v>1.7834999999999999</v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81.410256410256409</v>
      </c>
      <c r="W375" s="354">
        <f>IFERROR(W371/H371,"0")+IFERROR(W372/H372,"0")+IFERROR(W373/H373,"0")+IFERROR(W374/H374,"0")</f>
        <v>82</v>
      </c>
      <c r="X375" s="354">
        <f>IFERROR(IF(X371="",0,X371),"0")+IFERROR(IF(X372="",0,X372),"0")+IFERROR(IF(X373="",0,X373),"0")+IFERROR(IF(X374="",0,X374),"0")</f>
        <v>1.7834999999999999</v>
      </c>
      <c r="Y375" s="355"/>
      <c r="Z375" s="355"/>
    </row>
    <row r="376" spans="1:53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635</v>
      </c>
      <c r="W376" s="354">
        <f>IFERROR(SUM(W371:W374),"0")</f>
        <v>639.6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71</v>
      </c>
      <c r="W389" s="353">
        <f t="shared" ref="W389:W401" si="18">IFERROR(IF(V389="",0,CEILING((V389/$H389),1)*$H389),"")</f>
        <v>71.400000000000006</v>
      </c>
      <c r="X389" s="36">
        <f>IFERROR(IF(W389=0,"",ROUNDUP(W389/H389,0)*0.00753),"")</f>
        <v>0.12801000000000001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85</v>
      </c>
      <c r="W391" s="353">
        <f t="shared" si="18"/>
        <v>88.2</v>
      </c>
      <c r="X391" s="36">
        <f>IFERROR(IF(W391=0,"",ROUNDUP(W391/H391,0)*0.00753),"")</f>
        <v>0.15812999999999999</v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9</v>
      </c>
      <c r="W396" s="353">
        <f t="shared" si="18"/>
        <v>10.5</v>
      </c>
      <c r="X396" s="36">
        <f t="shared" si="19"/>
        <v>2.5100000000000001E-2</v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9</v>
      </c>
      <c r="W400" s="353">
        <f t="shared" si="18"/>
        <v>10.5</v>
      </c>
      <c r="X400" s="36">
        <f t="shared" si="19"/>
        <v>2.5100000000000001E-2</v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45.714285714285708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48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0.33634000000000003</v>
      </c>
      <c r="Y402" s="355"/>
      <c r="Z402" s="355"/>
    </row>
    <row r="403" spans="1:53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174</v>
      </c>
      <c r="W403" s="354">
        <f>IFERROR(SUM(W389:W401),"0")</f>
        <v>180.60000000000002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hidden="1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hidden="1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hidden="1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601</v>
      </c>
      <c r="W453" s="353">
        <f t="shared" si="21"/>
        <v>601.92000000000007</v>
      </c>
      <c r="X453" s="36">
        <f t="shared" si="22"/>
        <v>1.36344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104</v>
      </c>
      <c r="W454" s="353">
        <f t="shared" si="21"/>
        <v>105.60000000000001</v>
      </c>
      <c r="X454" s="36">
        <f t="shared" si="22"/>
        <v>0.2392</v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375</v>
      </c>
      <c r="W456" s="353">
        <f t="shared" si="21"/>
        <v>380.16</v>
      </c>
      <c r="X456" s="36">
        <f t="shared" si="22"/>
        <v>0.86112</v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204.5454545454545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206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2.4637600000000002</v>
      </c>
      <c r="Y463" s="355"/>
      <c r="Z463" s="355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1080</v>
      </c>
      <c r="W464" s="354">
        <f>IFERROR(SUM(W452:W462),"0")</f>
        <v>1087.68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250</v>
      </c>
      <c r="W466" s="353">
        <f>IFERROR(IF(V466="",0,CEILING((V466/$H466),1)*$H466),"")</f>
        <v>253.44</v>
      </c>
      <c r="X466" s="36">
        <f>IFERROR(IF(W466=0,"",ROUNDUP(W466/H466,0)*0.01196),"")</f>
        <v>0.57408000000000003</v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258</v>
      </c>
      <c r="W467" s="353">
        <f>IFERROR(IF(V467="",0,CEILING((V467/$H467),1)*$H467),"")</f>
        <v>259.2</v>
      </c>
      <c r="X467" s="36">
        <f>IFERROR(IF(W467=0,"",ROUNDUP(W467/H467,0)*0.00937),"")</f>
        <v>0.67464000000000002</v>
      </c>
      <c r="Y467" s="56"/>
      <c r="Z467" s="57"/>
      <c r="AD467" s="58"/>
      <c r="BA467" s="317" t="s">
        <v>1</v>
      </c>
    </row>
    <row r="468" spans="1:53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119.01515151515152</v>
      </c>
      <c r="W468" s="354">
        <f>IFERROR(W466/H466,"0")+IFERROR(W467/H467,"0")</f>
        <v>120</v>
      </c>
      <c r="X468" s="354">
        <f>IFERROR(IF(X466="",0,X466),"0")+IFERROR(IF(X467="",0,X467),"0")</f>
        <v>1.2487200000000001</v>
      </c>
      <c r="Y468" s="355"/>
      <c r="Z468" s="355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508</v>
      </c>
      <c r="W469" s="354">
        <f>IFERROR(SUM(W466:W467),"0")</f>
        <v>512.64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261</v>
      </c>
      <c r="W471" s="353">
        <f t="shared" ref="W471:W476" si="23">IFERROR(IF(V471="",0,CEILING((V471/$H471),1)*$H471),"")</f>
        <v>264</v>
      </c>
      <c r="X471" s="36">
        <f>IFERROR(IF(W471=0,"",ROUNDUP(W471/H471,0)*0.01196),"")</f>
        <v>0.59799999999999998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238</v>
      </c>
      <c r="W472" s="353">
        <f t="shared" si="23"/>
        <v>242.88000000000002</v>
      </c>
      <c r="X472" s="36">
        <f>IFERROR(IF(W472=0,"",ROUNDUP(W472/H472,0)*0.01196),"")</f>
        <v>0.55015999999999998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274</v>
      </c>
      <c r="W473" s="353">
        <f t="shared" si="23"/>
        <v>274.56</v>
      </c>
      <c r="X473" s="36">
        <f>IFERROR(IF(W473=0,"",ROUNDUP(W473/H473,0)*0.01196),"")</f>
        <v>0.62192000000000003</v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146.40151515151513</v>
      </c>
      <c r="W477" s="354">
        <f>IFERROR(W471/H471,"0")+IFERROR(W472/H472,"0")+IFERROR(W473/H473,"0")+IFERROR(W474/H474,"0")+IFERROR(W475/H475,"0")+IFERROR(W476/H476,"0")</f>
        <v>148</v>
      </c>
      <c r="X477" s="354">
        <f>IFERROR(IF(X471="",0,X471),"0")+IFERROR(IF(X472="",0,X472),"0")+IFERROR(IF(X473="",0,X473),"0")+IFERROR(IF(X474="",0,X474),"0")+IFERROR(IF(X475="",0,X475),"0")+IFERROR(IF(X476="",0,X476),"0")</f>
        <v>1.7700799999999999</v>
      </c>
      <c r="Y477" s="355"/>
      <c r="Z477" s="355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773</v>
      </c>
      <c r="W478" s="354">
        <f>IFERROR(SUM(W471:W476),"0")</f>
        <v>781.44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hidden="1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hidden="1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hidden="1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hidden="1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hidden="1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17177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17350.879999999997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18223.811234620222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18408.150999999998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33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33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19048.811234620222</v>
      </c>
      <c r="W523" s="354">
        <f>GrossWeightTotalR+PalletQtyTotalR*25</f>
        <v>19233.150999999998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3233.2291412683503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3263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38.240270000000002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167.4</v>
      </c>
      <c r="D530" s="46">
        <f>IFERROR(W56*1,"0")+IFERROR(W57*1,"0")+IFERROR(W58*1,"0")+IFERROR(W59*1,"0")</f>
        <v>240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1920.0199999999998</v>
      </c>
      <c r="F530" s="46">
        <f>IFERROR(W133*1,"0")+IFERROR(W134*1,"0")+IFERROR(W135*1,"0")+IFERROR(W136*1,"0")+IFERROR(W137*1,"0")</f>
        <v>319.5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806.4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3944.6999999999989</v>
      </c>
      <c r="J530" s="46">
        <f>IFERROR(W208*1,"0")+IFERROR(W209*1,"0")+IFERROR(W210*1,"0")+IFERROR(W211*1,"0")+IFERROR(W212*1,"0")+IFERROR(W213*1,"0")+IFERROR(W217*1,"0")+IFERROR(W218*1,"0")</f>
        <v>155.19999999999999</v>
      </c>
      <c r="K530" s="346"/>
      <c r="L530" s="46">
        <f>IFERROR(W223*1,"0")+IFERROR(W224*1,"0")+IFERROR(W225*1,"0")+IFERROR(W226*1,"0")+IFERROR(W227*1,"0")+IFERROR(W228*1,"0")</f>
        <v>232.4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850.05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145.05000000000001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5368.2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639.6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180.60000000000002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2381.7600000000002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80,00"/>
        <filter val="1 200,00"/>
        <filter val="1 213,52"/>
        <filter val="1 312,00"/>
        <filter val="1 500,00"/>
        <filter val="10,59"/>
        <filter val="10,84"/>
        <filter val="100,00"/>
        <filter val="104,00"/>
        <filter val="107,00"/>
        <filter val="11,00"/>
        <filter val="119,02"/>
        <filter val="12,31"/>
        <filter val="12,82"/>
        <filter val="120,00"/>
        <filter val="130,00"/>
        <filter val="131,00"/>
        <filter val="132,00"/>
        <filter val="137,00"/>
        <filter val="138,00"/>
        <filter val="146,40"/>
        <filter val="148,00"/>
        <filter val="15,00"/>
        <filter val="15,38"/>
        <filter val="150,42"/>
        <filter val="155,00"/>
        <filter val="158,00"/>
        <filter val="16,00"/>
        <filter val="16,48"/>
        <filter val="163,00"/>
        <filter val="165,00"/>
        <filter val="169,00"/>
        <filter val="17 177,00"/>
        <filter val="17,14"/>
        <filter val="17,86"/>
        <filter val="172,00"/>
        <filter val="174,00"/>
        <filter val="18 223,81"/>
        <filter val="189,00"/>
        <filter val="19 048,81"/>
        <filter val="198,00"/>
        <filter val="2 000,00"/>
        <filter val="2,35"/>
        <filter val="20,00"/>
        <filter val="204,55"/>
        <filter val="21,11"/>
        <filter val="213,00"/>
        <filter val="224,00"/>
        <filter val="225,00"/>
        <filter val="237,00"/>
        <filter val="238,00"/>
        <filter val="239,00"/>
        <filter val="24,44"/>
        <filter val="244,00"/>
        <filter val="246,67"/>
        <filter val="250,00"/>
        <filter val="258,00"/>
        <filter val="261,00"/>
        <filter val="268,00"/>
        <filter val="27,00"/>
        <filter val="274,00"/>
        <filter val="291,00"/>
        <filter val="3 233,23"/>
        <filter val="3 317,00"/>
        <filter val="3 700,00"/>
        <filter val="30,00"/>
        <filter val="303,00"/>
        <filter val="317,00"/>
        <filter val="33"/>
        <filter val="331,19"/>
        <filter val="36,00"/>
        <filter val="375,00"/>
        <filter val="42,41"/>
        <filter val="422,00"/>
        <filter val="433,00"/>
        <filter val="44,00"/>
        <filter val="444,00"/>
        <filter val="45,00"/>
        <filter val="45,71"/>
        <filter val="46,00"/>
        <filter val="5,00"/>
        <filter val="5,77"/>
        <filter val="500,00"/>
        <filter val="508,00"/>
        <filter val="51,00"/>
        <filter val="52,00"/>
        <filter val="53,00"/>
        <filter val="54,58"/>
        <filter val="546,00"/>
        <filter val="553,00"/>
        <filter val="57,08"/>
        <filter val="6,00"/>
        <filter val="601,00"/>
        <filter val="631,00"/>
        <filter val="635,00"/>
        <filter val="659,00"/>
        <filter val="66,00"/>
        <filter val="67,00"/>
        <filter val="71,00"/>
        <filter val="75,00"/>
        <filter val="763,00"/>
        <filter val="77,00"/>
        <filter val="773,00"/>
        <filter val="80,19"/>
        <filter val="800,00"/>
        <filter val="81,23"/>
        <filter val="81,41"/>
        <filter val="82,00"/>
        <filter val="82,26"/>
        <filter val="85,00"/>
        <filter val="9,00"/>
        <filter val="9,51"/>
        <filter val="91,00"/>
        <filter val="96,00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