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9AD614-55D8-4B42-AB62-DA8D8ECB04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X458" i="1"/>
  <c r="W458" i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N446" i="1"/>
  <c r="V444" i="1"/>
  <c r="V443" i="1"/>
  <c r="W442" i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X348" i="1" s="1"/>
  <c r="X350" i="1" s="1"/>
  <c r="N348" i="1"/>
  <c r="V346" i="1"/>
  <c r="V345" i="1"/>
  <c r="W344" i="1"/>
  <c r="X344" i="1" s="1"/>
  <c r="N344" i="1"/>
  <c r="W343" i="1"/>
  <c r="X343" i="1" s="1"/>
  <c r="N343" i="1"/>
  <c r="X342" i="1"/>
  <c r="W342" i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W305" i="1"/>
  <c r="X305" i="1" s="1"/>
  <c r="X307" i="1" s="1"/>
  <c r="N305" i="1"/>
  <c r="V303" i="1"/>
  <c r="V302" i="1"/>
  <c r="W301" i="1"/>
  <c r="X301" i="1" s="1"/>
  <c r="N301" i="1"/>
  <c r="W300" i="1"/>
  <c r="X300" i="1" s="1"/>
  <c r="N300" i="1"/>
  <c r="X299" i="1"/>
  <c r="W299" i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V220" i="1"/>
  <c r="V219" i="1"/>
  <c r="X218" i="1"/>
  <c r="W218" i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X203" i="1"/>
  <c r="W203" i="1"/>
  <c r="N203" i="1"/>
  <c r="W202" i="1"/>
  <c r="X202" i="1" s="1"/>
  <c r="N202" i="1"/>
  <c r="W201" i="1"/>
  <c r="X201" i="1" s="1"/>
  <c r="N201" i="1"/>
  <c r="W200" i="1"/>
  <c r="W204" i="1" s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N174" i="1"/>
  <c r="W173" i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N164" i="1"/>
  <c r="W163" i="1"/>
  <c r="X163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N151" i="1"/>
  <c r="W150" i="1"/>
  <c r="X150" i="1" s="1"/>
  <c r="N150" i="1"/>
  <c r="V147" i="1"/>
  <c r="V146" i="1"/>
  <c r="W145" i="1"/>
  <c r="X145" i="1" s="1"/>
  <c r="N145" i="1"/>
  <c r="W144" i="1"/>
  <c r="W146" i="1" s="1"/>
  <c r="N144" i="1"/>
  <c r="X143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34" i="1" l="1"/>
  <c r="X36" i="1"/>
  <c r="X37" i="1" s="1"/>
  <c r="W37" i="1"/>
  <c r="X40" i="1"/>
  <c r="X41" i="1" s="1"/>
  <c r="W41" i="1"/>
  <c r="X44" i="1"/>
  <c r="X45" i="1" s="1"/>
  <c r="W45" i="1"/>
  <c r="W53" i="1"/>
  <c r="D530" i="1"/>
  <c r="W105" i="1"/>
  <c r="W159" i="1"/>
  <c r="W198" i="1"/>
  <c r="X411" i="1"/>
  <c r="X412" i="1" s="1"/>
  <c r="W412" i="1"/>
  <c r="X272" i="1"/>
  <c r="W409" i="1"/>
  <c r="X405" i="1"/>
  <c r="W444" i="1"/>
  <c r="W443" i="1"/>
  <c r="X442" i="1"/>
  <c r="X443" i="1" s="1"/>
  <c r="W448" i="1"/>
  <c r="W447" i="1"/>
  <c r="X446" i="1"/>
  <c r="X447" i="1" s="1"/>
  <c r="W464" i="1"/>
  <c r="X452" i="1"/>
  <c r="W119" i="1"/>
  <c r="X107" i="1"/>
  <c r="V524" i="1"/>
  <c r="E530" i="1"/>
  <c r="W130" i="1"/>
  <c r="W177" i="1"/>
  <c r="X173" i="1"/>
  <c r="X249" i="1"/>
  <c r="W375" i="1"/>
  <c r="X371" i="1"/>
  <c r="X375" i="1" s="1"/>
  <c r="W408" i="1"/>
  <c r="W484" i="1"/>
  <c r="X480" i="1"/>
  <c r="X483" i="1" s="1"/>
  <c r="V520" i="1"/>
  <c r="C530" i="1"/>
  <c r="W94" i="1"/>
  <c r="W104" i="1"/>
  <c r="W120" i="1"/>
  <c r="W138" i="1"/>
  <c r="G530" i="1"/>
  <c r="W166" i="1"/>
  <c r="W178" i="1"/>
  <c r="W215" i="1"/>
  <c r="W272" i="1"/>
  <c r="W279" i="1"/>
  <c r="W284" i="1"/>
  <c r="W346" i="1"/>
  <c r="W345" i="1"/>
  <c r="W403" i="1"/>
  <c r="S530" i="1"/>
  <c r="X229" i="1"/>
  <c r="W33" i="1"/>
  <c r="W93" i="1"/>
  <c r="F9" i="1"/>
  <c r="J9" i="1"/>
  <c r="F10" i="1"/>
  <c r="X22" i="1"/>
  <c r="X23" i="1" s="1"/>
  <c r="X26" i="1"/>
  <c r="X33" i="1" s="1"/>
  <c r="X51" i="1"/>
  <c r="X52" i="1" s="1"/>
  <c r="W52" i="1"/>
  <c r="X56" i="1"/>
  <c r="X60" i="1" s="1"/>
  <c r="W60" i="1"/>
  <c r="X64" i="1"/>
  <c r="X86" i="1" s="1"/>
  <c r="W86" i="1"/>
  <c r="X89" i="1"/>
  <c r="X93" i="1" s="1"/>
  <c r="X97" i="1"/>
  <c r="X104" i="1" s="1"/>
  <c r="X108" i="1"/>
  <c r="X119" i="1" s="1"/>
  <c r="X122" i="1"/>
  <c r="X129" i="1" s="1"/>
  <c r="W129" i="1"/>
  <c r="F530" i="1"/>
  <c r="X134" i="1"/>
  <c r="X138" i="1" s="1"/>
  <c r="W139" i="1"/>
  <c r="X144" i="1"/>
  <c r="X146" i="1" s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20" i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V523" i="1"/>
  <c r="P530" i="1"/>
  <c r="H9" i="1"/>
  <c r="B530" i="1"/>
  <c r="W522" i="1"/>
  <c r="W521" i="1"/>
  <c r="W24" i="1"/>
  <c r="W61" i="1"/>
  <c r="W87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U530" i="1"/>
  <c r="W424" i="1"/>
  <c r="W498" i="1"/>
  <c r="W524" i="1" l="1"/>
  <c r="W520" i="1"/>
  <c r="W523" i="1"/>
  <c r="X525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<sst xmlns="http://schemas.openxmlformats.org/spreadsheetml/2006/main" count="2230" uniqueCount="736">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</sst>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257" sqref="Z257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45397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707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Понедельник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3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0.375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hidden="1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hidden="1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hidden="1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hidden="1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hidden="1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100</v>
      </c>
      <c r="W257" s="353">
        <f>IFERROR(IF(V257="",0,CEILING((V257/$H257),1)*$H257),"")</f>
        <v>100.80000000000001</v>
      </c>
      <c r="X257" s="36">
        <f>IFERROR(IF(W257=0,"",ROUNDUP(W257/H257,0)*0.00753),"")</f>
        <v>0.18071999999999999</v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23.80952380952381</v>
      </c>
      <c r="W260" s="354">
        <f>IFERROR(W256/H256,"0")+IFERROR(W257/H257,"0")+IFERROR(W258/H258,"0")+IFERROR(W259/H259,"0")</f>
        <v>24</v>
      </c>
      <c r="X260" s="354">
        <f>IFERROR(IF(X256="",0,X256),"0")+IFERROR(IF(X257="",0,X257),"0")+IFERROR(IF(X258="",0,X258),"0")+IFERROR(IF(X259="",0,X259),"0")</f>
        <v>0.18071999999999999</v>
      </c>
      <c r="Y260" s="355"/>
      <c r="Z260" s="355"/>
    </row>
    <row r="261" spans="1:53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100</v>
      </c>
      <c r="W261" s="354">
        <f>IFERROR(SUM(W256:W259),"0")</f>
        <v>100.80000000000001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hidden="1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hidden="1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200</v>
      </c>
      <c r="W275" s="353">
        <f>IFERROR(IF(V275="",0,CEILING((V275/$H275),1)*$H275),"")</f>
        <v>201.60000000000002</v>
      </c>
      <c r="X275" s="36">
        <f>IFERROR(IF(W275=0,"",ROUNDUP(W275/H275,0)*0.02175),"")</f>
        <v>0.52200000000000002</v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23.80952380952381</v>
      </c>
      <c r="W278" s="354">
        <f>IFERROR(W275/H275,"0")+IFERROR(W276/H276,"0")+IFERROR(W277/H277,"0")</f>
        <v>24</v>
      </c>
      <c r="X278" s="354">
        <f>IFERROR(IF(X275="",0,X275),"0")+IFERROR(IF(X276="",0,X276),"0")+IFERROR(IF(X277="",0,X277),"0")</f>
        <v>0.52200000000000002</v>
      </c>
      <c r="Y278" s="355"/>
      <c r="Z278" s="355"/>
    </row>
    <row r="279" spans="1:53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200</v>
      </c>
      <c r="W279" s="354">
        <f>IFERROR(SUM(W275:W277),"0")</f>
        <v>201.60000000000002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hidden="1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hidden="1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1000</v>
      </c>
      <c r="W332" s="353">
        <f t="shared" si="17"/>
        <v>1005</v>
      </c>
      <c r="X332" s="36">
        <f>IFERROR(IF(W332=0,"",ROUNDUP(W332/H332,0)*0.02175),"")</f>
        <v>1.4572499999999999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1000</v>
      </c>
      <c r="W334" s="353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2500</v>
      </c>
      <c r="W336" s="353">
        <f t="shared" si="17"/>
        <v>2505</v>
      </c>
      <c r="X336" s="36">
        <f>IFERROR(IF(W336=0,"",ROUNDUP(W336/H336,0)*0.02175),"")</f>
        <v>3.6322499999999995</v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300</v>
      </c>
      <c r="W339" s="354">
        <f>IFERROR(W331/H331,"0")+IFERROR(W332/H332,"0")+IFERROR(W333/H333,"0")+IFERROR(W334/H334,"0")+IFERROR(W335/H335,"0")+IFERROR(W336/H336,"0")+IFERROR(W337/H337,"0")+IFERROR(W338/H338,"0")</f>
        <v>301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6.5467499999999994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4500</v>
      </c>
      <c r="W340" s="354">
        <f>IFERROR(SUM(W331:W338),"0")</f>
        <v>4515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4000</v>
      </c>
      <c r="W342" s="353">
        <f>IFERROR(IF(V342="",0,CEILING((V342/$H342),1)*$H342),"")</f>
        <v>4005</v>
      </c>
      <c r="X342" s="36">
        <f>IFERROR(IF(W342=0,"",ROUNDUP(W342/H342,0)*0.02175),"")</f>
        <v>5.8072499999999998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266.66666666666669</v>
      </c>
      <c r="W345" s="354">
        <f>IFERROR(W342/H342,"0")+IFERROR(W343/H343,"0")+IFERROR(W344/H344,"0")</f>
        <v>267</v>
      </c>
      <c r="X345" s="354">
        <f>IFERROR(IF(X342="",0,X342),"0")+IFERROR(IF(X343="",0,X343),"0")+IFERROR(IF(X344="",0,X344),"0")</f>
        <v>5.8072499999999998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4000</v>
      </c>
      <c r="W346" s="354">
        <f>IFERROR(SUM(W342:W344),"0")</f>
        <v>4005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50</v>
      </c>
      <c r="W366" s="353">
        <f>IFERROR(IF(V366="",0,CEILING((V366/$H366),1)*$H366),"")</f>
        <v>52.56</v>
      </c>
      <c r="X366" s="36">
        <f>IFERROR(IF(W366=0,"",ROUNDUP(W366/H366,0)*0.00753),"")</f>
        <v>9.0359999999999996E-2</v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11.415525114155251</v>
      </c>
      <c r="W368" s="354">
        <f>IFERROR(W366/H366,"0")+IFERROR(W367/H367,"0")</f>
        <v>12</v>
      </c>
      <c r="X368" s="354">
        <f>IFERROR(IF(X366="",0,X366),"0")+IFERROR(IF(X367="",0,X367),"0")</f>
        <v>9.0359999999999996E-2</v>
      </c>
      <c r="Y368" s="355"/>
      <c r="Z368" s="355"/>
    </row>
    <row r="369" spans="1:53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50</v>
      </c>
      <c r="W369" s="354">
        <f>IFERROR(SUM(W366:W367),"0")</f>
        <v>52.56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600</v>
      </c>
      <c r="W371" s="353">
        <f>IFERROR(IF(V371="",0,CEILING((V371/$H371),1)*$H371),"")</f>
        <v>600.6</v>
      </c>
      <c r="X371" s="36">
        <f>IFERROR(IF(W371=0,"",ROUNDUP(W371/H371,0)*0.02175),"")</f>
        <v>1.67475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76.92307692307692</v>
      </c>
      <c r="W375" s="354">
        <f>IFERROR(W371/H371,"0")+IFERROR(W372/H372,"0")+IFERROR(W373/H373,"0")+IFERROR(W374/H374,"0")</f>
        <v>77</v>
      </c>
      <c r="X375" s="354">
        <f>IFERROR(IF(X371="",0,X371),"0")+IFERROR(IF(X372="",0,X372),"0")+IFERROR(IF(X373="",0,X373),"0")+IFERROR(IF(X374="",0,X374),"0")</f>
        <v>1.67475</v>
      </c>
      <c r="Y375" s="355"/>
      <c r="Z375" s="355"/>
    </row>
    <row r="376" spans="1:53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600</v>
      </c>
      <c r="W376" s="354">
        <f>IFERROR(SUM(W371:W374),"0")</f>
        <v>600.6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hidden="1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hidden="1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100</v>
      </c>
      <c r="W405" s="353">
        <f>IFERROR(IF(V405="",0,CEILING((V405/$H405),1)*$H405),"")</f>
        <v>101.39999999999999</v>
      </c>
      <c r="X405" s="36">
        <f>IFERROR(IF(W405=0,"",ROUNDUP(W405/H405,0)*0.02175),"")</f>
        <v>0.28275</v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12.820512820512821</v>
      </c>
      <c r="W408" s="354">
        <f>IFERROR(W405/H405,"0")+IFERROR(W406/H406,"0")+IFERROR(W407/H407,"0")</f>
        <v>13</v>
      </c>
      <c r="X408" s="354">
        <f>IFERROR(IF(X405="",0,X405),"0")+IFERROR(IF(X406="",0,X406),"0")+IFERROR(IF(X407="",0,X407),"0")</f>
        <v>0.28275</v>
      </c>
      <c r="Y408" s="355"/>
      <c r="Z408" s="355"/>
    </row>
    <row r="409" spans="1:53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100</v>
      </c>
      <c r="W409" s="354">
        <f>IFERROR(SUM(W405:W407),"0")</f>
        <v>101.39999999999999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hidden="1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5"/>
      <c r="Z463" s="355"/>
    </row>
    <row r="464" spans="1:53" hidden="1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0</v>
      </c>
      <c r="W464" s="354">
        <f>IFERROR(SUM(W452:W462),"0")</f>
        <v>0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hidden="1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hidden="1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1400</v>
      </c>
      <c r="W513" s="353">
        <f>IFERROR(IF(V513="",0,CEILING((V513/$H513),1)*$H513),"")</f>
        <v>1404</v>
      </c>
      <c r="X513" s="36">
        <f>IFERROR(IF(W513=0,"",ROUNDUP(W513/H513,0)*0.02175),"")</f>
        <v>3.9149999999999996</v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179.4871794871795</v>
      </c>
      <c r="W518" s="354">
        <f>IFERROR(W513/H513,"0")+IFERROR(W514/H514,"0")+IFERROR(W515/H515,"0")+IFERROR(W516/H516,"0")+IFERROR(W517/H517,"0")</f>
        <v>180</v>
      </c>
      <c r="X518" s="354">
        <f>IFERROR(IF(X513="",0,X513),"0")+IFERROR(IF(X514="",0,X514),"0")+IFERROR(IF(X515="",0,X515),"0")+IFERROR(IF(X516="",0,X516),"0")+IFERROR(IF(X517="",0,X517),"0")</f>
        <v>3.9149999999999996</v>
      </c>
      <c r="Y518" s="355"/>
      <c r="Z518" s="355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1400</v>
      </c>
      <c r="W519" s="354">
        <f>IFERROR(SUM(W513:W517),"0")</f>
        <v>1404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10950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10980.96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11395.517537257263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11427.822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18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18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11845.517537257263</v>
      </c>
      <c r="W523" s="354">
        <f>GrossWeightTotalR+PalletQtyTotalR*25</f>
        <v>11877.822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894.93200863063862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898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19.019579999999998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302.40000000000003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8520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653.16000000000008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101.39999999999999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1404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00,00"/>
        <filter val="10 950,00"/>
        <filter val="100,00"/>
        <filter val="11 395,52"/>
        <filter val="11 845,52"/>
        <filter val="11,42"/>
        <filter val="12,82"/>
        <filter val="179,49"/>
        <filter val="18"/>
        <filter val="2 500,00"/>
        <filter val="200,00"/>
        <filter val="23,81"/>
        <filter val="266,67"/>
        <filter val="300,00"/>
        <filter val="4 000,00"/>
        <filter val="4 500,00"/>
        <filter val="50,00"/>
        <filter val="600,00"/>
        <filter val="76,92"/>
        <filter val="894,93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