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596807-1F39-43D4-AE8E-642374BA09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X263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X217" i="1" s="1"/>
  <c r="X219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W200" i="1"/>
  <c r="W204" i="1" s="1"/>
  <c r="N200" i="1"/>
  <c r="V198" i="1"/>
  <c r="V197" i="1"/>
  <c r="X196" i="1"/>
  <c r="W196" i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W170" i="1" s="1"/>
  <c r="N168" i="1"/>
  <c r="V166" i="1"/>
  <c r="V165" i="1"/>
  <c r="X164" i="1"/>
  <c r="W164" i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W14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284" i="1" l="1"/>
  <c r="V524" i="1"/>
  <c r="J530" i="1"/>
  <c r="W230" i="1"/>
  <c r="W375" i="1"/>
  <c r="W464" i="1"/>
  <c r="X249" i="1"/>
  <c r="X60" i="1"/>
  <c r="X129" i="1"/>
  <c r="X272" i="1"/>
  <c r="W408" i="1"/>
  <c r="W483" i="1"/>
  <c r="X22" i="1"/>
  <c r="X23" i="1" s="1"/>
  <c r="X26" i="1"/>
  <c r="X33" i="1" s="1"/>
  <c r="X89" i="1"/>
  <c r="X93" i="1" s="1"/>
  <c r="H530" i="1"/>
  <c r="I530" i="1"/>
  <c r="X168" i="1"/>
  <c r="X170" i="1" s="1"/>
  <c r="W178" i="1"/>
  <c r="W198" i="1"/>
  <c r="X200" i="1"/>
  <c r="X204" i="1" s="1"/>
  <c r="W219" i="1"/>
  <c r="W307" i="1"/>
  <c r="P530" i="1"/>
  <c r="X371" i="1"/>
  <c r="X375" i="1" s="1"/>
  <c r="W403" i="1"/>
  <c r="X405" i="1"/>
  <c r="S530" i="1"/>
  <c r="X442" i="1"/>
  <c r="X443" i="1" s="1"/>
  <c r="W443" i="1"/>
  <c r="X446" i="1"/>
  <c r="X447" i="1" s="1"/>
  <c r="W447" i="1"/>
  <c r="X452" i="1"/>
  <c r="X463" i="1" s="1"/>
  <c r="X480" i="1"/>
  <c r="V520" i="1"/>
  <c r="V523" i="1"/>
  <c r="F10" i="1"/>
  <c r="F9" i="1"/>
  <c r="J9" i="1"/>
  <c r="W94" i="1"/>
  <c r="W105" i="1"/>
  <c r="X96" i="1"/>
  <c r="X104" i="1" s="1"/>
  <c r="W104" i="1"/>
  <c r="W120" i="1"/>
  <c r="X107" i="1"/>
  <c r="X119" i="1" s="1"/>
  <c r="W119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60" i="1"/>
  <c r="X86" i="1"/>
  <c r="W86" i="1"/>
  <c r="W130" i="1"/>
  <c r="W129" i="1"/>
  <c r="F530" i="1"/>
  <c r="W138" i="1"/>
  <c r="X133" i="1"/>
  <c r="X138" i="1" s="1"/>
  <c r="W139" i="1"/>
  <c r="X197" i="1"/>
  <c r="W350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G530" i="1"/>
  <c r="W147" i="1"/>
  <c r="W160" i="1"/>
  <c r="W165" i="1"/>
  <c r="W171" i="1"/>
  <c r="W177" i="1"/>
  <c r="W197" i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H9" i="1"/>
  <c r="B530" i="1"/>
  <c r="W522" i="1"/>
  <c r="W521" i="1"/>
  <c r="W24" i="1"/>
  <c r="D530" i="1"/>
  <c r="W61" i="1"/>
  <c r="E530" i="1"/>
  <c r="W87" i="1"/>
  <c r="X143" i="1"/>
  <c r="X146" i="1" s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W468" i="1"/>
  <c r="X483" i="1"/>
  <c r="U530" i="1"/>
  <c r="W424" i="1"/>
  <c r="W498" i="1"/>
  <c r="X525" i="1" l="1"/>
  <c r="W524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<sst xmlns="http://schemas.openxmlformats.org/spreadsheetml/2006/main" count="2230" uniqueCount="736">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</sst>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6" t="s">
        <v>0</v>
      </c>
      <c r="E1" s="377"/>
      <c r="F1" s="377"/>
      <c r="G1" s="12" t="s">
        <v>1</v>
      </c>
      <c r="H1" s="496" t="s">
        <v>2</v>
      </c>
      <c r="I1" s="377"/>
      <c r="J1" s="377"/>
      <c r="K1" s="377"/>
      <c r="L1" s="377"/>
      <c r="M1" s="377"/>
      <c r="N1" s="377"/>
      <c r="O1" s="377"/>
      <c r="P1" s="376" t="s">
        <v>3</v>
      </c>
      <c r="Q1" s="377"/>
      <c r="R1" s="3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1"/>
      <c r="C5" s="384"/>
      <c r="D5" s="652"/>
      <c r="E5" s="653"/>
      <c r="F5" s="423" t="s">
        <v>9</v>
      </c>
      <c r="G5" s="384"/>
      <c r="H5" s="652" t="s">
        <v>735</v>
      </c>
      <c r="I5" s="700"/>
      <c r="J5" s="700"/>
      <c r="K5" s="700"/>
      <c r="L5" s="653"/>
      <c r="N5" s="24" t="s">
        <v>10</v>
      </c>
      <c r="O5" s="386">
        <v>45397</v>
      </c>
      <c r="P5" s="387"/>
      <c r="R5" s="396" t="s">
        <v>11</v>
      </c>
      <c r="S5" s="397"/>
      <c r="T5" s="580" t="s">
        <v>12</v>
      </c>
      <c r="U5" s="387"/>
      <c r="Z5" s="51"/>
      <c r="AA5" s="51"/>
      <c r="AB5" s="51"/>
    </row>
    <row r="6" spans="1:29" s="350" customFormat="1" ht="24" customHeight="1" x14ac:dyDescent="0.2">
      <c r="A6" s="601" t="s">
        <v>13</v>
      </c>
      <c r="B6" s="391"/>
      <c r="C6" s="384"/>
      <c r="D6" s="454" t="s">
        <v>701</v>
      </c>
      <c r="E6" s="455"/>
      <c r="F6" s="455"/>
      <c r="G6" s="455"/>
      <c r="H6" s="455"/>
      <c r="I6" s="455"/>
      <c r="J6" s="455"/>
      <c r="K6" s="455"/>
      <c r="L6" s="387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Понедельник</v>
      </c>
      <c r="P6" s="357"/>
      <c r="R6" s="703" t="s">
        <v>16</v>
      </c>
      <c r="S6" s="397"/>
      <c r="T6" s="563" t="s">
        <v>17</v>
      </c>
      <c r="U6" s="56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30" t="str">
        <f>IFERROR(VLOOKUP(DeliveryAddress,Table,3,0),1)</f>
        <v>1</v>
      </c>
      <c r="E7" s="531"/>
      <c r="F7" s="531"/>
      <c r="G7" s="531"/>
      <c r="H7" s="531"/>
      <c r="I7" s="531"/>
      <c r="J7" s="531"/>
      <c r="K7" s="531"/>
      <c r="L7" s="505"/>
      <c r="N7" s="24"/>
      <c r="O7" s="42"/>
      <c r="P7" s="42"/>
      <c r="R7" s="361"/>
      <c r="S7" s="397"/>
      <c r="T7" s="565"/>
      <c r="U7" s="566"/>
      <c r="Z7" s="51"/>
      <c r="AA7" s="51"/>
      <c r="AB7" s="51"/>
    </row>
    <row r="8" spans="1:29" s="350" customFormat="1" ht="25.5" customHeight="1" x14ac:dyDescent="0.2">
      <c r="A8" s="401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7">
        <v>0.33333333333333331</v>
      </c>
      <c r="P8" s="387"/>
      <c r="R8" s="361"/>
      <c r="S8" s="397"/>
      <c r="T8" s="565"/>
      <c r="U8" s="566"/>
      <c r="Z8" s="51"/>
      <c r="AA8" s="51"/>
      <c r="AB8" s="51"/>
    </row>
    <row r="9" spans="1:29" s="35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7"/>
      <c r="E9" s="395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386"/>
      <c r="P9" s="387"/>
      <c r="R9" s="361"/>
      <c r="S9" s="397"/>
      <c r="T9" s="567"/>
      <c r="U9" s="56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7"/>
      <c r="E10" s="395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01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7"/>
      <c r="P10" s="387"/>
      <c r="S10" s="24" t="s">
        <v>22</v>
      </c>
      <c r="T10" s="702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387"/>
      <c r="S11" s="24" t="s">
        <v>26</v>
      </c>
      <c r="T11" s="427" t="s">
        <v>27</v>
      </c>
      <c r="U11" s="42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390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84"/>
      <c r="N12" s="24" t="s">
        <v>29</v>
      </c>
      <c r="O12" s="504"/>
      <c r="P12" s="505"/>
      <c r="Q12" s="23"/>
      <c r="S12" s="24"/>
      <c r="T12" s="377"/>
      <c r="U12" s="361"/>
      <c r="Z12" s="51"/>
      <c r="AA12" s="51"/>
      <c r="AB12" s="51"/>
    </row>
    <row r="13" spans="1:29" s="350" customFormat="1" ht="23.25" customHeight="1" x14ac:dyDescent="0.2">
      <c r="A13" s="390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84"/>
      <c r="M13" s="26"/>
      <c r="N13" s="26" t="s">
        <v>31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390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8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14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84"/>
      <c r="N15" s="599" t="s">
        <v>34</v>
      </c>
      <c r="O15" s="377"/>
      <c r="P15" s="377"/>
      <c r="Q15" s="377"/>
      <c r="R15" s="3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80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80"/>
      <c r="S17" s="383" t="s">
        <v>48</v>
      </c>
      <c r="T17" s="384"/>
      <c r="U17" s="358" t="s">
        <v>49</v>
      </c>
      <c r="V17" s="358" t="s">
        <v>50</v>
      </c>
      <c r="W17" s="721" t="s">
        <v>51</v>
      </c>
      <c r="X17" s="358" t="s">
        <v>52</v>
      </c>
      <c r="Y17" s="399" t="s">
        <v>53</v>
      </c>
      <c r="Z17" s="399" t="s">
        <v>54</v>
      </c>
      <c r="AA17" s="399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81"/>
      <c r="E18" s="382"/>
      <c r="F18" s="359"/>
      <c r="G18" s="359"/>
      <c r="H18" s="359"/>
      <c r="I18" s="359"/>
      <c r="J18" s="359"/>
      <c r="K18" s="359"/>
      <c r="L18" s="359"/>
      <c r="M18" s="359"/>
      <c r="N18" s="381"/>
      <c r="O18" s="631"/>
      <c r="P18" s="631"/>
      <c r="Q18" s="631"/>
      <c r="R18" s="382"/>
      <c r="S18" s="349" t="s">
        <v>57</v>
      </c>
      <c r="T18" s="349" t="s">
        <v>58</v>
      </c>
      <c r="U18" s="359"/>
      <c r="V18" s="359"/>
      <c r="W18" s="722"/>
      <c r="X18" s="359"/>
      <c r="Y18" s="400"/>
      <c r="Z18" s="400"/>
      <c r="AA18" s="664"/>
      <c r="AB18" s="665"/>
      <c r="AC18" s="666"/>
      <c r="AD18" s="61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415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73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3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415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415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400</v>
      </c>
      <c r="W56" s="353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37.037037037037038</v>
      </c>
      <c r="W60" s="354">
        <f>IFERROR(W56/H56,"0")+IFERROR(W57/H57,"0")+IFERROR(W58/H58,"0")+IFERROR(W59/H59,"0")</f>
        <v>38</v>
      </c>
      <c r="X60" s="354">
        <f>IFERROR(IF(X56="",0,X56),"0")+IFERROR(IF(X57="",0,X57),"0")+IFERROR(IF(X58="",0,X58),"0")+IFERROR(IF(X59="",0,X59),"0")</f>
        <v>0.8264999999999999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400</v>
      </c>
      <c r="W61" s="354">
        <f>IFERROR(SUM(W56:W59),"0")</f>
        <v>410.40000000000003</v>
      </c>
      <c r="X61" s="37"/>
      <c r="Y61" s="355"/>
      <c r="Z61" s="355"/>
    </row>
    <row r="62" spans="1:53" ht="16.5" hidden="1" customHeight="1" x14ac:dyDescent="0.25">
      <c r="A62" s="415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3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hidden="1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6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415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4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hidden="1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hidden="1" customHeight="1" x14ac:dyDescent="0.2">
      <c r="A140" s="392" t="s">
        <v>230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415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hidden="1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415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hidden="1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4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415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hidden="1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3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hidden="1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hidden="1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415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hidden="1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4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415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hidden="1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415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hidden="1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3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40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hidden="1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hidden="1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hidden="1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5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hidden="1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hidden="1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hidden="1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7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71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415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hidden="1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415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hidden="1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392" t="s">
        <v>460</v>
      </c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393"/>
      <c r="P328" s="393"/>
      <c r="Q328" s="393"/>
      <c r="R328" s="393"/>
      <c r="S328" s="393"/>
      <c r="T328" s="393"/>
      <c r="U328" s="393"/>
      <c r="V328" s="393"/>
      <c r="W328" s="393"/>
      <c r="X328" s="393"/>
      <c r="Y328" s="48"/>
      <c r="Z328" s="48"/>
    </row>
    <row r="329" spans="1:53" ht="16.5" hidden="1" customHeight="1" x14ac:dyDescent="0.25">
      <c r="A329" s="415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hidden="1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2600</v>
      </c>
      <c r="W332" s="353">
        <f t="shared" si="17"/>
        <v>2610</v>
      </c>
      <c r="X332" s="36">
        <f>IFERROR(IF(W332=0,"",ROUNDUP(W332/H332,0)*0.02175),"")</f>
        <v>3.7844999999999995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1300</v>
      </c>
      <c r="W334" s="353">
        <f t="shared" si="17"/>
        <v>1305</v>
      </c>
      <c r="X334" s="36">
        <f>IFERROR(IF(W334=0,"",ROUNDUP(W334/H334,0)*0.02175),"")</f>
        <v>1.8922499999999998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1800</v>
      </c>
      <c r="W336" s="353">
        <f t="shared" si="17"/>
        <v>1800</v>
      </c>
      <c r="X336" s="36">
        <f>IFERROR(IF(W336=0,"",ROUNDUP(W336/H336,0)*0.02175),"")</f>
        <v>2.61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380</v>
      </c>
      <c r="W339" s="354">
        <f>IFERROR(W331/H331,"0")+IFERROR(W332/H332,"0")+IFERROR(W333/H333,"0")+IFERROR(W334/H334,"0")+IFERROR(W335/H335,"0")+IFERROR(W336/H336,"0")+IFERROR(W337/H337,"0")+IFERROR(W338/H338,"0")</f>
        <v>381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8.2867499999999996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5700</v>
      </c>
      <c r="W340" s="354">
        <f>IFERROR(SUM(W331:W338),"0")</f>
        <v>5715</v>
      </c>
      <c r="X340" s="37"/>
      <c r="Y340" s="355"/>
      <c r="Z340" s="355"/>
    </row>
    <row r="341" spans="1:53" ht="14.25" hidden="1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1500</v>
      </c>
      <c r="W342" s="353">
        <f>IFERROR(IF(V342="",0,CEILING((V342/$H342),1)*$H342),"")</f>
        <v>1500</v>
      </c>
      <c r="X342" s="36">
        <f>IFERROR(IF(W342=0,"",ROUNDUP(W342/H342,0)*0.02175),"")</f>
        <v>2.1749999999999998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100</v>
      </c>
      <c r="W345" s="354">
        <f>IFERROR(W342/H342,"0")+IFERROR(W343/H343,"0")+IFERROR(W344/H344,"0")</f>
        <v>100</v>
      </c>
      <c r="X345" s="354">
        <f>IFERROR(IF(X342="",0,X342),"0")+IFERROR(IF(X343="",0,X343),"0")+IFERROR(IF(X344="",0,X344),"0")</f>
        <v>2.1749999999999998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1500</v>
      </c>
      <c r="W346" s="354">
        <f>IFERROR(SUM(W342:W344),"0")</f>
        <v>1500</v>
      </c>
      <c r="X346" s="37"/>
      <c r="Y346" s="355"/>
      <c r="Z346" s="355"/>
    </row>
    <row r="347" spans="1:53" ht="14.25" hidden="1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415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hidden="1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392" t="s">
        <v>512</v>
      </c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  <c r="X381" s="393"/>
      <c r="Y381" s="48"/>
      <c r="Z381" s="48"/>
    </row>
    <row r="382" spans="1:53" ht="16.5" hidden="1" customHeight="1" x14ac:dyDescent="0.25">
      <c r="A382" s="415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hidden="1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hidden="1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hidden="1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hidden="1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415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hidden="1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3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392" t="s">
        <v>588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48"/>
      <c r="Z449" s="48"/>
    </row>
    <row r="450" spans="1:53" ht="16.5" hidden="1" customHeight="1" x14ac:dyDescent="0.25">
      <c r="A450" s="415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hidden="1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hidden="1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hidden="1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3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392" t="s">
        <v>636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48"/>
      <c r="Z489" s="48"/>
    </row>
    <row r="490" spans="1:53" ht="16.5" hidden="1" customHeight="1" x14ac:dyDescent="0.25">
      <c r="A490" s="415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hidden="1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4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6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13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80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53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9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8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8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7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7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7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09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397"/>
      <c r="N520" s="443" t="s">
        <v>688</v>
      </c>
      <c r="O520" s="391"/>
      <c r="P520" s="391"/>
      <c r="Q520" s="391"/>
      <c r="R520" s="391"/>
      <c r="S520" s="391"/>
      <c r="T520" s="384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7600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7625.4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397"/>
      <c r="N521" s="443" t="s">
        <v>689</v>
      </c>
      <c r="O521" s="391"/>
      <c r="P521" s="391"/>
      <c r="Q521" s="391"/>
      <c r="R521" s="391"/>
      <c r="S521" s="391"/>
      <c r="T521" s="384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7848.177777777777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7874.52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397"/>
      <c r="N522" s="443" t="s">
        <v>690</v>
      </c>
      <c r="O522" s="391"/>
      <c r="P522" s="391"/>
      <c r="Q522" s="391"/>
      <c r="R522" s="391"/>
      <c r="S522" s="391"/>
      <c r="T522" s="384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11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11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397"/>
      <c r="N523" s="443" t="s">
        <v>692</v>
      </c>
      <c r="O523" s="391"/>
      <c r="P523" s="391"/>
      <c r="Q523" s="391"/>
      <c r="R523" s="391"/>
      <c r="S523" s="391"/>
      <c r="T523" s="384"/>
      <c r="U523" s="37" t="s">
        <v>65</v>
      </c>
      <c r="V523" s="354">
        <f>GrossWeightTotal+PalletQtyTotal*25</f>
        <v>8123.177777777777</v>
      </c>
      <c r="W523" s="354">
        <f>GrossWeightTotalR+PalletQtyTotalR*25</f>
        <v>8149.52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397"/>
      <c r="N524" s="443" t="s">
        <v>693</v>
      </c>
      <c r="O524" s="391"/>
      <c r="P524" s="391"/>
      <c r="Q524" s="391"/>
      <c r="R524" s="391"/>
      <c r="S524" s="391"/>
      <c r="T524" s="384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517.03703703703707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519</v>
      </c>
      <c r="X524" s="37"/>
      <c r="Y524" s="355"/>
      <c r="Z524" s="355"/>
    </row>
    <row r="525" spans="1:53" ht="14.25" hidden="1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397"/>
      <c r="N525" s="443" t="s">
        <v>694</v>
      </c>
      <c r="O525" s="391"/>
      <c r="P525" s="391"/>
      <c r="Q525" s="391"/>
      <c r="R525" s="391"/>
      <c r="S525" s="391"/>
      <c r="T525" s="384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11.288249999999998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411" t="s">
        <v>95</v>
      </c>
      <c r="D527" s="487"/>
      <c r="E527" s="487"/>
      <c r="F527" s="488"/>
      <c r="G527" s="411" t="s">
        <v>230</v>
      </c>
      <c r="H527" s="487"/>
      <c r="I527" s="487"/>
      <c r="J527" s="487"/>
      <c r="K527" s="487"/>
      <c r="L527" s="487"/>
      <c r="M527" s="487"/>
      <c r="N527" s="487"/>
      <c r="O527" s="488"/>
      <c r="P527" s="411" t="s">
        <v>460</v>
      </c>
      <c r="Q527" s="488"/>
      <c r="R527" s="411" t="s">
        <v>512</v>
      </c>
      <c r="S527" s="48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9" t="s">
        <v>697</v>
      </c>
      <c r="B528" s="411" t="s">
        <v>59</v>
      </c>
      <c r="C528" s="411" t="s">
        <v>96</v>
      </c>
      <c r="D528" s="411" t="s">
        <v>104</v>
      </c>
      <c r="E528" s="411" t="s">
        <v>95</v>
      </c>
      <c r="F528" s="411" t="s">
        <v>219</v>
      </c>
      <c r="G528" s="411" t="s">
        <v>231</v>
      </c>
      <c r="H528" s="411" t="s">
        <v>238</v>
      </c>
      <c r="I528" s="411" t="s">
        <v>257</v>
      </c>
      <c r="J528" s="411" t="s">
        <v>316</v>
      </c>
      <c r="K528" s="346"/>
      <c r="L528" s="411" t="s">
        <v>333</v>
      </c>
      <c r="M528" s="411" t="s">
        <v>346</v>
      </c>
      <c r="N528" s="411" t="s">
        <v>429</v>
      </c>
      <c r="O528" s="411" t="s">
        <v>447</v>
      </c>
      <c r="P528" s="411" t="s">
        <v>461</v>
      </c>
      <c r="Q528" s="411" t="s">
        <v>487</v>
      </c>
      <c r="R528" s="411" t="s">
        <v>513</v>
      </c>
      <c r="S528" s="411" t="s">
        <v>560</v>
      </c>
      <c r="T528" s="411" t="s">
        <v>588</v>
      </c>
      <c r="U528" s="411" t="s">
        <v>637</v>
      </c>
      <c r="Z528" s="52"/>
      <c r="AC528" s="346"/>
    </row>
    <row r="529" spans="1:29" ht="13.5" customHeight="1" thickBot="1" x14ac:dyDescent="0.25">
      <c r="A529" s="470"/>
      <c r="B529" s="412"/>
      <c r="C529" s="412"/>
      <c r="D529" s="412"/>
      <c r="E529" s="412"/>
      <c r="F529" s="412"/>
      <c r="G529" s="412"/>
      <c r="H529" s="412"/>
      <c r="I529" s="412"/>
      <c r="J529" s="412"/>
      <c r="K529" s="346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410.40000000000003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0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7215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500,00"/>
        <filter val="1 800,00"/>
        <filter val="100,00"/>
        <filter val="11"/>
        <filter val="2 600,00"/>
        <filter val="37,04"/>
        <filter val="380,00"/>
        <filter val="400,00"/>
        <filter val="5 700,00"/>
        <filter val="517,04"/>
        <filter val="7 600,00"/>
        <filter val="7 848,18"/>
        <filter val="8 123,18"/>
      </filters>
    </filterColumn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157:E157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