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715E14-0270-47BB-9198-403DF09BAE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V518" i="1"/>
  <c r="W517" i="1"/>
  <c r="X517" i="1" s="1"/>
  <c r="W516" i="1"/>
  <c r="X516" i="1" s="1"/>
  <c r="W515" i="1"/>
  <c r="X515" i="1" s="1"/>
  <c r="W514" i="1"/>
  <c r="X514" i="1" s="1"/>
  <c r="W513" i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X458" i="1"/>
  <c r="W458" i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N452" i="1"/>
  <c r="V448" i="1"/>
  <c r="V447" i="1"/>
  <c r="W446" i="1"/>
  <c r="N446" i="1"/>
  <c r="V444" i="1"/>
  <c r="V443" i="1"/>
  <c r="W442" i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X348" i="1" s="1"/>
  <c r="X350" i="1" s="1"/>
  <c r="N348" i="1"/>
  <c r="V346" i="1"/>
  <c r="V345" i="1"/>
  <c r="W344" i="1"/>
  <c r="X344" i="1" s="1"/>
  <c r="N344" i="1"/>
  <c r="W343" i="1"/>
  <c r="X343" i="1" s="1"/>
  <c r="N343" i="1"/>
  <c r="X342" i="1"/>
  <c r="W342" i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X268" i="1"/>
  <c r="W268" i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X263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V220" i="1"/>
  <c r="V219" i="1"/>
  <c r="W218" i="1"/>
  <c r="X218" i="1" s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N209" i="1"/>
  <c r="W208" i="1"/>
  <c r="X208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N201" i="1"/>
  <c r="W200" i="1"/>
  <c r="W204" i="1" s="1"/>
  <c r="N200" i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X175" i="1"/>
  <c r="W175" i="1"/>
  <c r="N175" i="1"/>
  <c r="W174" i="1"/>
  <c r="N174" i="1"/>
  <c r="W173" i="1"/>
  <c r="N173" i="1"/>
  <c r="V171" i="1"/>
  <c r="V170" i="1"/>
  <c r="W169" i="1"/>
  <c r="X169" i="1" s="1"/>
  <c r="N169" i="1"/>
  <c r="W168" i="1"/>
  <c r="W170" i="1" s="1"/>
  <c r="N168" i="1"/>
  <c r="V166" i="1"/>
  <c r="V165" i="1"/>
  <c r="W164" i="1"/>
  <c r="N164" i="1"/>
  <c r="W163" i="1"/>
  <c r="X163" i="1" s="1"/>
  <c r="N163" i="1"/>
  <c r="V160" i="1"/>
  <c r="V159" i="1"/>
  <c r="X158" i="1"/>
  <c r="W158" i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N151" i="1"/>
  <c r="X150" i="1"/>
  <c r="W150" i="1"/>
  <c r="N150" i="1"/>
  <c r="V147" i="1"/>
  <c r="V146" i="1"/>
  <c r="W145" i="1"/>
  <c r="X145" i="1" s="1"/>
  <c r="N145" i="1"/>
  <c r="W144" i="1"/>
  <c r="N144" i="1"/>
  <c r="W143" i="1"/>
  <c r="X143" i="1" s="1"/>
  <c r="N143" i="1"/>
  <c r="V139" i="1"/>
  <c r="V138" i="1"/>
  <c r="W137" i="1"/>
  <c r="X137" i="1" s="1"/>
  <c r="N137" i="1"/>
  <c r="W136" i="1"/>
  <c r="X136" i="1" s="1"/>
  <c r="N136" i="1"/>
  <c r="X135" i="1"/>
  <c r="W135" i="1"/>
  <c r="N135" i="1"/>
  <c r="W134" i="1"/>
  <c r="N134" i="1"/>
  <c r="W133" i="1"/>
  <c r="X133" i="1" s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X96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D530" i="1" s="1"/>
  <c r="N56" i="1"/>
  <c r="V53" i="1"/>
  <c r="V52" i="1"/>
  <c r="W51" i="1"/>
  <c r="W53" i="1" s="1"/>
  <c r="N51" i="1"/>
  <c r="X50" i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284" i="1" l="1"/>
  <c r="E530" i="1"/>
  <c r="W130" i="1"/>
  <c r="W146" i="1"/>
  <c r="X229" i="1"/>
  <c r="X411" i="1"/>
  <c r="X412" i="1" s="1"/>
  <c r="W412" i="1"/>
  <c r="W409" i="1"/>
  <c r="X405" i="1"/>
  <c r="W444" i="1"/>
  <c r="W443" i="1"/>
  <c r="X442" i="1"/>
  <c r="X443" i="1" s="1"/>
  <c r="W448" i="1"/>
  <c r="W447" i="1"/>
  <c r="X446" i="1"/>
  <c r="X447" i="1" s="1"/>
  <c r="W464" i="1"/>
  <c r="X452" i="1"/>
  <c r="W177" i="1"/>
  <c r="X173" i="1"/>
  <c r="X249" i="1"/>
  <c r="W33" i="1"/>
  <c r="C530" i="1"/>
  <c r="W105" i="1"/>
  <c r="W119" i="1"/>
  <c r="X107" i="1"/>
  <c r="W159" i="1"/>
  <c r="W198" i="1"/>
  <c r="X272" i="1"/>
  <c r="W375" i="1"/>
  <c r="X371" i="1"/>
  <c r="X375" i="1" s="1"/>
  <c r="W408" i="1"/>
  <c r="W484" i="1"/>
  <c r="X480" i="1"/>
  <c r="W93" i="1"/>
  <c r="W104" i="1"/>
  <c r="W120" i="1"/>
  <c r="W138" i="1"/>
  <c r="G530" i="1"/>
  <c r="W166" i="1"/>
  <c r="W178" i="1"/>
  <c r="W215" i="1"/>
  <c r="W272" i="1"/>
  <c r="W279" i="1"/>
  <c r="W284" i="1"/>
  <c r="W346" i="1"/>
  <c r="W345" i="1"/>
  <c r="W403" i="1"/>
  <c r="S530" i="1"/>
  <c r="W519" i="1"/>
  <c r="W518" i="1"/>
  <c r="V520" i="1"/>
  <c r="X513" i="1"/>
  <c r="X518" i="1" s="1"/>
  <c r="V524" i="1"/>
  <c r="F9" i="1"/>
  <c r="J9" i="1"/>
  <c r="F10" i="1"/>
  <c r="X22" i="1"/>
  <c r="X23" i="1" s="1"/>
  <c r="X26" i="1"/>
  <c r="X33" i="1" s="1"/>
  <c r="W34" i="1"/>
  <c r="X51" i="1"/>
  <c r="X52" i="1" s="1"/>
  <c r="W52" i="1"/>
  <c r="X56" i="1"/>
  <c r="X60" i="1" s="1"/>
  <c r="W60" i="1"/>
  <c r="X64" i="1"/>
  <c r="X86" i="1" s="1"/>
  <c r="W86" i="1"/>
  <c r="X89" i="1"/>
  <c r="X93" i="1" s="1"/>
  <c r="W94" i="1"/>
  <c r="X97" i="1"/>
  <c r="X104" i="1" s="1"/>
  <c r="X108" i="1"/>
  <c r="X119" i="1" s="1"/>
  <c r="X122" i="1"/>
  <c r="X129" i="1" s="1"/>
  <c r="W129" i="1"/>
  <c r="F530" i="1"/>
  <c r="X134" i="1"/>
  <c r="X138" i="1" s="1"/>
  <c r="W139" i="1"/>
  <c r="X144" i="1"/>
  <c r="X146" i="1" s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20" i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V523" i="1"/>
  <c r="P530" i="1"/>
  <c r="H9" i="1"/>
  <c r="B530" i="1"/>
  <c r="W522" i="1"/>
  <c r="W521" i="1"/>
  <c r="W24" i="1"/>
  <c r="W61" i="1"/>
  <c r="W87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4" i="1" l="1"/>
  <c r="X525" i="1"/>
  <c r="W520" i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<sst xmlns="http://schemas.openxmlformats.org/spreadsheetml/2006/main" count="2229" uniqueCount="735">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</sst>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/>
      <c r="I5" s="400"/>
      <c r="J5" s="400"/>
      <c r="K5" s="400"/>
      <c r="L5" s="401"/>
      <c r="N5" s="24" t="s">
        <v>10</v>
      </c>
      <c r="O5" s="618">
        <v>45398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701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Вторник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0.33333333333333331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90</v>
      </c>
      <c r="W50" s="353">
        <f>IFERROR(IF(V50="",0,CEILING((V50/$H50),1)*$H50),"")</f>
        <v>97.2</v>
      </c>
      <c r="X50" s="36">
        <f>IFERROR(IF(W50=0,"",ROUNDUP(W50/H50,0)*0.02175),"")</f>
        <v>0.19574999999999998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180</v>
      </c>
      <c r="W51" s="353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74.999999999999986</v>
      </c>
      <c r="W52" s="354">
        <f>IFERROR(W50/H50,"0")+IFERROR(W51/H51,"0")</f>
        <v>76</v>
      </c>
      <c r="X52" s="354">
        <f>IFERROR(IF(X50="",0,X50),"0")+IFERROR(IF(X51="",0,X51),"0")</f>
        <v>0.70025999999999999</v>
      </c>
      <c r="Y52" s="355"/>
      <c r="Z52" s="355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270</v>
      </c>
      <c r="W53" s="354">
        <f>IFERROR(SUM(W50:W51),"0")</f>
        <v>278.10000000000002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300</v>
      </c>
      <c r="W56" s="353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585</v>
      </c>
      <c r="W58" s="353">
        <f>IFERROR(IF(V58="",0,CEILING((V58/$H58),1)*$H58),"")</f>
        <v>585</v>
      </c>
      <c r="X58" s="36">
        <f>IFERROR(IF(W58=0,"",ROUNDUP(W58/H58,0)*0.00937),"")</f>
        <v>1.2181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157.77777777777777</v>
      </c>
      <c r="W60" s="354">
        <f>IFERROR(W56/H56,"0")+IFERROR(W57/H57,"0")+IFERROR(W58/H58,"0")+IFERROR(W59/H59,"0")</f>
        <v>158</v>
      </c>
      <c r="X60" s="354">
        <f>IFERROR(IF(X56="",0,X56),"0")+IFERROR(IF(X57="",0,X57),"0")+IFERROR(IF(X58="",0,X58),"0")+IFERROR(IF(X59="",0,X59),"0")</f>
        <v>1.8270999999999999</v>
      </c>
      <c r="Y60" s="355"/>
      <c r="Z60" s="355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885</v>
      </c>
      <c r="W61" s="354">
        <f>IFERROR(SUM(W56:W59),"0")</f>
        <v>887.40000000000009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10</v>
      </c>
      <c r="W64" s="353">
        <f t="shared" ref="W64:W85" si="2">IFERROR(IF(V64="",0,CEILING((V64/$H64),1)*$H64),"")</f>
        <v>11.2</v>
      </c>
      <c r="X64" s="36">
        <f t="shared" ref="X64:X70" si="3"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250</v>
      </c>
      <c r="W68" s="353">
        <f t="shared" si="2"/>
        <v>259.20000000000005</v>
      </c>
      <c r="X68" s="36">
        <f t="shared" si="3"/>
        <v>0.52200000000000002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30</v>
      </c>
      <c r="W70" s="353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30</v>
      </c>
      <c r="W71" s="353">
        <f t="shared" si="2"/>
        <v>30</v>
      </c>
      <c r="X71" s="36">
        <f>IFERROR(IF(W71=0,"",ROUNDUP(W71/H71,0)*0.00753),"")</f>
        <v>7.5300000000000006E-2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200</v>
      </c>
      <c r="W73" s="353">
        <f t="shared" si="2"/>
        <v>200</v>
      </c>
      <c r="X73" s="36">
        <f t="shared" si="4"/>
        <v>0.46849999999999997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450</v>
      </c>
      <c r="W79" s="353">
        <f t="shared" si="2"/>
        <v>450</v>
      </c>
      <c r="X79" s="36">
        <f t="shared" si="4"/>
        <v>0.93699999999999994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56</v>
      </c>
      <c r="W80" s="353">
        <f t="shared" si="2"/>
        <v>57.6</v>
      </c>
      <c r="X80" s="36">
        <f>IFERROR(IF(W80=0,"",ROUNDUP(W80/H80,0)*0.00753),"")</f>
        <v>0.13553999999999999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585</v>
      </c>
      <c r="W84" s="353">
        <f t="shared" si="2"/>
        <v>585</v>
      </c>
      <c r="X84" s="36">
        <f>IFERROR(IF(W84=0,"",ROUNDUP(W84/H84,0)*0.00937),"")</f>
        <v>1.2181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343.14814814814815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345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3.6391900000000001</v>
      </c>
      <c r="Y86" s="355"/>
      <c r="Z86" s="355"/>
    </row>
    <row r="87" spans="1:53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1711</v>
      </c>
      <c r="W87" s="354">
        <f>IFERROR(SUM(W64:W85),"0")</f>
        <v>1727.4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42</v>
      </c>
      <c r="W103" s="353">
        <f t="shared" si="5"/>
        <v>42</v>
      </c>
      <c r="X103" s="36">
        <f>IFERROR(IF(W103=0,"",ROUNDUP(W103/H103,0)*0.00753),"")</f>
        <v>0.11295000000000001</v>
      </c>
      <c r="Y103" s="56"/>
      <c r="Z103" s="57"/>
      <c r="AD103" s="58"/>
      <c r="BA103" s="109" t="s">
        <v>1</v>
      </c>
    </row>
    <row r="104" spans="1:53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15.000000000000002</v>
      </c>
      <c r="W104" s="354">
        <f>IFERROR(W96/H96,"0")+IFERROR(W97/H97,"0")+IFERROR(W98/H98,"0")+IFERROR(W99/H99,"0")+IFERROR(W100/H100,"0")+IFERROR(W101/H101,"0")+IFERROR(W102/H102,"0")+IFERROR(W103/H103,"0")</f>
        <v>15.000000000000002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0.11295000000000001</v>
      </c>
      <c r="Y104" s="355"/>
      <c r="Z104" s="355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42</v>
      </c>
      <c r="W105" s="354">
        <f>IFERROR(SUM(W96:W103),"0")</f>
        <v>42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190</v>
      </c>
      <c r="W109" s="353">
        <f t="shared" si="6"/>
        <v>193.20000000000002</v>
      </c>
      <c r="X109" s="36">
        <f>IFERROR(IF(W109=0,"",ROUNDUP(W109/H109,0)*0.02175),"")</f>
        <v>0.50024999999999997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80</v>
      </c>
      <c r="W110" s="353">
        <f t="shared" si="6"/>
        <v>84</v>
      </c>
      <c r="X110" s="36">
        <f>IFERROR(IF(W110=0,"",ROUNDUP(W110/H110,0)*0.02175),"")</f>
        <v>0.21749999999999997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72.600000000000009</v>
      </c>
      <c r="W113" s="353">
        <f t="shared" si="6"/>
        <v>73.92</v>
      </c>
      <c r="X113" s="36">
        <f>IFERROR(IF(W113=0,"",ROUNDUP(W113/H113,0)*0.00753),"")</f>
        <v>0.21084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360</v>
      </c>
      <c r="W114" s="353">
        <f t="shared" si="6"/>
        <v>361.8</v>
      </c>
      <c r="X114" s="36">
        <f>IFERROR(IF(W114=0,"",ROUNDUP(W114/H114,0)*0.00753),"")</f>
        <v>1.00902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35</v>
      </c>
      <c r="W117" s="353">
        <f t="shared" si="6"/>
        <v>36</v>
      </c>
      <c r="X117" s="36">
        <f>IFERROR(IF(W117=0,"",ROUNDUP(W117/H117,0)*0.00753),"")</f>
        <v>9.0359999999999996E-2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204.64285714285711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207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2.0279699999999998</v>
      </c>
      <c r="Y119" s="355"/>
      <c r="Z119" s="355"/>
    </row>
    <row r="120" spans="1:53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737.6</v>
      </c>
      <c r="W120" s="354">
        <f>IFERROR(SUM(W107:W118),"0")</f>
        <v>748.92000000000007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80</v>
      </c>
      <c r="W125" s="353">
        <f t="shared" si="7"/>
        <v>84</v>
      </c>
      <c r="X125" s="36">
        <f>IFERROR(IF(W125=0,"",ROUNDUP(W125/H125,0)*0.02175),"")</f>
        <v>0.21749999999999997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42.9</v>
      </c>
      <c r="W127" s="353">
        <f t="shared" si="7"/>
        <v>43.56</v>
      </c>
      <c r="X127" s="36">
        <f>IFERROR(IF(W127=0,"",ROUNDUP(W127/H127,0)*0.00753),"")</f>
        <v>0.16566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31.19047619047619</v>
      </c>
      <c r="W129" s="354">
        <f>IFERROR(W122/H122,"0")+IFERROR(W123/H123,"0")+IFERROR(W124/H124,"0")+IFERROR(W125/H125,"0")+IFERROR(W126/H126,"0")+IFERROR(W127/H127,"0")+IFERROR(W128/H128,"0")</f>
        <v>32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0.38315999999999995</v>
      </c>
      <c r="Y129" s="355"/>
      <c r="Z129" s="355"/>
    </row>
    <row r="130" spans="1:53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122.9</v>
      </c>
      <c r="W130" s="354">
        <f>IFERROR(SUM(W122:W128),"0")</f>
        <v>127.56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600</v>
      </c>
      <c r="W135" s="353">
        <f>IFERROR(IF(V135="",0,CEILING((V135/$H135),1)*$H135),"")</f>
        <v>604.80000000000007</v>
      </c>
      <c r="X135" s="36">
        <f>IFERROR(IF(W135=0,"",ROUNDUP(W135/H135,0)*0.02175),"")</f>
        <v>1.5659999999999998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675</v>
      </c>
      <c r="W137" s="353">
        <f>IFERROR(IF(V137="",0,CEILING((V137/$H137),1)*$H137),"")</f>
        <v>675</v>
      </c>
      <c r="X137" s="36">
        <f>IFERROR(IF(W137=0,"",ROUNDUP(W137/H137,0)*0.00753),"")</f>
        <v>1.8825000000000001</v>
      </c>
      <c r="Y137" s="56"/>
      <c r="Z137" s="57"/>
      <c r="AD137" s="58"/>
      <c r="BA137" s="133" t="s">
        <v>1</v>
      </c>
    </row>
    <row r="138" spans="1:53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321.42857142857139</v>
      </c>
      <c r="W138" s="354">
        <f>IFERROR(W133/H133,"0")+IFERROR(W134/H134,"0")+IFERROR(W135/H135,"0")+IFERROR(W136/H136,"0")+IFERROR(W137/H137,"0")</f>
        <v>322</v>
      </c>
      <c r="X138" s="354">
        <f>IFERROR(IF(X133="",0,X133),"0")+IFERROR(IF(X134="",0,X134),"0")+IFERROR(IF(X135="",0,X135),"0")+IFERROR(IF(X136="",0,X136),"0")+IFERROR(IF(X137="",0,X137),"0")</f>
        <v>3.4485000000000001</v>
      </c>
      <c r="Y138" s="355"/>
      <c r="Z138" s="355"/>
    </row>
    <row r="139" spans="1:53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1275</v>
      </c>
      <c r="W139" s="354">
        <f>IFERROR(SUM(W133:W137),"0")</f>
        <v>1279.8000000000002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100</v>
      </c>
      <c r="W150" s="353">
        <f t="shared" ref="W150:W158" si="8">IFERROR(IF(V150="",0,CEILING((V150/$H150),1)*$H150),"")</f>
        <v>100.80000000000001</v>
      </c>
      <c r="X150" s="36">
        <f>IFERROR(IF(W150=0,"",ROUNDUP(W150/H150,0)*0.00753),"")</f>
        <v>0.18071999999999999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20</v>
      </c>
      <c r="W151" s="353">
        <f t="shared" si="8"/>
        <v>21</v>
      </c>
      <c r="X151" s="36">
        <f>IFERROR(IF(W151=0,"",ROUNDUP(W151/H151,0)*0.00753),"")</f>
        <v>3.7650000000000003E-2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220</v>
      </c>
      <c r="W152" s="353">
        <f t="shared" si="8"/>
        <v>222.60000000000002</v>
      </c>
      <c r="X152" s="36">
        <f>IFERROR(IF(W152=0,"",ROUNDUP(W152/H152,0)*0.00753),"")</f>
        <v>0.39909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175</v>
      </c>
      <c r="W153" s="353">
        <f t="shared" si="8"/>
        <v>176.4</v>
      </c>
      <c r="X153" s="36">
        <f>IFERROR(IF(W153=0,"",ROUNDUP(W153/H153,0)*0.00502),"")</f>
        <v>0.42168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227.5</v>
      </c>
      <c r="W156" s="353">
        <f t="shared" si="8"/>
        <v>228.9</v>
      </c>
      <c r="X156" s="36">
        <f>IFERROR(IF(W156=0,"",ROUNDUP(W156/H156,0)*0.00502),"")</f>
        <v>0.54718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272.61904761904759</v>
      </c>
      <c r="W159" s="354">
        <f>IFERROR(W150/H150,"0")+IFERROR(W151/H151,"0")+IFERROR(W152/H152,"0")+IFERROR(W153/H153,"0")+IFERROR(W154/H154,"0")+IFERROR(W155/H155,"0")+IFERROR(W156/H156,"0")+IFERROR(W157/H157,"0")+IFERROR(W158/H158,"0")</f>
        <v>275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1.58632</v>
      </c>
      <c r="Y159" s="355"/>
      <c r="Z159" s="355"/>
    </row>
    <row r="160" spans="1:53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742.5</v>
      </c>
      <c r="W160" s="354">
        <f>IFERROR(SUM(W150:W158),"0")</f>
        <v>749.7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170</v>
      </c>
      <c r="W173" s="353">
        <f>IFERROR(IF(V173="",0,CEILING((V173/$H173),1)*$H173),"")</f>
        <v>172.8</v>
      </c>
      <c r="X173" s="36">
        <f>IFERROR(IF(W173=0,"",ROUNDUP(W173/H173,0)*0.00937),"")</f>
        <v>0.29984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120</v>
      </c>
      <c r="W174" s="353">
        <f>IFERROR(IF(V174="",0,CEILING((V174/$H174),1)*$H174),"")</f>
        <v>124.2</v>
      </c>
      <c r="X174" s="36">
        <f>IFERROR(IF(W174=0,"",ROUNDUP(W174/H174,0)*0.00937),"")</f>
        <v>0.21551000000000001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230</v>
      </c>
      <c r="W175" s="353">
        <f>IFERROR(IF(V175="",0,CEILING((V175/$H175),1)*$H175),"")</f>
        <v>232.20000000000002</v>
      </c>
      <c r="X175" s="36">
        <f>IFERROR(IF(W175=0,"",ROUNDUP(W175/H175,0)*0.00937),"")</f>
        <v>0.40290999999999999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180</v>
      </c>
      <c r="W176" s="353">
        <f>IFERROR(IF(V176="",0,CEILING((V176/$H176),1)*$H176),"")</f>
        <v>183.60000000000002</v>
      </c>
      <c r="X176" s="36">
        <f>IFERROR(IF(W176=0,"",ROUNDUP(W176/H176,0)*0.00937),"")</f>
        <v>0.31857999999999997</v>
      </c>
      <c r="Y176" s="56"/>
      <c r="Z176" s="57"/>
      <c r="AD176" s="58"/>
      <c r="BA176" s="153" t="s">
        <v>1</v>
      </c>
    </row>
    <row r="177" spans="1:53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129.62962962962962</v>
      </c>
      <c r="W177" s="354">
        <f>IFERROR(W173/H173,"0")+IFERROR(W174/H174,"0")+IFERROR(W175/H175,"0")+IFERROR(W176/H176,"0")</f>
        <v>132</v>
      </c>
      <c r="X177" s="354">
        <f>IFERROR(IF(X173="",0,X173),"0")+IFERROR(IF(X174="",0,X174),"0")+IFERROR(IF(X175="",0,X175),"0")+IFERROR(IF(X176="",0,X176),"0")</f>
        <v>1.2368399999999999</v>
      </c>
      <c r="Y177" s="355"/>
      <c r="Z177" s="355"/>
    </row>
    <row r="178" spans="1:53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700</v>
      </c>
      <c r="W178" s="354">
        <f>IFERROR(SUM(W173:W176),"0")</f>
        <v>712.80000000000007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200</v>
      </c>
      <c r="W181" s="353">
        <f t="shared" si="9"/>
        <v>200.1</v>
      </c>
      <c r="X181" s="36">
        <f>IFERROR(IF(W181=0,"",ROUNDUP(W181/H181,0)*0.02175),"")</f>
        <v>0.50024999999999997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420</v>
      </c>
      <c r="W186" s="353">
        <f t="shared" si="9"/>
        <v>420</v>
      </c>
      <c r="X186" s="36">
        <f>IFERROR(IF(W186=0,"",ROUNDUP(W186/H186,0)*0.00753),"")</f>
        <v>1.31775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480</v>
      </c>
      <c r="W188" s="353">
        <f t="shared" si="9"/>
        <v>480</v>
      </c>
      <c r="X188" s="36">
        <f>IFERROR(IF(W188=0,"",ROUNDUP(W188/H188,0)*0.00753),"")</f>
        <v>1.506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520</v>
      </c>
      <c r="W190" s="353">
        <f t="shared" si="9"/>
        <v>520.79999999999995</v>
      </c>
      <c r="X190" s="36">
        <f t="shared" ref="X190:X196" si="10">IFERROR(IF(W190=0,"",ROUNDUP(W190/H190,0)*0.00753),"")</f>
        <v>1.63401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760</v>
      </c>
      <c r="W192" s="353">
        <f t="shared" si="9"/>
        <v>760.8</v>
      </c>
      <c r="X192" s="36">
        <f t="shared" si="10"/>
        <v>2.3870100000000001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160</v>
      </c>
      <c r="W195" s="353">
        <f t="shared" si="9"/>
        <v>160.79999999999998</v>
      </c>
      <c r="X195" s="36">
        <f t="shared" si="10"/>
        <v>0.50451000000000001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320</v>
      </c>
      <c r="W196" s="353">
        <f t="shared" si="9"/>
        <v>321.59999999999997</v>
      </c>
      <c r="X196" s="36">
        <f t="shared" si="10"/>
        <v>1.00902</v>
      </c>
      <c r="Y196" s="56"/>
      <c r="Z196" s="57"/>
      <c r="AD196" s="58"/>
      <c r="BA196" s="170" t="s">
        <v>1</v>
      </c>
    </row>
    <row r="197" spans="1:53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1131.3218390804598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1133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8.8585499999999993</v>
      </c>
      <c r="Y197" s="355"/>
      <c r="Z197" s="355"/>
    </row>
    <row r="198" spans="1:53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2860</v>
      </c>
      <c r="W198" s="354">
        <f>IFERROR(SUM(W180:W196),"0")</f>
        <v>2864.1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72</v>
      </c>
      <c r="W202" s="353">
        <f>IFERROR(IF(V202="",0,CEILING((V202/$H202),1)*$H202),"")</f>
        <v>72</v>
      </c>
      <c r="X202" s="36">
        <f>IFERROR(IF(W202=0,"",ROUNDUP(W202/H202,0)*0.00753),"")</f>
        <v>0.22590000000000002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64</v>
      </c>
      <c r="W203" s="353">
        <f>IFERROR(IF(V203="",0,CEILING((V203/$H203),1)*$H203),"")</f>
        <v>64.8</v>
      </c>
      <c r="X203" s="36">
        <f>IFERROR(IF(W203=0,"",ROUNDUP(W203/H203,0)*0.00753),"")</f>
        <v>0.20331000000000002</v>
      </c>
      <c r="Y203" s="56"/>
      <c r="Z203" s="57"/>
      <c r="AD203" s="58"/>
      <c r="BA203" s="174" t="s">
        <v>1</v>
      </c>
    </row>
    <row r="204" spans="1:53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56.666666666666671</v>
      </c>
      <c r="W204" s="354">
        <f>IFERROR(W200/H200,"0")+IFERROR(W201/H201,"0")+IFERROR(W202/H202,"0")+IFERROR(W203/H203,"0")</f>
        <v>57</v>
      </c>
      <c r="X204" s="354">
        <f>IFERROR(IF(X200="",0,X200),"0")+IFERROR(IF(X201="",0,X201),"0")+IFERROR(IF(X202="",0,X202),"0")+IFERROR(IF(X203="",0,X203),"0")</f>
        <v>0.42921000000000004</v>
      </c>
      <c r="Y204" s="355"/>
      <c r="Z204" s="355"/>
    </row>
    <row r="205" spans="1:53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136</v>
      </c>
      <c r="W205" s="354">
        <f>IFERROR(SUM(W200:W203),"0")</f>
        <v>136.80000000000001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60</v>
      </c>
      <c r="W210" s="353">
        <f t="shared" si="11"/>
        <v>69.599999999999994</v>
      </c>
      <c r="X210" s="36">
        <f>IFERROR(IF(W210=0,"",ROUNDUP(W210/H210,0)*0.02175),"")</f>
        <v>0.1305</v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88</v>
      </c>
      <c r="W213" s="353">
        <f t="shared" si="11"/>
        <v>88</v>
      </c>
      <c r="X213" s="36">
        <f>IFERROR(IF(W213=0,"",ROUNDUP(W213/H213,0)*0.00937),"")</f>
        <v>0.20613999999999999</v>
      </c>
      <c r="Y213" s="56"/>
      <c r="Z213" s="57"/>
      <c r="AD213" s="58"/>
      <c r="BA213" s="180" t="s">
        <v>1</v>
      </c>
    </row>
    <row r="214" spans="1:53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27.172413793103448</v>
      </c>
      <c r="W214" s="354">
        <f>IFERROR(W208/H208,"0")+IFERROR(W209/H209,"0")+IFERROR(W210/H210,"0")+IFERROR(W211/H211,"0")+IFERROR(W212/H212,"0")+IFERROR(W213/H213,"0")</f>
        <v>28</v>
      </c>
      <c r="X214" s="354">
        <f>IFERROR(IF(X208="",0,X208),"0")+IFERROR(IF(X209="",0,X209),"0")+IFERROR(IF(X210="",0,X210),"0")+IFERROR(IF(X211="",0,X211),"0")+IFERROR(IF(X212="",0,X212),"0")+IFERROR(IF(X213="",0,X213),"0")</f>
        <v>0.33663999999999999</v>
      </c>
      <c r="Y214" s="355"/>
      <c r="Z214" s="355"/>
    </row>
    <row r="215" spans="1:53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148</v>
      </c>
      <c r="W215" s="354">
        <f>IFERROR(SUM(W208:W213),"0")</f>
        <v>157.6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280</v>
      </c>
      <c r="W217" s="353">
        <f>IFERROR(IF(V217="",0,CEILING((V217/$H217),1)*$H217),"")</f>
        <v>281.40000000000003</v>
      </c>
      <c r="X217" s="36">
        <f>IFERROR(IF(W217=0,"",ROUNDUP(W217/H217,0)*0.00502),"")</f>
        <v>0.67268000000000006</v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133.33333333333331</v>
      </c>
      <c r="W219" s="354">
        <f>IFERROR(W217/H217,"0")+IFERROR(W218/H218,"0")</f>
        <v>134</v>
      </c>
      <c r="X219" s="354">
        <f>IFERROR(IF(X217="",0,X217),"0")+IFERROR(IF(X218="",0,X218),"0")</f>
        <v>0.67268000000000006</v>
      </c>
      <c r="Y219" s="355"/>
      <c r="Z219" s="355"/>
    </row>
    <row r="220" spans="1:53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280</v>
      </c>
      <c r="W220" s="354">
        <f>IFERROR(SUM(W217:W218),"0")</f>
        <v>281.40000000000003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40</v>
      </c>
      <c r="W225" s="353">
        <f t="shared" si="12"/>
        <v>46.4</v>
      </c>
      <c r="X225" s="36">
        <f>IFERROR(IF(W225=0,"",ROUNDUP(W225/H225,0)*0.02175),"")</f>
        <v>8.6999999999999994E-2</v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68</v>
      </c>
      <c r="W228" s="353">
        <f t="shared" si="12"/>
        <v>68</v>
      </c>
      <c r="X228" s="36">
        <f>IFERROR(IF(W228=0,"",ROUNDUP(W228/H228,0)*0.00937),"")</f>
        <v>0.15928999999999999</v>
      </c>
      <c r="Y228" s="56"/>
      <c r="Z228" s="57"/>
      <c r="AD228" s="58"/>
      <c r="BA228" s="188" t="s">
        <v>1</v>
      </c>
    </row>
    <row r="229" spans="1:53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20.448275862068964</v>
      </c>
      <c r="W229" s="354">
        <f>IFERROR(W223/H223,"0")+IFERROR(W224/H224,"0")+IFERROR(W225/H225,"0")+IFERROR(W226/H226,"0")+IFERROR(W227/H227,"0")+IFERROR(W228/H228,"0")</f>
        <v>21</v>
      </c>
      <c r="X229" s="354">
        <f>IFERROR(IF(X223="",0,X223),"0")+IFERROR(IF(X224="",0,X224),"0")+IFERROR(IF(X225="",0,X225),"0")+IFERROR(IF(X226="",0,X226),"0")+IFERROR(IF(X227="",0,X227),"0")+IFERROR(IF(X228="",0,X228),"0")</f>
        <v>0.24628999999999998</v>
      </c>
      <c r="Y229" s="355"/>
      <c r="Z229" s="355"/>
    </row>
    <row r="230" spans="1:53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108</v>
      </c>
      <c r="W230" s="354">
        <f>IFERROR(SUM(W223:W228),"0")</f>
        <v>114.4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14</v>
      </c>
      <c r="W259" s="353">
        <f>IFERROR(IF(V259="",0,CEILING((V259/$H259),1)*$H259),"")</f>
        <v>15.12</v>
      </c>
      <c r="X259" s="36">
        <f>IFERROR(IF(W259=0,"",ROUNDUP(W259/H259,0)*0.00502),"")</f>
        <v>4.5179999999999998E-2</v>
      </c>
      <c r="Y259" s="56"/>
      <c r="Z259" s="57"/>
      <c r="AD259" s="58"/>
      <c r="BA259" s="209" t="s">
        <v>1</v>
      </c>
    </row>
    <row r="260" spans="1:53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8.3333333333333339</v>
      </c>
      <c r="W260" s="354">
        <f>IFERROR(W256/H256,"0")+IFERROR(W257/H257,"0")+IFERROR(W258/H258,"0")+IFERROR(W259/H259,"0")</f>
        <v>9</v>
      </c>
      <c r="X260" s="354">
        <f>IFERROR(IF(X256="",0,X256),"0")+IFERROR(IF(X257="",0,X257),"0")+IFERROR(IF(X258="",0,X258),"0")+IFERROR(IF(X259="",0,X259),"0")</f>
        <v>4.5179999999999998E-2</v>
      </c>
      <c r="Y260" s="355"/>
      <c r="Z260" s="355"/>
    </row>
    <row r="261" spans="1:53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14</v>
      </c>
      <c r="W261" s="354">
        <f>IFERROR(SUM(W256:W259),"0")</f>
        <v>15.12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66</v>
      </c>
      <c r="W270" s="353">
        <f t="shared" si="15"/>
        <v>67.319999999999993</v>
      </c>
      <c r="X270" s="36">
        <f>IFERROR(IF(W270=0,"",ROUNDUP(W270/H270,0)*0.00753),"")</f>
        <v>0.25602000000000003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33</v>
      </c>
      <c r="W271" s="353">
        <f t="shared" si="15"/>
        <v>33.659999999999997</v>
      </c>
      <c r="X271" s="36">
        <f>IFERROR(IF(W271=0,"",ROUNDUP(W271/H271,0)*0.00753),"")</f>
        <v>0.12801000000000001</v>
      </c>
      <c r="Y271" s="56"/>
      <c r="Z271" s="57"/>
      <c r="AD271" s="58"/>
      <c r="BA271" s="218" t="s">
        <v>1</v>
      </c>
    </row>
    <row r="272" spans="1:53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50</v>
      </c>
      <c r="W272" s="354">
        <f>IFERROR(W263/H263,"0")+IFERROR(W264/H264,"0")+IFERROR(W265/H265,"0")+IFERROR(W266/H266,"0")+IFERROR(W267/H267,"0")+IFERROR(W268/H268,"0")+IFERROR(W269/H269,"0")+IFERROR(W270/H270,"0")+IFERROR(W271/H271,"0")</f>
        <v>51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0.38403000000000004</v>
      </c>
      <c r="Y272" s="355"/>
      <c r="Z272" s="355"/>
    </row>
    <row r="273" spans="1:53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99</v>
      </c>
      <c r="W273" s="354">
        <f>IFERROR(SUM(W263:W271),"0")</f>
        <v>100.97999999999999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50</v>
      </c>
      <c r="W275" s="353">
        <f>IFERROR(IF(V275="",0,CEILING((V275/$H275),1)*$H275),"")</f>
        <v>50.400000000000006</v>
      </c>
      <c r="X275" s="36">
        <f>IFERROR(IF(W275=0,"",ROUNDUP(W275/H275,0)*0.02175),"")</f>
        <v>0.1305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380</v>
      </c>
      <c r="W276" s="353">
        <f>IFERROR(IF(V276="",0,CEILING((V276/$H276),1)*$H276),"")</f>
        <v>382.2</v>
      </c>
      <c r="X276" s="36">
        <f>IFERROR(IF(W276=0,"",ROUNDUP(W276/H276,0)*0.02175),"")</f>
        <v>1.06575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40</v>
      </c>
      <c r="W277" s="353">
        <f>IFERROR(IF(V277="",0,CEILING((V277/$H277),1)*$H277),"")</f>
        <v>42</v>
      </c>
      <c r="X277" s="36">
        <f>IFERROR(IF(W277=0,"",ROUNDUP(W277/H277,0)*0.02175),"")</f>
        <v>0.10874999999999999</v>
      </c>
      <c r="Y277" s="56"/>
      <c r="Z277" s="57"/>
      <c r="AD277" s="58"/>
      <c r="BA277" s="221" t="s">
        <v>1</v>
      </c>
    </row>
    <row r="278" spans="1:53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59.432234432234438</v>
      </c>
      <c r="W278" s="354">
        <f>IFERROR(W275/H275,"0")+IFERROR(W276/H276,"0")+IFERROR(W277/H277,"0")</f>
        <v>60</v>
      </c>
      <c r="X278" s="354">
        <f>IFERROR(IF(X275="",0,X275),"0")+IFERROR(IF(X276="",0,X276),"0")+IFERROR(IF(X277="",0,X277),"0")</f>
        <v>1.3049999999999999</v>
      </c>
      <c r="Y278" s="355"/>
      <c r="Z278" s="355"/>
    </row>
    <row r="279" spans="1:53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470</v>
      </c>
      <c r="W279" s="354">
        <f>IFERROR(SUM(W275:W277),"0")</f>
        <v>474.6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27</v>
      </c>
      <c r="W311" s="353">
        <f>IFERROR(IF(V311="",0,CEILING((V311/$H311),1)*$H311),"")</f>
        <v>27</v>
      </c>
      <c r="X311" s="36">
        <f>IFERROR(IF(W311=0,"",ROUNDUP(W311/H311,0)*0.00753),"")</f>
        <v>0.11295000000000001</v>
      </c>
      <c r="Y311" s="56"/>
      <c r="Z311" s="57"/>
      <c r="AD311" s="58"/>
      <c r="BA311" s="238" t="s">
        <v>1</v>
      </c>
    </row>
    <row r="312" spans="1:53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15</v>
      </c>
      <c r="W312" s="354">
        <f>IFERROR(W311/H311,"0")</f>
        <v>15</v>
      </c>
      <c r="X312" s="354">
        <f>IFERROR(IF(X311="",0,X311),"0")</f>
        <v>0.11295000000000001</v>
      </c>
      <c r="Y312" s="355"/>
      <c r="Z312" s="355"/>
    </row>
    <row r="313" spans="1:53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27</v>
      </c>
      <c r="W313" s="354">
        <f>IFERROR(SUM(W311:W311),"0")</f>
        <v>27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1225</v>
      </c>
      <c r="W316" s="353">
        <f>IFERROR(IF(V316="",0,CEILING((V316/$H316),1)*$H316),"")</f>
        <v>1226.4000000000001</v>
      </c>
      <c r="X316" s="36">
        <f>IFERROR(IF(W316=0,"",ROUNDUP(W316/H316,0)*0.00753),"")</f>
        <v>4.3975200000000001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454.99999999999989</v>
      </c>
      <c r="W317" s="353">
        <f>IFERROR(IF(V317="",0,CEILING((V317/$H317),1)*$H317),"")</f>
        <v>455.70000000000005</v>
      </c>
      <c r="X317" s="36">
        <f>IFERROR(IF(W317=0,"",ROUNDUP(W317/H317,0)*0.00753),"")</f>
        <v>1.63401</v>
      </c>
      <c r="Y317" s="56"/>
      <c r="Z317" s="57"/>
      <c r="AD317" s="58"/>
      <c r="BA317" s="241" t="s">
        <v>1</v>
      </c>
    </row>
    <row r="318" spans="1:53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799.99999999999989</v>
      </c>
      <c r="W318" s="354">
        <f>IFERROR(W315/H315,"0")+IFERROR(W316/H316,"0")+IFERROR(W317/H317,"0")</f>
        <v>801</v>
      </c>
      <c r="X318" s="354">
        <f>IFERROR(IF(X315="",0,X315),"0")+IFERROR(IF(X316="",0,X316),"0")+IFERROR(IF(X317="",0,X317),"0")</f>
        <v>6.0315300000000001</v>
      </c>
      <c r="Y318" s="355"/>
      <c r="Z318" s="355"/>
    </row>
    <row r="319" spans="1:53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1680</v>
      </c>
      <c r="W319" s="354">
        <f>IFERROR(SUM(W315:W317),"0")</f>
        <v>1682.1000000000001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34.200000000000003</v>
      </c>
      <c r="W321" s="353">
        <f>IFERROR(IF(V321="",0,CEILING((V321/$H321),1)*$H321),"")</f>
        <v>34.199999999999996</v>
      </c>
      <c r="X321" s="36">
        <f>IFERROR(IF(W321=0,"",ROUNDUP(W321/H321,0)*0.00753),"")</f>
        <v>0.11295000000000001</v>
      </c>
      <c r="Y321" s="56"/>
      <c r="Z321" s="57"/>
      <c r="AD321" s="58"/>
      <c r="BA321" s="242" t="s">
        <v>1</v>
      </c>
    </row>
    <row r="322" spans="1:53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15.000000000000002</v>
      </c>
      <c r="W322" s="354">
        <f>IFERROR(W321/H321,"0")</f>
        <v>15</v>
      </c>
      <c r="X322" s="354">
        <f>IFERROR(IF(X321="",0,X321),"0")</f>
        <v>0.11295000000000001</v>
      </c>
      <c r="Y322" s="355"/>
      <c r="Z322" s="355"/>
    </row>
    <row r="323" spans="1:53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34.200000000000003</v>
      </c>
      <c r="W323" s="354">
        <f>IFERROR(SUM(W321:W321),"0")</f>
        <v>34.199999999999996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200</v>
      </c>
      <c r="W334" s="353">
        <f t="shared" si="17"/>
        <v>210</v>
      </c>
      <c r="X334" s="36">
        <f>IFERROR(IF(W334=0,"",ROUNDUP(W334/H334,0)*0.02175),"")</f>
        <v>0.30449999999999999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200</v>
      </c>
      <c r="W336" s="353">
        <f t="shared" si="17"/>
        <v>210</v>
      </c>
      <c r="X336" s="36">
        <f>IFERROR(IF(W336=0,"",ROUNDUP(W336/H336,0)*0.02175),"")</f>
        <v>0.30449999999999999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125</v>
      </c>
      <c r="W337" s="353">
        <f t="shared" si="17"/>
        <v>125</v>
      </c>
      <c r="X337" s="36">
        <f>IFERROR(IF(W337=0,"",ROUNDUP(W337/H337,0)*0.00937),"")</f>
        <v>0.23424999999999999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10</v>
      </c>
      <c r="W338" s="353">
        <f t="shared" si="17"/>
        <v>10</v>
      </c>
      <c r="X338" s="36">
        <f>IFERROR(IF(W338=0,"",ROUNDUP(W338/H338,0)*0.00937),"")</f>
        <v>1.874E-2</v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53.666666666666671</v>
      </c>
      <c r="W339" s="354">
        <f>IFERROR(W331/H331,"0")+IFERROR(W332/H332,"0")+IFERROR(W333/H333,"0")+IFERROR(W334/H334,"0")+IFERROR(W335/H335,"0")+IFERROR(W336/H336,"0")+IFERROR(W337/H337,"0")+IFERROR(W338/H338,"0")</f>
        <v>55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0.86198999999999992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535</v>
      </c>
      <c r="W340" s="354">
        <f>IFERROR(SUM(W331:W338),"0")</f>
        <v>555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500</v>
      </c>
      <c r="W342" s="353">
        <f>IFERROR(IF(V342="",0,CEILING((V342/$H342),1)*$H342),"")</f>
        <v>510</v>
      </c>
      <c r="X342" s="36">
        <f>IFERROR(IF(W342=0,"",ROUNDUP(W342/H342,0)*0.02175),"")</f>
        <v>0.73949999999999994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12</v>
      </c>
      <c r="W344" s="353">
        <f>IFERROR(IF(V344="",0,CEILING((V344/$H344),1)*$H344),"")</f>
        <v>12</v>
      </c>
      <c r="X344" s="36">
        <f>IFERROR(IF(W344=0,"",ROUNDUP(W344/H344,0)*0.00937),"")</f>
        <v>2.811E-2</v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36.333333333333336</v>
      </c>
      <c r="W345" s="354">
        <f>IFERROR(W342/H342,"0")+IFERROR(W343/H343,"0")+IFERROR(W344/H344,"0")</f>
        <v>37</v>
      </c>
      <c r="X345" s="354">
        <f>IFERROR(IF(X342="",0,X342),"0")+IFERROR(IF(X343="",0,X343),"0")+IFERROR(IF(X344="",0,X344),"0")</f>
        <v>0.7676099999999999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512</v>
      </c>
      <c r="W346" s="354">
        <f>IFERROR(SUM(W342:W344),"0")</f>
        <v>522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60</v>
      </c>
      <c r="W349" s="353">
        <f>IFERROR(IF(V349="",0,CEILING((V349/$H349),1)*$H349),"")</f>
        <v>62.4</v>
      </c>
      <c r="X349" s="36">
        <f>IFERROR(IF(W349=0,"",ROUNDUP(W349/H349,0)*0.02175),"")</f>
        <v>0.17399999999999999</v>
      </c>
      <c r="Y349" s="56"/>
      <c r="Z349" s="57"/>
      <c r="AD349" s="58"/>
      <c r="BA349" s="256" t="s">
        <v>1</v>
      </c>
    </row>
    <row r="350" spans="1:53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7.6923076923076925</v>
      </c>
      <c r="W350" s="354">
        <f>IFERROR(W348/H348,"0")+IFERROR(W349/H349,"0")</f>
        <v>8</v>
      </c>
      <c r="X350" s="354">
        <f>IFERROR(IF(X348="",0,X348),"0")+IFERROR(IF(X349="",0,X349),"0")</f>
        <v>0.17399999999999999</v>
      </c>
      <c r="Y350" s="355"/>
      <c r="Z350" s="355"/>
    </row>
    <row r="351" spans="1:53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60</v>
      </c>
      <c r="W351" s="354">
        <f>IFERROR(SUM(W348:W349),"0")</f>
        <v>62.4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40</v>
      </c>
      <c r="W353" s="353">
        <f>IFERROR(IF(V353="",0,CEILING((V353/$H353),1)*$H353),"")</f>
        <v>46.8</v>
      </c>
      <c r="X353" s="36">
        <f>IFERROR(IF(W353=0,"",ROUNDUP(W353/H353,0)*0.02175),"")</f>
        <v>0.1305</v>
      </c>
      <c r="Y353" s="56"/>
      <c r="Z353" s="57"/>
      <c r="AD353" s="58"/>
      <c r="BA353" s="257" t="s">
        <v>1</v>
      </c>
    </row>
    <row r="354" spans="1:53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5.1282051282051286</v>
      </c>
      <c r="W354" s="354">
        <f>IFERROR(W353/H353,"0")</f>
        <v>6</v>
      </c>
      <c r="X354" s="354">
        <f>IFERROR(IF(X353="",0,X353),"0")</f>
        <v>0.1305</v>
      </c>
      <c r="Y354" s="355"/>
      <c r="Z354" s="355"/>
    </row>
    <row r="355" spans="1:53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40</v>
      </c>
      <c r="W355" s="354">
        <f>IFERROR(SUM(W353:W353),"0")</f>
        <v>46.8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90</v>
      </c>
      <c r="W358" s="353">
        <f>IFERROR(IF(V358="",0,CEILING((V358/$H358),1)*$H358),"")</f>
        <v>96</v>
      </c>
      <c r="X358" s="36">
        <f>IFERROR(IF(W358=0,"",ROUNDUP(W358/H358,0)*0.02175),"")</f>
        <v>0.17399999999999999</v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7.5</v>
      </c>
      <c r="W363" s="354">
        <f>IFERROR(W358/H358,"0")+IFERROR(W359/H359,"0")+IFERROR(W360/H360,"0")+IFERROR(W361/H361,"0")+IFERROR(W362/H362,"0")</f>
        <v>8</v>
      </c>
      <c r="X363" s="354">
        <f>IFERROR(IF(X358="",0,X358),"0")+IFERROR(IF(X359="",0,X359),"0")+IFERROR(IF(X360="",0,X360),"0")+IFERROR(IF(X361="",0,X361),"0")+IFERROR(IF(X362="",0,X362),"0")</f>
        <v>0.17399999999999999</v>
      </c>
      <c r="Y363" s="355"/>
      <c r="Z363" s="355"/>
    </row>
    <row r="364" spans="1:53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90</v>
      </c>
      <c r="W364" s="354">
        <f>IFERROR(SUM(W358:W362),"0")</f>
        <v>96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20</v>
      </c>
      <c r="W371" s="353">
        <f>IFERROR(IF(V371="",0,CEILING((V371/$H371),1)*$H371),"")</f>
        <v>23.4</v>
      </c>
      <c r="X371" s="36">
        <f>IFERROR(IF(W371=0,"",ROUNDUP(W371/H371,0)*0.02175),"")</f>
        <v>6.5250000000000002E-2</v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2.5641025641025643</v>
      </c>
      <c r="W375" s="354">
        <f>IFERROR(W371/H371,"0")+IFERROR(W372/H372,"0")+IFERROR(W373/H373,"0")+IFERROR(W374/H374,"0")</f>
        <v>3</v>
      </c>
      <c r="X375" s="354">
        <f>IFERROR(IF(X371="",0,X371),"0")+IFERROR(IF(X372="",0,X372),"0")+IFERROR(IF(X373="",0,X373),"0")+IFERROR(IF(X374="",0,X374),"0")</f>
        <v>6.5250000000000002E-2</v>
      </c>
      <c r="Y375" s="355"/>
      <c r="Z375" s="355"/>
    </row>
    <row r="376" spans="1:53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20</v>
      </c>
      <c r="W376" s="354">
        <f>IFERROR(SUM(W371:W374),"0")</f>
        <v>23.4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70</v>
      </c>
      <c r="W389" s="353">
        <f t="shared" ref="W389:W401" si="18">IFERROR(IF(V389="",0,CEILING((V389/$H389),1)*$H389),"")</f>
        <v>71.400000000000006</v>
      </c>
      <c r="X389" s="36">
        <f>IFERROR(IF(W389=0,"",ROUNDUP(W389/H389,0)*0.00753),"")</f>
        <v>0.12801000000000001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100</v>
      </c>
      <c r="W391" s="353">
        <f t="shared" si="18"/>
        <v>100.80000000000001</v>
      </c>
      <c r="X391" s="36">
        <f>IFERROR(IF(W391=0,"",ROUNDUP(W391/H391,0)*0.00753),"")</f>
        <v>0.18071999999999999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196</v>
      </c>
      <c r="W392" s="353">
        <f t="shared" si="18"/>
        <v>196.56</v>
      </c>
      <c r="X392" s="36">
        <f>IFERROR(IF(W392=0,"",ROUNDUP(W392/H392,0)*0.00753),"")</f>
        <v>0.88101000000000007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140</v>
      </c>
      <c r="W394" s="353">
        <f t="shared" si="18"/>
        <v>140.70000000000002</v>
      </c>
      <c r="X394" s="36">
        <f t="shared" si="19"/>
        <v>0.33634000000000003</v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35</v>
      </c>
      <c r="W396" s="353">
        <f t="shared" si="18"/>
        <v>35.700000000000003</v>
      </c>
      <c r="X396" s="36">
        <f t="shared" si="19"/>
        <v>8.5339999999999999E-2</v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87.5</v>
      </c>
      <c r="W400" s="353">
        <f t="shared" si="18"/>
        <v>88.2</v>
      </c>
      <c r="X400" s="36">
        <f t="shared" si="19"/>
        <v>0.21084</v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282.14285714285711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284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1.82226</v>
      </c>
      <c r="Y402" s="355"/>
      <c r="Z402" s="355"/>
    </row>
    <row r="403" spans="1:53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628.5</v>
      </c>
      <c r="W403" s="354">
        <f>IFERROR(SUM(W389:W401),"0")</f>
        <v>633.36000000000013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130</v>
      </c>
      <c r="W427" s="353">
        <f t="shared" ref="W427:W433" si="20">IFERROR(IF(V427="",0,CEILING((V427/$H427),1)*$H427),"")</f>
        <v>130.20000000000002</v>
      </c>
      <c r="X427" s="36">
        <f>IFERROR(IF(W427=0,"",ROUNDUP(W427/H427,0)*0.00753),"")</f>
        <v>0.23343</v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28</v>
      </c>
      <c r="W432" s="353">
        <f t="shared" si="20"/>
        <v>29.400000000000002</v>
      </c>
      <c r="X432" s="36">
        <f>IFERROR(IF(W432=0,"",ROUNDUP(W432/H432,0)*0.00502),"")</f>
        <v>7.0280000000000009E-2</v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44.285714285714285</v>
      </c>
      <c r="W434" s="354">
        <f>IFERROR(W427/H427,"0")+IFERROR(W428/H428,"0")+IFERROR(W429/H429,"0")+IFERROR(W430/H430,"0")+IFERROR(W431/H431,"0")+IFERROR(W432/H432,"0")+IFERROR(W433/H433,"0")</f>
        <v>45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0.30371000000000004</v>
      </c>
      <c r="Y434" s="355"/>
      <c r="Z434" s="355"/>
    </row>
    <row r="435" spans="1:53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158</v>
      </c>
      <c r="W435" s="354">
        <f>IFERROR(SUM(W427:W433),"0")</f>
        <v>159.60000000000002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110</v>
      </c>
      <c r="W452" s="353">
        <f t="shared" ref="W452:W462" si="21">IFERROR(IF(V452="",0,CEILING((V452/$H452),1)*$H452),"")</f>
        <v>110.88000000000001</v>
      </c>
      <c r="X452" s="36">
        <f t="shared" ref="X452:X457" si="22">IFERROR(IF(W452=0,"",ROUNDUP(W452/H452,0)*0.01196),"")</f>
        <v>0.25115999999999999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220</v>
      </c>
      <c r="W453" s="353">
        <f t="shared" si="21"/>
        <v>221.76000000000002</v>
      </c>
      <c r="X453" s="36">
        <f t="shared" si="22"/>
        <v>0.50231999999999999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20</v>
      </c>
      <c r="W454" s="353">
        <f t="shared" si="21"/>
        <v>21.12</v>
      </c>
      <c r="X454" s="36">
        <f t="shared" si="22"/>
        <v>4.7840000000000001E-2</v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200</v>
      </c>
      <c r="W456" s="353">
        <f t="shared" si="21"/>
        <v>200.64000000000001</v>
      </c>
      <c r="X456" s="36">
        <f t="shared" si="22"/>
        <v>0.45448</v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54</v>
      </c>
      <c r="W458" s="353">
        <f t="shared" si="21"/>
        <v>54</v>
      </c>
      <c r="X458" s="36">
        <f>IFERROR(IF(W458=0,"",ROUNDUP(W458/H458,0)*0.00937),"")</f>
        <v>0.14055000000000001</v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90</v>
      </c>
      <c r="W462" s="353">
        <f t="shared" si="21"/>
        <v>90</v>
      </c>
      <c r="X462" s="36">
        <f>IFERROR(IF(W462=0,"",ROUNDUP(W462/H462,0)*0.00937),"")</f>
        <v>0.23424999999999999</v>
      </c>
      <c r="Y462" s="56"/>
      <c r="Z462" s="57"/>
      <c r="AD462" s="58"/>
      <c r="BA462" s="315" t="s">
        <v>1</v>
      </c>
    </row>
    <row r="463" spans="1:53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144.16666666666666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145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1.6305999999999998</v>
      </c>
      <c r="Y463" s="355"/>
      <c r="Z463" s="355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694</v>
      </c>
      <c r="W464" s="354">
        <f>IFERROR(SUM(W452:W462),"0")</f>
        <v>698.40000000000009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180</v>
      </c>
      <c r="W466" s="353">
        <f>IFERROR(IF(V466="",0,CEILING((V466/$H466),1)*$H466),"")</f>
        <v>184.8</v>
      </c>
      <c r="X466" s="36">
        <f>IFERROR(IF(W466=0,"",ROUNDUP(W466/H466,0)*0.01196),"")</f>
        <v>0.41860000000000003</v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34.090909090909086</v>
      </c>
      <c r="W468" s="354">
        <f>IFERROR(W466/H466,"0")+IFERROR(W467/H467,"0")</f>
        <v>35</v>
      </c>
      <c r="X468" s="354">
        <f>IFERROR(IF(X466="",0,X466),"0")+IFERROR(IF(X467="",0,X467),"0")</f>
        <v>0.41860000000000003</v>
      </c>
      <c r="Y468" s="355"/>
      <c r="Z468" s="355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180</v>
      </c>
      <c r="W469" s="354">
        <f>IFERROR(SUM(W466:W467),"0")</f>
        <v>184.8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110</v>
      </c>
      <c r="W471" s="353">
        <f t="shared" ref="W471:W476" si="23">IFERROR(IF(V471="",0,CEILING((V471/$H471),1)*$H471),"")</f>
        <v>110.88000000000001</v>
      </c>
      <c r="X471" s="36">
        <f>IFERROR(IF(W471=0,"",ROUNDUP(W471/H471,0)*0.01196),"")</f>
        <v>0.25115999999999999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120</v>
      </c>
      <c r="W472" s="353">
        <f t="shared" si="23"/>
        <v>121.44000000000001</v>
      </c>
      <c r="X472" s="36">
        <f>IFERROR(IF(W472=0,"",ROUNDUP(W472/H472,0)*0.01196),"")</f>
        <v>0.27507999999999999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220</v>
      </c>
      <c r="W473" s="353">
        <f t="shared" si="23"/>
        <v>221.76000000000002</v>
      </c>
      <c r="X473" s="36">
        <f>IFERROR(IF(W473=0,"",ROUNDUP(W473/H473,0)*0.01196),"")</f>
        <v>0.50231999999999999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24</v>
      </c>
      <c r="W474" s="353">
        <f t="shared" si="23"/>
        <v>25.2</v>
      </c>
      <c r="X474" s="36">
        <f>IFERROR(IF(W474=0,"",ROUNDUP(W474/H474,0)*0.00937),"")</f>
        <v>6.5589999999999996E-2</v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12</v>
      </c>
      <c r="W475" s="353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42</v>
      </c>
      <c r="W476" s="353">
        <f t="shared" si="23"/>
        <v>43.2</v>
      </c>
      <c r="X476" s="36">
        <f>IFERROR(IF(W476=0,"",ROUNDUP(W476/H476,0)*0.00937),"")</f>
        <v>0.11244</v>
      </c>
      <c r="Y476" s="56"/>
      <c r="Z476" s="57"/>
      <c r="AD476" s="58"/>
      <c r="BA476" s="323" t="s">
        <v>1</v>
      </c>
    </row>
    <row r="477" spans="1:53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106.89393939393939</v>
      </c>
      <c r="W477" s="354">
        <f>IFERROR(W471/H471,"0")+IFERROR(W472/H472,"0")+IFERROR(W473/H473,"0")+IFERROR(W474/H474,"0")+IFERROR(W475/H475,"0")+IFERROR(W476/H476,"0")</f>
        <v>109</v>
      </c>
      <c r="X477" s="354">
        <f>IFERROR(IF(X471="",0,X471),"0")+IFERROR(IF(X472="",0,X472),"0")+IFERROR(IF(X473="",0,X473),"0")+IFERROR(IF(X474="",0,X474),"0")+IFERROR(IF(X475="",0,X475),"0")+IFERROR(IF(X476="",0,X476),"0")</f>
        <v>1.2440700000000002</v>
      </c>
      <c r="Y477" s="355"/>
      <c r="Z477" s="355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528</v>
      </c>
      <c r="W478" s="354">
        <f>IFERROR(SUM(W471:W476),"0")</f>
        <v>536.88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30</v>
      </c>
      <c r="W494" s="353">
        <f>IFERROR(IF(V494="",0,CEILING((V494/$H494),1)*$H494),"")</f>
        <v>36</v>
      </c>
      <c r="X494" s="36">
        <f>IFERROR(IF(W494=0,"",ROUNDUP(W494/H494,0)*0.02175),"")</f>
        <v>6.5250000000000002E-2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2.5</v>
      </c>
      <c r="W497" s="354">
        <f>IFERROR(W492/H492,"0")+IFERROR(W493/H493,"0")+IFERROR(W494/H494,"0")+IFERROR(W495/H495,"0")+IFERROR(W496/H496,"0")</f>
        <v>3</v>
      </c>
      <c r="X497" s="354">
        <f>IFERROR(IF(X492="",0,X492),"0")+IFERROR(IF(X493="",0,X493),"0")+IFERROR(IF(X494="",0,X494),"0")+IFERROR(IF(X495="",0,X495),"0")+IFERROR(IF(X496="",0,X496),"0")</f>
        <v>6.5250000000000002E-2</v>
      </c>
      <c r="Y497" s="355"/>
      <c r="Z497" s="355"/>
    </row>
    <row r="498" spans="1:53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30</v>
      </c>
      <c r="W498" s="354">
        <f>IFERROR(SUM(W492:W496),"0")</f>
        <v>36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800</v>
      </c>
      <c r="W513" s="353">
        <f>IFERROR(IF(V513="",0,CEILING((V513/$H513),1)*$H513),"")</f>
        <v>803.4</v>
      </c>
      <c r="X513" s="36">
        <f>IFERROR(IF(W513=0,"",ROUNDUP(W513/H513,0)*0.02175),"")</f>
        <v>2.2402499999999996</v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102.56410256410257</v>
      </c>
      <c r="W518" s="354">
        <f>IFERROR(W513/H513,"0")+IFERROR(W514/H514,"0")+IFERROR(W515/H515,"0")+IFERROR(W516/H516,"0")+IFERROR(W517/H517,"0")</f>
        <v>103</v>
      </c>
      <c r="X518" s="354">
        <f>IFERROR(IF(X513="",0,X513),"0")+IFERROR(IF(X514="",0,X514),"0")+IFERROR(IF(X515="",0,X515),"0")+IFERROR(IF(X516="",0,X516),"0")+IFERROR(IF(X517="",0,X517),"0")</f>
        <v>2.2402499999999996</v>
      </c>
      <c r="Y518" s="355"/>
      <c r="Z518" s="355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800</v>
      </c>
      <c r="W519" s="354">
        <f>IFERROR(SUM(W513:W517),"0")</f>
        <v>803.4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16617.7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16800.02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17980.524660397077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18173.165999999997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37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37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18905.524660397077</v>
      </c>
      <c r="W523" s="354">
        <f>GrossWeightTotalR+PalletQtyTotalR*25</f>
        <v>19098.165999999997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4696.6734089665124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4727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43.395389999999992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278.10000000000002</v>
      </c>
      <c r="D530" s="46">
        <f>IFERROR(W56*1,"0")+IFERROR(W57*1,"0")+IFERROR(W58*1,"0")+IFERROR(W59*1,"0")</f>
        <v>887.40000000000009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2645.88</v>
      </c>
      <c r="F530" s="46">
        <f>IFERROR(W133*1,"0")+IFERROR(W134*1,"0")+IFERROR(W135*1,"0")+IFERROR(W136*1,"0")+IFERROR(W137*1,"0")</f>
        <v>1279.8000000000002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749.7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3713.7000000000003</v>
      </c>
      <c r="J530" s="46">
        <f>IFERROR(W208*1,"0")+IFERROR(W209*1,"0")+IFERROR(W210*1,"0")+IFERROR(W211*1,"0")+IFERROR(W212*1,"0")+IFERROR(W213*1,"0")+IFERROR(W217*1,"0")+IFERROR(W218*1,"0")</f>
        <v>439</v>
      </c>
      <c r="K530" s="346"/>
      <c r="L530" s="46">
        <f>IFERROR(W223*1,"0")+IFERROR(W224*1,"0")+IFERROR(W225*1,"0")+IFERROR(W226*1,"0")+IFERROR(W227*1,"0")+IFERROR(W228*1,"0")</f>
        <v>114.4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590.70000000000005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1743.3000000000002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1186.2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119.4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633.36000000000013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159.60000000000002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1420.0800000000002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839.4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31,32"/>
        <filter val="1 225,00"/>
        <filter val="1 275,00"/>
        <filter val="1 680,00"/>
        <filter val="1 711,00"/>
        <filter val="10,00"/>
        <filter val="100,00"/>
        <filter val="102,56"/>
        <filter val="106,89"/>
        <filter val="108,00"/>
        <filter val="110,00"/>
        <filter val="12,00"/>
        <filter val="120,00"/>
        <filter val="122,90"/>
        <filter val="125,00"/>
        <filter val="129,63"/>
        <filter val="130,00"/>
        <filter val="133,33"/>
        <filter val="136,00"/>
        <filter val="14,00"/>
        <filter val="140,00"/>
        <filter val="144,17"/>
        <filter val="148,00"/>
        <filter val="15,00"/>
        <filter val="157,78"/>
        <filter val="158,00"/>
        <filter val="16 617,70"/>
        <filter val="160,00"/>
        <filter val="17 980,52"/>
        <filter val="170,00"/>
        <filter val="175,00"/>
        <filter val="18 905,52"/>
        <filter val="180,00"/>
        <filter val="190,00"/>
        <filter val="196,00"/>
        <filter val="2 860,00"/>
        <filter val="2,50"/>
        <filter val="2,56"/>
        <filter val="20,00"/>
        <filter val="20,45"/>
        <filter val="200,00"/>
        <filter val="204,64"/>
        <filter val="220,00"/>
        <filter val="227,50"/>
        <filter val="230,00"/>
        <filter val="24,00"/>
        <filter val="250,00"/>
        <filter val="27,00"/>
        <filter val="27,17"/>
        <filter val="270,00"/>
        <filter val="272,62"/>
        <filter val="28,00"/>
        <filter val="280,00"/>
        <filter val="282,14"/>
        <filter val="30,00"/>
        <filter val="300,00"/>
        <filter val="31,19"/>
        <filter val="320,00"/>
        <filter val="321,43"/>
        <filter val="33,00"/>
        <filter val="34,09"/>
        <filter val="34,20"/>
        <filter val="343,15"/>
        <filter val="35,00"/>
        <filter val="36,33"/>
        <filter val="360,00"/>
        <filter val="37"/>
        <filter val="380,00"/>
        <filter val="4 696,67"/>
        <filter val="40,00"/>
        <filter val="42,00"/>
        <filter val="42,90"/>
        <filter val="420,00"/>
        <filter val="44,29"/>
        <filter val="450,00"/>
        <filter val="455,00"/>
        <filter val="470,00"/>
        <filter val="480,00"/>
        <filter val="5,13"/>
        <filter val="50,00"/>
        <filter val="500,00"/>
        <filter val="512,00"/>
        <filter val="520,00"/>
        <filter val="528,00"/>
        <filter val="53,67"/>
        <filter val="535,00"/>
        <filter val="54,00"/>
        <filter val="56,00"/>
        <filter val="56,67"/>
        <filter val="585,00"/>
        <filter val="59,43"/>
        <filter val="60,00"/>
        <filter val="600,00"/>
        <filter val="628,50"/>
        <filter val="64,00"/>
        <filter val="66,00"/>
        <filter val="675,00"/>
        <filter val="68,00"/>
        <filter val="694,00"/>
        <filter val="7,50"/>
        <filter val="7,69"/>
        <filter val="70,00"/>
        <filter val="700,00"/>
        <filter val="72,00"/>
        <filter val="72,60"/>
        <filter val="737,60"/>
        <filter val="742,50"/>
        <filter val="75,00"/>
        <filter val="760,00"/>
        <filter val="8,33"/>
        <filter val="80,00"/>
        <filter val="800,00"/>
        <filter val="87,50"/>
        <filter val="88,00"/>
        <filter val="885,00"/>
        <filter val="90,00"/>
        <filter val="99,00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2024-04-12T11:17:53Z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