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04,24 Патяка ПОКОМ\"/>
    </mc:Choice>
  </mc:AlternateContent>
  <xr:revisionPtr revIDLastSave="0" documentId="13_ncr:1_{EE5B77A0-0847-48DA-A0D9-F6EC7E0A85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W499" i="1" s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U526" i="1" s="1"/>
  <c r="V484" i="1"/>
  <c r="V483" i="1"/>
  <c r="W482" i="1"/>
  <c r="W483" i="1" s="1"/>
  <c r="V480" i="1"/>
  <c r="V479" i="1"/>
  <c r="X478" i="1"/>
  <c r="W478" i="1"/>
  <c r="N478" i="1"/>
  <c r="W477" i="1"/>
  <c r="X477" i="1" s="1"/>
  <c r="N477" i="1"/>
  <c r="X476" i="1"/>
  <c r="X479" i="1" s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W474" i="1" s="1"/>
  <c r="N467" i="1"/>
  <c r="V465" i="1"/>
  <c r="V464" i="1"/>
  <c r="W463" i="1"/>
  <c r="X463" i="1" s="1"/>
  <c r="N463" i="1"/>
  <c r="X462" i="1"/>
  <c r="X464" i="1" s="1"/>
  <c r="W462" i="1"/>
  <c r="W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W460" i="1" s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W435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W414" i="1"/>
  <c r="V414" i="1"/>
  <c r="X413" i="1"/>
  <c r="W413" i="1"/>
  <c r="N413" i="1"/>
  <c r="W412" i="1"/>
  <c r="X412" i="1" s="1"/>
  <c r="N412" i="1"/>
  <c r="X411" i="1"/>
  <c r="W411" i="1"/>
  <c r="W415" i="1" s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X380" i="1" s="1"/>
  <c r="N380" i="1"/>
  <c r="X379" i="1"/>
  <c r="X381" i="1" s="1"/>
  <c r="W379" i="1"/>
  <c r="W381" i="1" s="1"/>
  <c r="N379" i="1"/>
  <c r="V375" i="1"/>
  <c r="W374" i="1"/>
  <c r="V374" i="1"/>
  <c r="X373" i="1"/>
  <c r="X374" i="1" s="1"/>
  <c r="W373" i="1"/>
  <c r="W375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X366" i="1"/>
  <c r="W366" i="1"/>
  <c r="N366" i="1"/>
  <c r="V364" i="1"/>
  <c r="V363" i="1"/>
  <c r="X362" i="1"/>
  <c r="W362" i="1"/>
  <c r="N362" i="1"/>
  <c r="W361" i="1"/>
  <c r="W364" i="1" s="1"/>
  <c r="N361" i="1"/>
  <c r="V359" i="1"/>
  <c r="V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Q526" i="1" s="1"/>
  <c r="N353" i="1"/>
  <c r="V350" i="1"/>
  <c r="V349" i="1"/>
  <c r="W348" i="1"/>
  <c r="W349" i="1" s="1"/>
  <c r="N348" i="1"/>
  <c r="V346" i="1"/>
  <c r="V345" i="1"/>
  <c r="W344" i="1"/>
  <c r="X344" i="1" s="1"/>
  <c r="N344" i="1"/>
  <c r="X343" i="1"/>
  <c r="X345" i="1" s="1"/>
  <c r="W343" i="1"/>
  <c r="W345" i="1" s="1"/>
  <c r="V341" i="1"/>
  <c r="V340" i="1"/>
  <c r="W339" i="1"/>
  <c r="X339" i="1" s="1"/>
  <c r="N339" i="1"/>
  <c r="X338" i="1"/>
  <c r="W338" i="1"/>
  <c r="N338" i="1"/>
  <c r="W337" i="1"/>
  <c r="W340" i="1" s="1"/>
  <c r="N337" i="1"/>
  <c r="V335" i="1"/>
  <c r="V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X334" i="1" s="1"/>
  <c r="W326" i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V313" i="1"/>
  <c r="X312" i="1"/>
  <c r="W312" i="1"/>
  <c r="N312" i="1"/>
  <c r="W311" i="1"/>
  <c r="X311" i="1" s="1"/>
  <c r="N311" i="1"/>
  <c r="X310" i="1"/>
  <c r="X313" i="1" s="1"/>
  <c r="W310" i="1"/>
  <c r="W314" i="1" s="1"/>
  <c r="N310" i="1"/>
  <c r="V308" i="1"/>
  <c r="W307" i="1"/>
  <c r="V307" i="1"/>
  <c r="X306" i="1"/>
  <c r="X307" i="1" s="1"/>
  <c r="W306" i="1"/>
  <c r="N306" i="1"/>
  <c r="V303" i="1"/>
  <c r="V302" i="1"/>
  <c r="X301" i="1"/>
  <c r="W301" i="1"/>
  <c r="N301" i="1"/>
  <c r="W300" i="1"/>
  <c r="W303" i="1" s="1"/>
  <c r="N300" i="1"/>
  <c r="V298" i="1"/>
  <c r="V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V286" i="1"/>
  <c r="V285" i="1"/>
  <c r="X284" i="1"/>
  <c r="W284" i="1"/>
  <c r="N284" i="1"/>
  <c r="W283" i="1"/>
  <c r="X283" i="1" s="1"/>
  <c r="N283" i="1"/>
  <c r="X282" i="1"/>
  <c r="X285" i="1" s="1"/>
  <c r="W282" i="1"/>
  <c r="W286" i="1" s="1"/>
  <c r="N282" i="1"/>
  <c r="V280" i="1"/>
  <c r="V279" i="1"/>
  <c r="X278" i="1"/>
  <c r="W278" i="1"/>
  <c r="N278" i="1"/>
  <c r="W277" i="1"/>
  <c r="X277" i="1" s="1"/>
  <c r="W276" i="1"/>
  <c r="W280" i="1" s="1"/>
  <c r="V274" i="1"/>
  <c r="V273" i="1"/>
  <c r="X272" i="1"/>
  <c r="W272" i="1"/>
  <c r="N272" i="1"/>
  <c r="W271" i="1"/>
  <c r="X271" i="1" s="1"/>
  <c r="N271" i="1"/>
  <c r="X270" i="1"/>
  <c r="X273" i="1" s="1"/>
  <c r="W270" i="1"/>
  <c r="W274" i="1" s="1"/>
  <c r="N270" i="1"/>
  <c r="V268" i="1"/>
  <c r="V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W268" i="1" s="1"/>
  <c r="V256" i="1"/>
  <c r="V255" i="1"/>
  <c r="W254" i="1"/>
  <c r="X254" i="1" s="1"/>
  <c r="N254" i="1"/>
  <c r="X253" i="1"/>
  <c r="W253" i="1"/>
  <c r="N253" i="1"/>
  <c r="W252" i="1"/>
  <c r="X252" i="1" s="1"/>
  <c r="N252" i="1"/>
  <c r="X251" i="1"/>
  <c r="X255" i="1" s="1"/>
  <c r="W251" i="1"/>
  <c r="W255" i="1" s="1"/>
  <c r="N251" i="1"/>
  <c r="V249" i="1"/>
  <c r="W248" i="1"/>
  <c r="V248" i="1"/>
  <c r="X247" i="1"/>
  <c r="X248" i="1" s="1"/>
  <c r="W247" i="1"/>
  <c r="W249" i="1" s="1"/>
  <c r="N247" i="1"/>
  <c r="V245" i="1"/>
  <c r="V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M526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X193" i="1" s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X132" i="1"/>
  <c r="X134" i="1" s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X84" i="1" s="1"/>
  <c r="W63" i="1"/>
  <c r="N63" i="1"/>
  <c r="V60" i="1"/>
  <c r="W59" i="1"/>
  <c r="V59" i="1"/>
  <c r="X58" i="1"/>
  <c r="W58" i="1"/>
  <c r="X57" i="1"/>
  <c r="W57" i="1"/>
  <c r="N57" i="1"/>
  <c r="W56" i="1"/>
  <c r="X56" i="1" s="1"/>
  <c r="N56" i="1"/>
  <c r="X55" i="1"/>
  <c r="W55" i="1"/>
  <c r="N55" i="1"/>
  <c r="V52" i="1"/>
  <c r="V51" i="1"/>
  <c r="W50" i="1"/>
  <c r="X50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X32" i="1" l="1"/>
  <c r="H9" i="1"/>
  <c r="A10" i="1"/>
  <c r="B526" i="1"/>
  <c r="W518" i="1"/>
  <c r="W517" i="1"/>
  <c r="W24" i="1"/>
  <c r="W32" i="1"/>
  <c r="X51" i="1"/>
  <c r="W84" i="1"/>
  <c r="W135" i="1"/>
  <c r="G526" i="1"/>
  <c r="W142" i="1"/>
  <c r="X139" i="1"/>
  <c r="X142" i="1" s="1"/>
  <c r="F9" i="1"/>
  <c r="J9" i="1"/>
  <c r="X22" i="1"/>
  <c r="X23" i="1" s="1"/>
  <c r="W23" i="1"/>
  <c r="V516" i="1"/>
  <c r="C526" i="1"/>
  <c r="W52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X200" i="1"/>
  <c r="X267" i="1"/>
  <c r="X297" i="1"/>
  <c r="W161" i="1"/>
  <c r="W167" i="1"/>
  <c r="W173" i="1"/>
  <c r="W193" i="1"/>
  <c r="W201" i="1"/>
  <c r="W225" i="1"/>
  <c r="W244" i="1"/>
  <c r="W256" i="1"/>
  <c r="W267" i="1"/>
  <c r="W273" i="1"/>
  <c r="W279" i="1"/>
  <c r="W285" i="1"/>
  <c r="W298" i="1"/>
  <c r="W302" i="1"/>
  <c r="W313" i="1"/>
  <c r="W335" i="1"/>
  <c r="W341" i="1"/>
  <c r="W346" i="1"/>
  <c r="W350" i="1"/>
  <c r="W359" i="1"/>
  <c r="W363" i="1"/>
  <c r="X370" i="1"/>
  <c r="W421" i="1"/>
  <c r="W430" i="1"/>
  <c r="X423" i="1"/>
  <c r="X430" i="1" s="1"/>
  <c r="D526" i="1"/>
  <c r="W60" i="1"/>
  <c r="E526" i="1"/>
  <c r="W85" i="1"/>
  <c r="F526" i="1"/>
  <c r="W134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X276" i="1"/>
  <c r="X279" i="1" s="1"/>
  <c r="N526" i="1"/>
  <c r="W297" i="1"/>
  <c r="X300" i="1"/>
  <c r="X302" i="1" s="1"/>
  <c r="O526" i="1"/>
  <c r="W308" i="1"/>
  <c r="P526" i="1"/>
  <c r="W334" i="1"/>
  <c r="X337" i="1"/>
  <c r="X340" i="1" s="1"/>
  <c r="X348" i="1"/>
  <c r="X349" i="1" s="1"/>
  <c r="X353" i="1"/>
  <c r="X358" i="1" s="1"/>
  <c r="W358" i="1"/>
  <c r="X361" i="1"/>
  <c r="X363" i="1" s="1"/>
  <c r="W371" i="1"/>
  <c r="W370" i="1"/>
  <c r="W382" i="1"/>
  <c r="W397" i="1"/>
  <c r="X384" i="1"/>
  <c r="X397" i="1" s="1"/>
  <c r="W398" i="1"/>
  <c r="W405" i="1"/>
  <c r="X400" i="1"/>
  <c r="X404" i="1" s="1"/>
  <c r="W404" i="1"/>
  <c r="X414" i="1"/>
  <c r="S526" i="1"/>
  <c r="W431" i="1"/>
  <c r="W436" i="1"/>
  <c r="X433" i="1"/>
  <c r="X435" i="1" s="1"/>
  <c r="W459" i="1"/>
  <c r="W465" i="1"/>
  <c r="W473" i="1"/>
  <c r="W479" i="1"/>
  <c r="W484" i="1"/>
  <c r="W500" i="1"/>
  <c r="R526" i="1"/>
  <c r="T526" i="1"/>
  <c r="W420" i="1"/>
  <c r="X448" i="1"/>
  <c r="X459" i="1" s="1"/>
  <c r="X467" i="1"/>
  <c r="X473" i="1" s="1"/>
  <c r="X482" i="1"/>
  <c r="X483" i="1" s="1"/>
  <c r="W494" i="1"/>
  <c r="X496" i="1"/>
  <c r="X499" i="1" s="1"/>
  <c r="X521" i="1" l="1"/>
  <c r="W516" i="1"/>
  <c r="W520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<sst xmlns="http://schemas.openxmlformats.org/spreadsheetml/2006/main" count="2228" uniqueCount="751">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</sst>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8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96" t="s">
        <v>0</v>
      </c>
      <c r="E1" s="353"/>
      <c r="F1" s="353"/>
      <c r="G1" s="12" t="s">
        <v>1</v>
      </c>
      <c r="H1" s="496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53" t="s">
        <v>7</v>
      </c>
      <c r="B5" s="390"/>
      <c r="C5" s="391"/>
      <c r="D5" s="646"/>
      <c r="E5" s="647"/>
      <c r="F5" s="418" t="s">
        <v>8</v>
      </c>
      <c r="G5" s="391"/>
      <c r="H5" s="646"/>
      <c r="I5" s="687"/>
      <c r="J5" s="687"/>
      <c r="K5" s="687"/>
      <c r="L5" s="647"/>
      <c r="N5" s="24" t="s">
        <v>9</v>
      </c>
      <c r="O5" s="404">
        <v>45383</v>
      </c>
      <c r="P5" s="405"/>
      <c r="R5" s="385" t="s">
        <v>10</v>
      </c>
      <c r="S5" s="386"/>
      <c r="T5" s="555" t="s">
        <v>11</v>
      </c>
      <c r="U5" s="405"/>
      <c r="Z5" s="51"/>
      <c r="AA5" s="51"/>
      <c r="AB5" s="51"/>
    </row>
    <row r="6" spans="1:29" s="341" customFormat="1" ht="24" customHeight="1" x14ac:dyDescent="0.2">
      <c r="A6" s="653" t="s">
        <v>12</v>
      </c>
      <c r="B6" s="390"/>
      <c r="C6" s="391"/>
      <c r="D6" s="451" t="s">
        <v>13</v>
      </c>
      <c r="E6" s="452"/>
      <c r="F6" s="452"/>
      <c r="G6" s="452"/>
      <c r="H6" s="452"/>
      <c r="I6" s="452"/>
      <c r="J6" s="452"/>
      <c r="K6" s="452"/>
      <c r="L6" s="405"/>
      <c r="N6" s="24" t="s">
        <v>14</v>
      </c>
      <c r="O6" s="624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697" t="s">
        <v>15</v>
      </c>
      <c r="S6" s="386"/>
      <c r="T6" s="561" t="s">
        <v>16</v>
      </c>
      <c r="U6" s="562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24" t="str">
        <f>IFERROR(VLOOKUP(DeliveryAddress,Table,3,0),1)</f>
        <v>5</v>
      </c>
      <c r="E7" s="525"/>
      <c r="F7" s="525"/>
      <c r="G7" s="525"/>
      <c r="H7" s="525"/>
      <c r="I7" s="525"/>
      <c r="J7" s="525"/>
      <c r="K7" s="525"/>
      <c r="L7" s="468"/>
      <c r="N7" s="24"/>
      <c r="O7" s="42"/>
      <c r="P7" s="42"/>
      <c r="R7" s="355"/>
      <c r="S7" s="386"/>
      <c r="T7" s="563"/>
      <c r="U7" s="564"/>
      <c r="Z7" s="51"/>
      <c r="AA7" s="51"/>
      <c r="AB7" s="51"/>
    </row>
    <row r="8" spans="1:29" s="341" customFormat="1" ht="25.5" customHeight="1" x14ac:dyDescent="0.2">
      <c r="A8" s="380" t="s">
        <v>17</v>
      </c>
      <c r="B8" s="366"/>
      <c r="C8" s="367"/>
      <c r="D8" s="630"/>
      <c r="E8" s="631"/>
      <c r="F8" s="631"/>
      <c r="G8" s="631"/>
      <c r="H8" s="631"/>
      <c r="I8" s="631"/>
      <c r="J8" s="631"/>
      <c r="K8" s="631"/>
      <c r="L8" s="632"/>
      <c r="N8" s="24" t="s">
        <v>18</v>
      </c>
      <c r="O8" s="462">
        <v>0.41666666666666669</v>
      </c>
      <c r="P8" s="405"/>
      <c r="R8" s="355"/>
      <c r="S8" s="386"/>
      <c r="T8" s="563"/>
      <c r="U8" s="564"/>
      <c r="Z8" s="51"/>
      <c r="AA8" s="51"/>
      <c r="AB8" s="51"/>
    </row>
    <row r="9" spans="1:29" s="341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29"/>
      <c r="E9" s="384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N9" s="26" t="s">
        <v>19</v>
      </c>
      <c r="O9" s="404"/>
      <c r="P9" s="405"/>
      <c r="R9" s="355"/>
      <c r="S9" s="386"/>
      <c r="T9" s="565"/>
      <c r="U9" s="566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29"/>
      <c r="E10" s="384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76" t="str">
        <f>IFERROR(VLOOKUP($D$10,Proxy,2,FALSE),"")</f>
        <v/>
      </c>
      <c r="I10" s="355"/>
      <c r="J10" s="355"/>
      <c r="K10" s="355"/>
      <c r="L10" s="355"/>
      <c r="N10" s="26" t="s">
        <v>20</v>
      </c>
      <c r="O10" s="462"/>
      <c r="P10" s="405"/>
      <c r="S10" s="24" t="s">
        <v>21</v>
      </c>
      <c r="T10" s="693" t="s">
        <v>22</v>
      </c>
      <c r="U10" s="562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62"/>
      <c r="P11" s="405"/>
      <c r="S11" s="24" t="s">
        <v>25</v>
      </c>
      <c r="T11" s="424" t="s">
        <v>26</v>
      </c>
      <c r="U11" s="425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10" t="s">
        <v>27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1"/>
      <c r="N12" s="24" t="s">
        <v>28</v>
      </c>
      <c r="O12" s="467"/>
      <c r="P12" s="468"/>
      <c r="Q12" s="23"/>
      <c r="S12" s="24"/>
      <c r="T12" s="353"/>
      <c r="U12" s="355"/>
      <c r="Z12" s="51"/>
      <c r="AA12" s="51"/>
      <c r="AB12" s="51"/>
    </row>
    <row r="13" spans="1:29" s="341" customFormat="1" ht="23.25" customHeight="1" x14ac:dyDescent="0.2">
      <c r="A13" s="410" t="s">
        <v>29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1"/>
      <c r="M13" s="26"/>
      <c r="N13" s="26" t="s">
        <v>30</v>
      </c>
      <c r="O13" s="424"/>
      <c r="P13" s="425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10" t="s">
        <v>31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98" t="s">
        <v>32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1"/>
      <c r="N15" s="588" t="s">
        <v>33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9"/>
      <c r="O16" s="589"/>
      <c r="P16" s="589"/>
      <c r="Q16" s="589"/>
      <c r="R16" s="5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1" t="s">
        <v>34</v>
      </c>
      <c r="B17" s="361" t="s">
        <v>35</v>
      </c>
      <c r="C17" s="606" t="s">
        <v>36</v>
      </c>
      <c r="D17" s="361" t="s">
        <v>37</v>
      </c>
      <c r="E17" s="362"/>
      <c r="F17" s="361" t="s">
        <v>38</v>
      </c>
      <c r="G17" s="361" t="s">
        <v>39</v>
      </c>
      <c r="H17" s="361" t="s">
        <v>40</v>
      </c>
      <c r="I17" s="361" t="s">
        <v>41</v>
      </c>
      <c r="J17" s="361" t="s">
        <v>42</v>
      </c>
      <c r="K17" s="361" t="s">
        <v>43</v>
      </c>
      <c r="L17" s="361" t="s">
        <v>44</v>
      </c>
      <c r="M17" s="361" t="s">
        <v>45</v>
      </c>
      <c r="N17" s="361" t="s">
        <v>46</v>
      </c>
      <c r="O17" s="621"/>
      <c r="P17" s="621"/>
      <c r="Q17" s="621"/>
      <c r="R17" s="362"/>
      <c r="S17" s="402" t="s">
        <v>47</v>
      </c>
      <c r="T17" s="391"/>
      <c r="U17" s="361" t="s">
        <v>48</v>
      </c>
      <c r="V17" s="361" t="s">
        <v>49</v>
      </c>
      <c r="W17" s="694" t="s">
        <v>50</v>
      </c>
      <c r="X17" s="361" t="s">
        <v>51</v>
      </c>
      <c r="Y17" s="378" t="s">
        <v>52</v>
      </c>
      <c r="Z17" s="378" t="s">
        <v>53</v>
      </c>
      <c r="AA17" s="378" t="s">
        <v>54</v>
      </c>
      <c r="AB17" s="677"/>
      <c r="AC17" s="678"/>
      <c r="AD17" s="598"/>
      <c r="BA17" s="672" t="s">
        <v>55</v>
      </c>
    </row>
    <row r="18" spans="1:53" ht="14.25" customHeight="1" x14ac:dyDescent="0.2">
      <c r="A18" s="368"/>
      <c r="B18" s="368"/>
      <c r="C18" s="368"/>
      <c r="D18" s="363"/>
      <c r="E18" s="364"/>
      <c r="F18" s="368"/>
      <c r="G18" s="368"/>
      <c r="H18" s="368"/>
      <c r="I18" s="368"/>
      <c r="J18" s="368"/>
      <c r="K18" s="368"/>
      <c r="L18" s="368"/>
      <c r="M18" s="368"/>
      <c r="N18" s="363"/>
      <c r="O18" s="622"/>
      <c r="P18" s="622"/>
      <c r="Q18" s="622"/>
      <c r="R18" s="364"/>
      <c r="S18" s="342" t="s">
        <v>56</v>
      </c>
      <c r="T18" s="342" t="s">
        <v>57</v>
      </c>
      <c r="U18" s="368"/>
      <c r="V18" s="368"/>
      <c r="W18" s="695"/>
      <c r="X18" s="368"/>
      <c r="Y18" s="379"/>
      <c r="Z18" s="379"/>
      <c r="AA18" s="679"/>
      <c r="AB18" s="680"/>
      <c r="AC18" s="681"/>
      <c r="AD18" s="599"/>
      <c r="BA18" s="355"/>
    </row>
    <row r="19" spans="1:53" ht="27.75" customHeight="1" x14ac:dyDescent="0.2">
      <c r="A19" s="411" t="s">
        <v>58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8"/>
      <c r="Z19" s="48"/>
    </row>
    <row r="20" spans="1:53" ht="16.5" customHeight="1" x14ac:dyDescent="0.25">
      <c r="A20" s="397" t="s">
        <v>58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3"/>
      <c r="Z20" s="343"/>
    </row>
    <row r="21" spans="1:53" ht="14.25" customHeight="1" x14ac:dyDescent="0.25">
      <c r="A21" s="369" t="s">
        <v>59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60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5" t="s">
        <v>65</v>
      </c>
      <c r="O23" s="366"/>
      <c r="P23" s="366"/>
      <c r="Q23" s="366"/>
      <c r="R23" s="366"/>
      <c r="S23" s="366"/>
      <c r="T23" s="367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5" t="s">
        <v>65</v>
      </c>
      <c r="O24" s="366"/>
      <c r="P24" s="366"/>
      <c r="Q24" s="366"/>
      <c r="R24" s="366"/>
      <c r="S24" s="366"/>
      <c r="T24" s="367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69" t="s">
        <v>67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60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36" t="s">
        <v>70</v>
      </c>
      <c r="O26" s="358"/>
      <c r="P26" s="358"/>
      <c r="Q26" s="358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60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3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60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7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60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60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700" t="s">
        <v>79</v>
      </c>
      <c r="O30" s="358"/>
      <c r="P30" s="358"/>
      <c r="Q30" s="358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60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4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6"/>
      <c r="N32" s="365" t="s">
        <v>65</v>
      </c>
      <c r="O32" s="366"/>
      <c r="P32" s="366"/>
      <c r="Q32" s="366"/>
      <c r="R32" s="366"/>
      <c r="S32" s="366"/>
      <c r="T32" s="367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6"/>
      <c r="N33" s="365" t="s">
        <v>65</v>
      </c>
      <c r="O33" s="366"/>
      <c r="P33" s="366"/>
      <c r="Q33" s="366"/>
      <c r="R33" s="366"/>
      <c r="S33" s="366"/>
      <c r="T33" s="367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69" t="s">
        <v>82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60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5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4"/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6"/>
      <c r="N36" s="365" t="s">
        <v>65</v>
      </c>
      <c r="O36" s="366"/>
      <c r="P36" s="366"/>
      <c r="Q36" s="366"/>
      <c r="R36" s="366"/>
      <c r="S36" s="366"/>
      <c r="T36" s="367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6"/>
      <c r="N37" s="365" t="s">
        <v>65</v>
      </c>
      <c r="O37" s="366"/>
      <c r="P37" s="366"/>
      <c r="Q37" s="366"/>
      <c r="R37" s="366"/>
      <c r="S37" s="366"/>
      <c r="T37" s="367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69" t="s">
        <v>87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60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63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4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6"/>
      <c r="N40" s="365" t="s">
        <v>65</v>
      </c>
      <c r="O40" s="366"/>
      <c r="P40" s="366"/>
      <c r="Q40" s="366"/>
      <c r="R40" s="366"/>
      <c r="S40" s="366"/>
      <c r="T40" s="367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5"/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6"/>
      <c r="N41" s="365" t="s">
        <v>65</v>
      </c>
      <c r="O41" s="366"/>
      <c r="P41" s="366"/>
      <c r="Q41" s="366"/>
      <c r="R41" s="366"/>
      <c r="S41" s="366"/>
      <c r="T41" s="367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69" t="s">
        <v>91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60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4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4"/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6"/>
      <c r="N44" s="365" t="s">
        <v>65</v>
      </c>
      <c r="O44" s="366"/>
      <c r="P44" s="366"/>
      <c r="Q44" s="366"/>
      <c r="R44" s="366"/>
      <c r="S44" s="366"/>
      <c r="T44" s="367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6"/>
      <c r="N45" s="365" t="s">
        <v>65</v>
      </c>
      <c r="O45" s="366"/>
      <c r="P45" s="366"/>
      <c r="Q45" s="366"/>
      <c r="R45" s="366"/>
      <c r="S45" s="366"/>
      <c r="T45" s="367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411" t="s">
        <v>94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8"/>
      <c r="Z46" s="48"/>
    </row>
    <row r="47" spans="1:53" ht="16.5" customHeight="1" x14ac:dyDescent="0.25">
      <c r="A47" s="397" t="s">
        <v>95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43"/>
      <c r="Z47" s="343"/>
    </row>
    <row r="48" spans="1:53" ht="14.25" customHeight="1" x14ac:dyDescent="0.25">
      <c r="A48" s="369" t="s">
        <v>96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60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60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6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4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6"/>
      <c r="N51" s="365" t="s">
        <v>65</v>
      </c>
      <c r="O51" s="366"/>
      <c r="P51" s="366"/>
      <c r="Q51" s="366"/>
      <c r="R51" s="366"/>
      <c r="S51" s="366"/>
      <c r="T51" s="367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6"/>
      <c r="N52" s="365" t="s">
        <v>65</v>
      </c>
      <c r="O52" s="366"/>
      <c r="P52" s="366"/>
      <c r="Q52" s="366"/>
      <c r="R52" s="366"/>
      <c r="S52" s="366"/>
      <c r="T52" s="367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7" t="s">
        <v>103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43"/>
      <c r="Z53" s="343"/>
    </row>
    <row r="54" spans="1:53" ht="14.25" customHeight="1" x14ac:dyDescent="0.25">
      <c r="A54" s="369" t="s">
        <v>104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60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6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60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60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4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60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604" t="s">
        <v>113</v>
      </c>
      <c r="O58" s="358"/>
      <c r="P58" s="358"/>
      <c r="Q58" s="358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6"/>
      <c r="N59" s="365" t="s">
        <v>65</v>
      </c>
      <c r="O59" s="366"/>
      <c r="P59" s="366"/>
      <c r="Q59" s="366"/>
      <c r="R59" s="366"/>
      <c r="S59" s="366"/>
      <c r="T59" s="367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6"/>
      <c r="N60" s="365" t="s">
        <v>65</v>
      </c>
      <c r="O60" s="366"/>
      <c r="P60" s="366"/>
      <c r="Q60" s="366"/>
      <c r="R60" s="366"/>
      <c r="S60" s="366"/>
      <c r="T60" s="367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7" t="s">
        <v>94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43"/>
      <c r="Z61" s="343"/>
    </row>
    <row r="62" spans="1:53" ht="14.25" customHeight="1" x14ac:dyDescent="0.25">
      <c r="A62" s="369" t="s">
        <v>104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60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60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60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61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60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60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4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60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4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60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60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60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6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60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7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60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6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60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60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64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60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60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60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6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60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60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6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60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60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60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4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6"/>
      <c r="N84" s="365" t="s">
        <v>65</v>
      </c>
      <c r="O84" s="366"/>
      <c r="P84" s="366"/>
      <c r="Q84" s="366"/>
      <c r="R84" s="366"/>
      <c r="S84" s="366"/>
      <c r="T84" s="367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x14ac:dyDescent="0.2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6"/>
      <c r="N85" s="365" t="s">
        <v>65</v>
      </c>
      <c r="O85" s="366"/>
      <c r="P85" s="366"/>
      <c r="Q85" s="366"/>
      <c r="R85" s="366"/>
      <c r="S85" s="366"/>
      <c r="T85" s="367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customHeight="1" x14ac:dyDescent="0.25">
      <c r="A86" s="369" t="s">
        <v>96</v>
      </c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60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60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7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60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60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4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4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6"/>
      <c r="N91" s="365" t="s">
        <v>65</v>
      </c>
      <c r="O91" s="366"/>
      <c r="P91" s="366"/>
      <c r="Q91" s="366"/>
      <c r="R91" s="366"/>
      <c r="S91" s="366"/>
      <c r="T91" s="367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6"/>
      <c r="N92" s="365" t="s">
        <v>65</v>
      </c>
      <c r="O92" s="366"/>
      <c r="P92" s="366"/>
      <c r="Q92" s="366"/>
      <c r="R92" s="366"/>
      <c r="S92" s="366"/>
      <c r="T92" s="367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69" t="s">
        <v>59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60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6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60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60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60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60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60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60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60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4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6"/>
      <c r="N102" s="365" t="s">
        <v>65</v>
      </c>
      <c r="O102" s="366"/>
      <c r="P102" s="366"/>
      <c r="Q102" s="366"/>
      <c r="R102" s="366"/>
      <c r="S102" s="366"/>
      <c r="T102" s="367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6"/>
      <c r="N103" s="365" t="s">
        <v>65</v>
      </c>
      <c r="O103" s="366"/>
      <c r="P103" s="366"/>
      <c r="Q103" s="366"/>
      <c r="R103" s="366"/>
      <c r="S103" s="366"/>
      <c r="T103" s="367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69" t="s">
        <v>67</v>
      </c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60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44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4"/>
      <c r="T105" s="34"/>
      <c r="U105" s="35" t="s">
        <v>64</v>
      </c>
      <c r="V105" s="348">
        <v>100</v>
      </c>
      <c r="W105" s="349">
        <f t="shared" ref="W105:W115" si="6">IFERROR(IF(V105="",0,CEILING((V105/$H105),1)*$H105),"")</f>
        <v>100.80000000000001</v>
      </c>
      <c r="X105" s="36">
        <f>IFERROR(IF(W105=0,"",ROUNDUP(W105/H105,0)*0.02175),"")</f>
        <v>0.26100000000000001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60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6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60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4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64</v>
      </c>
      <c r="V107" s="348">
        <v>50</v>
      </c>
      <c r="W107" s="349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60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15" t="s">
        <v>186</v>
      </c>
      <c r="O108" s="358"/>
      <c r="P108" s="358"/>
      <c r="Q108" s="358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60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6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60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4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60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48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60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60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6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60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60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4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6"/>
      <c r="N116" s="365" t="s">
        <v>65</v>
      </c>
      <c r="O116" s="366"/>
      <c r="P116" s="366"/>
      <c r="Q116" s="366"/>
      <c r="R116" s="366"/>
      <c r="S116" s="366"/>
      <c r="T116" s="367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17.857142857142858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18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0.39150000000000001</v>
      </c>
      <c r="Y116" s="351"/>
      <c r="Z116" s="351"/>
    </row>
    <row r="117" spans="1:53" x14ac:dyDescent="0.2">
      <c r="A117" s="355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6"/>
      <c r="N117" s="365" t="s">
        <v>65</v>
      </c>
      <c r="O117" s="366"/>
      <c r="P117" s="366"/>
      <c r="Q117" s="366"/>
      <c r="R117" s="366"/>
      <c r="S117" s="366"/>
      <c r="T117" s="367"/>
      <c r="U117" s="37" t="s">
        <v>64</v>
      </c>
      <c r="V117" s="350">
        <f>IFERROR(SUM(V105:V115),"0")</f>
        <v>150</v>
      </c>
      <c r="W117" s="350">
        <f>IFERROR(SUM(W105:W115),"0")</f>
        <v>151.20000000000002</v>
      </c>
      <c r="X117" s="37"/>
      <c r="Y117" s="351"/>
      <c r="Z117" s="351"/>
    </row>
    <row r="118" spans="1:53" ht="14.25" customHeight="1" x14ac:dyDescent="0.25">
      <c r="A118" s="369" t="s">
        <v>200</v>
      </c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60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4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60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66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60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60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444" t="s">
        <v>207</v>
      </c>
      <c r="O122" s="358"/>
      <c r="P122" s="358"/>
      <c r="Q122" s="358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60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60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60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6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4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6"/>
      <c r="N126" s="365" t="s">
        <v>65</v>
      </c>
      <c r="O126" s="366"/>
      <c r="P126" s="366"/>
      <c r="Q126" s="366"/>
      <c r="R126" s="366"/>
      <c r="S126" s="366"/>
      <c r="T126" s="367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6"/>
      <c r="N127" s="365" t="s">
        <v>65</v>
      </c>
      <c r="O127" s="366"/>
      <c r="P127" s="366"/>
      <c r="Q127" s="366"/>
      <c r="R127" s="366"/>
      <c r="S127" s="366"/>
      <c r="T127" s="367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7" t="s">
        <v>214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43"/>
      <c r="Z128" s="343"/>
    </row>
    <row r="129" spans="1:53" ht="14.25" customHeight="1" x14ac:dyDescent="0.25">
      <c r="A129" s="369" t="s">
        <v>67</v>
      </c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5"/>
      <c r="S129" s="355"/>
      <c r="T129" s="355"/>
      <c r="U129" s="355"/>
      <c r="V129" s="355"/>
      <c r="W129" s="355"/>
      <c r="X129" s="355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60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60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6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4"/>
      <c r="T131" s="34"/>
      <c r="U131" s="35" t="s">
        <v>64</v>
      </c>
      <c r="V131" s="348">
        <v>50</v>
      </c>
      <c r="W131" s="349">
        <f>IFERROR(IF(V131="",0,CEILING((V131/$H131),1)*$H131),"")</f>
        <v>50.400000000000006</v>
      </c>
      <c r="X131" s="36">
        <f>IFERROR(IF(W131=0,"",ROUNDUP(W131/H131,0)*0.02175),"")</f>
        <v>0.1305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60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4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60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4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6"/>
      <c r="N134" s="365" t="s">
        <v>65</v>
      </c>
      <c r="O134" s="366"/>
      <c r="P134" s="366"/>
      <c r="Q134" s="366"/>
      <c r="R134" s="366"/>
      <c r="S134" s="366"/>
      <c r="T134" s="367"/>
      <c r="U134" s="37" t="s">
        <v>66</v>
      </c>
      <c r="V134" s="350">
        <f>IFERROR(V130/H130,"0")+IFERROR(V131/H131,"0")+IFERROR(V132/H132,"0")+IFERROR(V133/H133,"0")</f>
        <v>5.9523809523809526</v>
      </c>
      <c r="W134" s="350">
        <f>IFERROR(W130/H130,"0")+IFERROR(W131/H131,"0")+IFERROR(W132/H132,"0")+IFERROR(W133/H133,"0")</f>
        <v>6</v>
      </c>
      <c r="X134" s="350">
        <f>IFERROR(IF(X130="",0,X130),"0")+IFERROR(IF(X131="",0,X131),"0")+IFERROR(IF(X132="",0,X132),"0")+IFERROR(IF(X133="",0,X133),"0")</f>
        <v>0.1305</v>
      </c>
      <c r="Y134" s="351"/>
      <c r="Z134" s="351"/>
    </row>
    <row r="135" spans="1:53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6"/>
      <c r="N135" s="365" t="s">
        <v>65</v>
      </c>
      <c r="O135" s="366"/>
      <c r="P135" s="366"/>
      <c r="Q135" s="366"/>
      <c r="R135" s="366"/>
      <c r="S135" s="366"/>
      <c r="T135" s="367"/>
      <c r="U135" s="37" t="s">
        <v>64</v>
      </c>
      <c r="V135" s="350">
        <f>IFERROR(SUM(V130:V133),"0")</f>
        <v>50</v>
      </c>
      <c r="W135" s="350">
        <f>IFERROR(SUM(W130:W133),"0")</f>
        <v>50.400000000000006</v>
      </c>
      <c r="X135" s="37"/>
      <c r="Y135" s="351"/>
      <c r="Z135" s="351"/>
    </row>
    <row r="136" spans="1:53" ht="27.75" customHeight="1" x14ac:dyDescent="0.2">
      <c r="A136" s="411" t="s">
        <v>222</v>
      </c>
      <c r="B136" s="412"/>
      <c r="C136" s="412"/>
      <c r="D136" s="412"/>
      <c r="E136" s="412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  <c r="S136" s="412"/>
      <c r="T136" s="412"/>
      <c r="U136" s="412"/>
      <c r="V136" s="412"/>
      <c r="W136" s="412"/>
      <c r="X136" s="412"/>
      <c r="Y136" s="48"/>
      <c r="Z136" s="48"/>
    </row>
    <row r="137" spans="1:53" ht="16.5" customHeight="1" x14ac:dyDescent="0.25">
      <c r="A137" s="397" t="s">
        <v>223</v>
      </c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355"/>
      <c r="R137" s="355"/>
      <c r="S137" s="355"/>
      <c r="T137" s="355"/>
      <c r="U137" s="355"/>
      <c r="V137" s="355"/>
      <c r="W137" s="355"/>
      <c r="X137" s="355"/>
      <c r="Y137" s="343"/>
      <c r="Z137" s="343"/>
    </row>
    <row r="138" spans="1:53" ht="14.25" customHeight="1" x14ac:dyDescent="0.25">
      <c r="A138" s="369" t="s">
        <v>104</v>
      </c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60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60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60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4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6"/>
      <c r="N142" s="365" t="s">
        <v>65</v>
      </c>
      <c r="O142" s="366"/>
      <c r="P142" s="366"/>
      <c r="Q142" s="366"/>
      <c r="R142" s="366"/>
      <c r="S142" s="366"/>
      <c r="T142" s="367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6"/>
      <c r="N143" s="365" t="s">
        <v>65</v>
      </c>
      <c r="O143" s="366"/>
      <c r="P143" s="366"/>
      <c r="Q143" s="366"/>
      <c r="R143" s="366"/>
      <c r="S143" s="366"/>
      <c r="T143" s="367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7" t="s">
        <v>230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43"/>
      <c r="Z144" s="343"/>
    </row>
    <row r="145" spans="1:53" ht="14.25" customHeight="1" x14ac:dyDescent="0.25">
      <c r="A145" s="369" t="s">
        <v>59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60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4"/>
      <c r="T146" s="34"/>
      <c r="U146" s="35" t="s">
        <v>64</v>
      </c>
      <c r="V146" s="348">
        <v>200</v>
      </c>
      <c r="W146" s="349">
        <f t="shared" ref="W146:W154" si="8">IFERROR(IF(V146="",0,CEILING((V146/$H146),1)*$H146),"")</f>
        <v>201.60000000000002</v>
      </c>
      <c r="X146" s="36">
        <f>IFERROR(IF(W146=0,"",ROUNDUP(W146/H146,0)*0.00753),"")</f>
        <v>0.36143999999999998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60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64</v>
      </c>
      <c r="V147" s="348">
        <v>60</v>
      </c>
      <c r="W147" s="349">
        <f t="shared" si="8"/>
        <v>63</v>
      </c>
      <c r="X147" s="36">
        <f>IFERROR(IF(W147=0,"",ROUNDUP(W147/H147,0)*0.00753),"")</f>
        <v>0.11295000000000001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60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4"/>
      <c r="T148" s="34"/>
      <c r="U148" s="35" t="s">
        <v>64</v>
      </c>
      <c r="V148" s="348">
        <v>60</v>
      </c>
      <c r="W148" s="349">
        <f t="shared" si="8"/>
        <v>63</v>
      </c>
      <c r="X148" s="36">
        <f>IFERROR(IF(W148=0,"",ROUNDUP(W148/H148,0)*0.00753),"")</f>
        <v>0.11295000000000001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60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6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60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7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60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3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60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4"/>
      <c r="T152" s="34"/>
      <c r="U152" s="35" t="s">
        <v>64</v>
      </c>
      <c r="V152" s="348">
        <v>16.8</v>
      </c>
      <c r="W152" s="349">
        <f t="shared" si="8"/>
        <v>16.8</v>
      </c>
      <c r="X152" s="36">
        <f>IFERROR(IF(W152=0,"",ROUNDUP(W152/H152,0)*0.00502),"")</f>
        <v>4.0160000000000001E-2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60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60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6"/>
      <c r="N155" s="365" t="s">
        <v>65</v>
      </c>
      <c r="O155" s="366"/>
      <c r="P155" s="366"/>
      <c r="Q155" s="366"/>
      <c r="R155" s="366"/>
      <c r="S155" s="366"/>
      <c r="T155" s="367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84.19047619047619</v>
      </c>
      <c r="W155" s="350">
        <f>IFERROR(W146/H146,"0")+IFERROR(W147/H147,"0")+IFERROR(W148/H148,"0")+IFERROR(W149/H149,"0")+IFERROR(W150/H150,"0")+IFERROR(W151/H151,"0")+IFERROR(W152/H152,"0")+IFERROR(W153/H153,"0")+IFERROR(W154/H154,"0")</f>
        <v>86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0.62749999999999995</v>
      </c>
      <c r="Y155" s="351"/>
      <c r="Z155" s="351"/>
    </row>
    <row r="156" spans="1:53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6"/>
      <c r="N156" s="365" t="s">
        <v>65</v>
      </c>
      <c r="O156" s="366"/>
      <c r="P156" s="366"/>
      <c r="Q156" s="366"/>
      <c r="R156" s="366"/>
      <c r="S156" s="366"/>
      <c r="T156" s="367"/>
      <c r="U156" s="37" t="s">
        <v>64</v>
      </c>
      <c r="V156" s="350">
        <f>IFERROR(SUM(V146:V154),"0")</f>
        <v>336.8</v>
      </c>
      <c r="W156" s="350">
        <f>IFERROR(SUM(W146:W154),"0")</f>
        <v>344.40000000000003</v>
      </c>
      <c r="X156" s="37"/>
      <c r="Y156" s="351"/>
      <c r="Z156" s="351"/>
    </row>
    <row r="157" spans="1:53" ht="16.5" customHeight="1" x14ac:dyDescent="0.25">
      <c r="A157" s="397" t="s">
        <v>249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43"/>
      <c r="Z157" s="343"/>
    </row>
    <row r="158" spans="1:53" ht="14.25" customHeight="1" x14ac:dyDescent="0.25">
      <c r="A158" s="369" t="s">
        <v>104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60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60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4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4"/>
      <c r="T160" s="34"/>
      <c r="U160" s="35" t="s">
        <v>64</v>
      </c>
      <c r="V160" s="348">
        <v>43.2</v>
      </c>
      <c r="W160" s="349">
        <f>IFERROR(IF(V160="",0,CEILING((V160/$H160),1)*$H160),"")</f>
        <v>43.2</v>
      </c>
      <c r="X160" s="36">
        <f>IFERROR(IF(W160=0,"",ROUNDUP(W160/H160,0)*0.00753),"")</f>
        <v>0.12048</v>
      </c>
      <c r="Y160" s="56"/>
      <c r="Z160" s="57"/>
      <c r="AD160" s="58"/>
      <c r="BA160" s="143" t="s">
        <v>1</v>
      </c>
    </row>
    <row r="161" spans="1:53" x14ac:dyDescent="0.2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6"/>
      <c r="N161" s="365" t="s">
        <v>65</v>
      </c>
      <c r="O161" s="366"/>
      <c r="P161" s="366"/>
      <c r="Q161" s="366"/>
      <c r="R161" s="366"/>
      <c r="S161" s="366"/>
      <c r="T161" s="367"/>
      <c r="U161" s="37" t="s">
        <v>66</v>
      </c>
      <c r="V161" s="350">
        <f>IFERROR(V159/H159,"0")+IFERROR(V160/H160,"0")</f>
        <v>16</v>
      </c>
      <c r="W161" s="350">
        <f>IFERROR(W159/H159,"0")+IFERROR(W160/H160,"0")</f>
        <v>16</v>
      </c>
      <c r="X161" s="350">
        <f>IFERROR(IF(X159="",0,X159),"0")+IFERROR(IF(X160="",0,X160),"0")</f>
        <v>0.12048</v>
      </c>
      <c r="Y161" s="351"/>
      <c r="Z161" s="351"/>
    </row>
    <row r="162" spans="1:53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6"/>
      <c r="N162" s="365" t="s">
        <v>65</v>
      </c>
      <c r="O162" s="366"/>
      <c r="P162" s="366"/>
      <c r="Q162" s="366"/>
      <c r="R162" s="366"/>
      <c r="S162" s="366"/>
      <c r="T162" s="367"/>
      <c r="U162" s="37" t="s">
        <v>64</v>
      </c>
      <c r="V162" s="350">
        <f>IFERROR(SUM(V159:V160),"0")</f>
        <v>43.2</v>
      </c>
      <c r="W162" s="350">
        <f>IFERROR(SUM(W159:W160),"0")</f>
        <v>43.2</v>
      </c>
      <c r="X162" s="37"/>
      <c r="Y162" s="351"/>
      <c r="Z162" s="351"/>
    </row>
    <row r="163" spans="1:53" ht="14.25" customHeight="1" x14ac:dyDescent="0.25">
      <c r="A163" s="369" t="s">
        <v>96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60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4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60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6"/>
      <c r="N166" s="365" t="s">
        <v>65</v>
      </c>
      <c r="O166" s="366"/>
      <c r="P166" s="366"/>
      <c r="Q166" s="366"/>
      <c r="R166" s="366"/>
      <c r="S166" s="366"/>
      <c r="T166" s="367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6"/>
      <c r="N167" s="365" t="s">
        <v>65</v>
      </c>
      <c r="O167" s="366"/>
      <c r="P167" s="366"/>
      <c r="Q167" s="366"/>
      <c r="R167" s="366"/>
      <c r="S167" s="366"/>
      <c r="T167" s="367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69" t="s">
        <v>59</v>
      </c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60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64</v>
      </c>
      <c r="V169" s="348">
        <v>200</v>
      </c>
      <c r="W169" s="349">
        <f>IFERROR(IF(V169="",0,CEILING((V169/$H169),1)*$H169),"")</f>
        <v>205.20000000000002</v>
      </c>
      <c r="X169" s="36">
        <f>IFERROR(IF(W169=0,"",ROUNDUP(W169/H169,0)*0.00937),"")</f>
        <v>0.35605999999999999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60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64</v>
      </c>
      <c r="V170" s="348">
        <v>50</v>
      </c>
      <c r="W170" s="349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60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64</v>
      </c>
      <c r="V171" s="348">
        <v>200</v>
      </c>
      <c r="W171" s="349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60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7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64</v>
      </c>
      <c r="V172" s="348">
        <v>180</v>
      </c>
      <c r="W172" s="349">
        <f>IFERROR(IF(V172="",0,CEILING((V172/$H172),1)*$H172),"")</f>
        <v>183.60000000000002</v>
      </c>
      <c r="X172" s="36">
        <f>IFERROR(IF(W172=0,"",ROUNDUP(W172/H172,0)*0.00937),"")</f>
        <v>0.31857999999999997</v>
      </c>
      <c r="Y172" s="56"/>
      <c r="Z172" s="57"/>
      <c r="AD172" s="58"/>
      <c r="BA172" s="149" t="s">
        <v>1</v>
      </c>
    </row>
    <row r="173" spans="1:53" x14ac:dyDescent="0.2">
      <c r="A173" s="354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6"/>
      <c r="N173" s="365" t="s">
        <v>65</v>
      </c>
      <c r="O173" s="366"/>
      <c r="P173" s="366"/>
      <c r="Q173" s="366"/>
      <c r="R173" s="366"/>
      <c r="S173" s="366"/>
      <c r="T173" s="367"/>
      <c r="U173" s="37" t="s">
        <v>66</v>
      </c>
      <c r="V173" s="350">
        <f>IFERROR(V169/H169,"0")+IFERROR(V170/H170,"0")+IFERROR(V171/H171,"0")+IFERROR(V172/H172,"0")</f>
        <v>116.66666666666667</v>
      </c>
      <c r="W173" s="350">
        <f>IFERROR(W169/H169,"0")+IFERROR(W170/H170,"0")+IFERROR(W171/H171,"0")+IFERROR(W172/H172,"0")</f>
        <v>120</v>
      </c>
      <c r="X173" s="350">
        <f>IFERROR(IF(X169="",0,X169),"0")+IFERROR(IF(X170="",0,X170),"0")+IFERROR(IF(X171="",0,X171),"0")+IFERROR(IF(X172="",0,X172),"0")</f>
        <v>1.1244000000000001</v>
      </c>
      <c r="Y173" s="351"/>
      <c r="Z173" s="351"/>
    </row>
    <row r="174" spans="1:53" x14ac:dyDescent="0.2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6"/>
      <c r="N174" s="365" t="s">
        <v>65</v>
      </c>
      <c r="O174" s="366"/>
      <c r="P174" s="366"/>
      <c r="Q174" s="366"/>
      <c r="R174" s="366"/>
      <c r="S174" s="366"/>
      <c r="T174" s="367"/>
      <c r="U174" s="37" t="s">
        <v>64</v>
      </c>
      <c r="V174" s="350">
        <f>IFERROR(SUM(V169:V172),"0")</f>
        <v>630</v>
      </c>
      <c r="W174" s="350">
        <f>IFERROR(SUM(W169:W172),"0")</f>
        <v>648.00000000000011</v>
      </c>
      <c r="X174" s="37"/>
      <c r="Y174" s="351"/>
      <c r="Z174" s="351"/>
    </row>
    <row r="175" spans="1:53" ht="14.25" customHeight="1" x14ac:dyDescent="0.25">
      <c r="A175" s="369" t="s">
        <v>67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60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6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60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49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4"/>
      <c r="T177" s="34"/>
      <c r="U177" s="35" t="s">
        <v>64</v>
      </c>
      <c r="V177" s="348">
        <v>150</v>
      </c>
      <c r="W177" s="349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60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4"/>
      <c r="T178" s="34"/>
      <c r="U178" s="35" t="s">
        <v>64</v>
      </c>
      <c r="V178" s="348">
        <v>150</v>
      </c>
      <c r="W178" s="349">
        <f t="shared" si="9"/>
        <v>153.9</v>
      </c>
      <c r="X178" s="36">
        <f>IFERROR(IF(W178=0,"",ROUNDUP(W178/H178,0)*0.02175),"")</f>
        <v>0.41324999999999995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60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60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4"/>
      <c r="T180" s="34"/>
      <c r="U180" s="35" t="s">
        <v>64</v>
      </c>
      <c r="V180" s="348">
        <v>220</v>
      </c>
      <c r="W180" s="349">
        <f t="shared" si="9"/>
        <v>226.2</v>
      </c>
      <c r="X180" s="36">
        <f>IFERROR(IF(W180=0,"",ROUNDUP(W180/H180,0)*0.02175),"")</f>
        <v>0.63074999999999992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60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6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60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4"/>
      <c r="T182" s="34"/>
      <c r="U182" s="35" t="s">
        <v>64</v>
      </c>
      <c r="V182" s="348">
        <v>72</v>
      </c>
      <c r="W182" s="349">
        <f t="shared" si="9"/>
        <v>72</v>
      </c>
      <c r="X182" s="36">
        <f>IFERROR(IF(W182=0,"",ROUNDUP(W182/H182,0)*0.00753),"")</f>
        <v>0.22590000000000002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60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4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60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4"/>
      <c r="T184" s="34"/>
      <c r="U184" s="35" t="s">
        <v>64</v>
      </c>
      <c r="V184" s="348">
        <v>72</v>
      </c>
      <c r="W184" s="349">
        <f t="shared" si="9"/>
        <v>72</v>
      </c>
      <c r="X184" s="36">
        <f>IFERROR(IF(W184=0,"",ROUNDUP(W184/H184,0)*0.00753),"")</f>
        <v>0.22590000000000002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60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4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60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4"/>
      <c r="T186" s="34"/>
      <c r="U186" s="35" t="s">
        <v>64</v>
      </c>
      <c r="V186" s="348">
        <v>384</v>
      </c>
      <c r="W186" s="349">
        <f t="shared" si="9"/>
        <v>384</v>
      </c>
      <c r="X186" s="36">
        <f t="shared" ref="X186:X192" si="10">IFERROR(IF(W186=0,"",ROUNDUP(W186/H186,0)*0.00753),"")</f>
        <v>1.2048000000000001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60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0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4"/>
      <c r="T187" s="34"/>
      <c r="U187" s="35" t="s">
        <v>64</v>
      </c>
      <c r="V187" s="348">
        <v>108</v>
      </c>
      <c r="W187" s="349">
        <f t="shared" si="9"/>
        <v>108</v>
      </c>
      <c r="X187" s="36">
        <f t="shared" si="10"/>
        <v>0.45180000000000003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60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60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4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4"/>
      <c r="T189" s="34"/>
      <c r="U189" s="35" t="s">
        <v>64</v>
      </c>
      <c r="V189" s="348">
        <v>288</v>
      </c>
      <c r="W189" s="349">
        <f t="shared" si="9"/>
        <v>288</v>
      </c>
      <c r="X189" s="36">
        <f t="shared" si="10"/>
        <v>0.90360000000000007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60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60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6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4"/>
      <c r="T191" s="34"/>
      <c r="U191" s="35" t="s">
        <v>64</v>
      </c>
      <c r="V191" s="348">
        <v>288</v>
      </c>
      <c r="W191" s="349">
        <f t="shared" si="9"/>
        <v>288</v>
      </c>
      <c r="X191" s="36">
        <f t="shared" si="10"/>
        <v>0.90360000000000007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60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4"/>
      <c r="T192" s="34"/>
      <c r="U192" s="35" t="s">
        <v>64</v>
      </c>
      <c r="V192" s="348">
        <v>288</v>
      </c>
      <c r="W192" s="349">
        <f t="shared" si="9"/>
        <v>288</v>
      </c>
      <c r="X192" s="36">
        <f t="shared" si="10"/>
        <v>0.90360000000000007</v>
      </c>
      <c r="Y192" s="56"/>
      <c r="Z192" s="57"/>
      <c r="AD192" s="58"/>
      <c r="BA192" s="166" t="s">
        <v>1</v>
      </c>
    </row>
    <row r="193" spans="1:53" x14ac:dyDescent="0.2">
      <c r="A193" s="354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6"/>
      <c r="N193" s="365" t="s">
        <v>65</v>
      </c>
      <c r="O193" s="366"/>
      <c r="P193" s="366"/>
      <c r="Q193" s="366"/>
      <c r="R193" s="366"/>
      <c r="S193" s="366"/>
      <c r="T193" s="367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703.96502603399153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706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6.2546999999999997</v>
      </c>
      <c r="Y193" s="351"/>
      <c r="Z193" s="351"/>
    </row>
    <row r="194" spans="1:53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6"/>
      <c r="N194" s="365" t="s">
        <v>65</v>
      </c>
      <c r="O194" s="366"/>
      <c r="P194" s="366"/>
      <c r="Q194" s="366"/>
      <c r="R194" s="366"/>
      <c r="S194" s="366"/>
      <c r="T194" s="367"/>
      <c r="U194" s="37" t="s">
        <v>64</v>
      </c>
      <c r="V194" s="350">
        <f>IFERROR(SUM(V176:V192),"0")</f>
        <v>2020</v>
      </c>
      <c r="W194" s="350">
        <f>IFERROR(SUM(W176:W192),"0")</f>
        <v>2036.7</v>
      </c>
      <c r="X194" s="37"/>
      <c r="Y194" s="351"/>
      <c r="Z194" s="351"/>
    </row>
    <row r="195" spans="1:53" ht="14.25" customHeight="1" x14ac:dyDescent="0.25">
      <c r="A195" s="369" t="s">
        <v>200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60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60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6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60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4"/>
      <c r="T198" s="34"/>
      <c r="U198" s="35" t="s">
        <v>64</v>
      </c>
      <c r="V198" s="348">
        <v>105.6</v>
      </c>
      <c r="W198" s="349">
        <f>IFERROR(IF(V198="",0,CEILING((V198/$H198),1)*$H198),"")</f>
        <v>105.6</v>
      </c>
      <c r="X198" s="36">
        <f>IFERROR(IF(W198=0,"",ROUNDUP(W198/H198,0)*0.00753),"")</f>
        <v>0.33132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60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7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4"/>
      <c r="T199" s="34"/>
      <c r="U199" s="35" t="s">
        <v>64</v>
      </c>
      <c r="V199" s="348">
        <v>120</v>
      </c>
      <c r="W199" s="349">
        <f>IFERROR(IF(V199="",0,CEILING((V199/$H199),1)*$H199),"")</f>
        <v>120</v>
      </c>
      <c r="X199" s="36">
        <f>IFERROR(IF(W199=0,"",ROUNDUP(W199/H199,0)*0.00753),"")</f>
        <v>0.3765</v>
      </c>
      <c r="Y199" s="56"/>
      <c r="Z199" s="57"/>
      <c r="AD199" s="58"/>
      <c r="BA199" s="170" t="s">
        <v>1</v>
      </c>
    </row>
    <row r="200" spans="1:53" x14ac:dyDescent="0.2">
      <c r="A200" s="354"/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6"/>
      <c r="N200" s="365" t="s">
        <v>65</v>
      </c>
      <c r="O200" s="366"/>
      <c r="P200" s="366"/>
      <c r="Q200" s="366"/>
      <c r="R200" s="366"/>
      <c r="S200" s="366"/>
      <c r="T200" s="367"/>
      <c r="U200" s="37" t="s">
        <v>66</v>
      </c>
      <c r="V200" s="350">
        <f>IFERROR(V196/H196,"0")+IFERROR(V197/H197,"0")+IFERROR(V198/H198,"0")+IFERROR(V199/H199,"0")</f>
        <v>94</v>
      </c>
      <c r="W200" s="350">
        <f>IFERROR(W196/H196,"0")+IFERROR(W197/H197,"0")+IFERROR(W198/H198,"0")+IFERROR(W199/H199,"0")</f>
        <v>94</v>
      </c>
      <c r="X200" s="350">
        <f>IFERROR(IF(X196="",0,X196),"0")+IFERROR(IF(X197="",0,X197),"0")+IFERROR(IF(X198="",0,X198),"0")+IFERROR(IF(X199="",0,X199),"0")</f>
        <v>0.70782</v>
      </c>
      <c r="Y200" s="351"/>
      <c r="Z200" s="351"/>
    </row>
    <row r="201" spans="1:53" x14ac:dyDescent="0.2">
      <c r="A201" s="355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6"/>
      <c r="N201" s="365" t="s">
        <v>65</v>
      </c>
      <c r="O201" s="366"/>
      <c r="P201" s="366"/>
      <c r="Q201" s="366"/>
      <c r="R201" s="366"/>
      <c r="S201" s="366"/>
      <c r="T201" s="367"/>
      <c r="U201" s="37" t="s">
        <v>64</v>
      </c>
      <c r="V201" s="350">
        <f>IFERROR(SUM(V196:V199),"0")</f>
        <v>225.6</v>
      </c>
      <c r="W201" s="350">
        <f>IFERROR(SUM(W196:W199),"0")</f>
        <v>225.6</v>
      </c>
      <c r="X201" s="37"/>
      <c r="Y201" s="351"/>
      <c r="Z201" s="351"/>
    </row>
    <row r="202" spans="1:53" ht="16.5" customHeight="1" x14ac:dyDescent="0.25">
      <c r="A202" s="397" t="s">
        <v>308</v>
      </c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5"/>
      <c r="P202" s="355"/>
      <c r="Q202" s="355"/>
      <c r="R202" s="355"/>
      <c r="S202" s="355"/>
      <c r="T202" s="355"/>
      <c r="U202" s="355"/>
      <c r="V202" s="355"/>
      <c r="W202" s="355"/>
      <c r="X202" s="355"/>
      <c r="Y202" s="343"/>
      <c r="Z202" s="343"/>
    </row>
    <row r="203" spans="1:53" ht="14.25" customHeight="1" x14ac:dyDescent="0.25">
      <c r="A203" s="369" t="s">
        <v>104</v>
      </c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5"/>
      <c r="P203" s="355"/>
      <c r="Q203" s="355"/>
      <c r="R203" s="355"/>
      <c r="S203" s="355"/>
      <c r="T203" s="355"/>
      <c r="U203" s="355"/>
      <c r="V203" s="355"/>
      <c r="W203" s="355"/>
      <c r="X203" s="355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60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414" t="s">
        <v>311</v>
      </c>
      <c r="O204" s="358"/>
      <c r="P204" s="358"/>
      <c r="Q204" s="358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60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610" t="s">
        <v>314</v>
      </c>
      <c r="O205" s="358"/>
      <c r="P205" s="358"/>
      <c r="Q205" s="358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60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499" t="s">
        <v>317</v>
      </c>
      <c r="O206" s="358"/>
      <c r="P206" s="358"/>
      <c r="Q206" s="358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60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698" t="s">
        <v>320</v>
      </c>
      <c r="O207" s="358"/>
      <c r="P207" s="358"/>
      <c r="Q207" s="358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60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471" t="s">
        <v>323</v>
      </c>
      <c r="O208" s="358"/>
      <c r="P208" s="358"/>
      <c r="Q208" s="358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60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434" t="s">
        <v>326</v>
      </c>
      <c r="O209" s="358"/>
      <c r="P209" s="358"/>
      <c r="Q209" s="358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4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6"/>
      <c r="N210" s="365" t="s">
        <v>65</v>
      </c>
      <c r="O210" s="366"/>
      <c r="P210" s="366"/>
      <c r="Q210" s="366"/>
      <c r="R210" s="366"/>
      <c r="S210" s="366"/>
      <c r="T210" s="367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5"/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6"/>
      <c r="N211" s="365" t="s">
        <v>65</v>
      </c>
      <c r="O211" s="366"/>
      <c r="P211" s="366"/>
      <c r="Q211" s="366"/>
      <c r="R211" s="366"/>
      <c r="S211" s="366"/>
      <c r="T211" s="367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69" t="s">
        <v>59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60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7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4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5" t="s">
        <v>65</v>
      </c>
      <c r="O214" s="366"/>
      <c r="P214" s="366"/>
      <c r="Q214" s="366"/>
      <c r="R214" s="366"/>
      <c r="S214" s="366"/>
      <c r="T214" s="367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6"/>
      <c r="N215" s="365" t="s">
        <v>65</v>
      </c>
      <c r="O215" s="366"/>
      <c r="P215" s="366"/>
      <c r="Q215" s="366"/>
      <c r="R215" s="366"/>
      <c r="S215" s="366"/>
      <c r="T215" s="367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7" t="s">
        <v>329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43"/>
      <c r="Z216" s="343"/>
    </row>
    <row r="217" spans="1:53" ht="14.25" customHeight="1" x14ac:dyDescent="0.25">
      <c r="A217" s="369" t="s">
        <v>104</v>
      </c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5"/>
      <c r="N217" s="355"/>
      <c r="O217" s="355"/>
      <c r="P217" s="355"/>
      <c r="Q217" s="355"/>
      <c r="R217" s="355"/>
      <c r="S217" s="355"/>
      <c r="T217" s="355"/>
      <c r="U217" s="355"/>
      <c r="V217" s="355"/>
      <c r="W217" s="355"/>
      <c r="X217" s="355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60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93" t="s">
        <v>332</v>
      </c>
      <c r="O218" s="358"/>
      <c r="P218" s="358"/>
      <c r="Q218" s="358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60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90" t="s">
        <v>335</v>
      </c>
      <c r="O219" s="358"/>
      <c r="P219" s="358"/>
      <c r="Q219" s="358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60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655" t="s">
        <v>338</v>
      </c>
      <c r="O220" s="358"/>
      <c r="P220" s="358"/>
      <c r="Q220" s="358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60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626" t="s">
        <v>341</v>
      </c>
      <c r="O221" s="358"/>
      <c r="P221" s="358"/>
      <c r="Q221" s="358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60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650" t="s">
        <v>344</v>
      </c>
      <c r="O222" s="358"/>
      <c r="P222" s="358"/>
      <c r="Q222" s="358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60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645" t="s">
        <v>347</v>
      </c>
      <c r="O223" s="358"/>
      <c r="P223" s="358"/>
      <c r="Q223" s="358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4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6"/>
      <c r="N224" s="365" t="s">
        <v>65</v>
      </c>
      <c r="O224" s="366"/>
      <c r="P224" s="366"/>
      <c r="Q224" s="366"/>
      <c r="R224" s="366"/>
      <c r="S224" s="366"/>
      <c r="T224" s="367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6"/>
      <c r="N225" s="365" t="s">
        <v>65</v>
      </c>
      <c r="O225" s="366"/>
      <c r="P225" s="366"/>
      <c r="Q225" s="366"/>
      <c r="R225" s="366"/>
      <c r="S225" s="366"/>
      <c r="T225" s="367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7" t="s">
        <v>348</v>
      </c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5"/>
      <c r="P226" s="355"/>
      <c r="Q226" s="355"/>
      <c r="R226" s="355"/>
      <c r="S226" s="355"/>
      <c r="T226" s="355"/>
      <c r="U226" s="355"/>
      <c r="V226" s="355"/>
      <c r="W226" s="355"/>
      <c r="X226" s="355"/>
      <c r="Y226" s="343"/>
      <c r="Z226" s="343"/>
    </row>
    <row r="227" spans="1:53" ht="14.25" customHeight="1" x14ac:dyDescent="0.25">
      <c r="A227" s="369" t="s">
        <v>104</v>
      </c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5"/>
      <c r="P227" s="355"/>
      <c r="Q227" s="355"/>
      <c r="R227" s="355"/>
      <c r="S227" s="355"/>
      <c r="T227" s="355"/>
      <c r="U227" s="355"/>
      <c r="V227" s="355"/>
      <c r="W227" s="355"/>
      <c r="X227" s="355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60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6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60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6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60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4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60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60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60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4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60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60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4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60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60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60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60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60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60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60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60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4"/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6"/>
      <c r="N244" s="365" t="s">
        <v>65</v>
      </c>
      <c r="O244" s="366"/>
      <c r="P244" s="366"/>
      <c r="Q244" s="366"/>
      <c r="R244" s="366"/>
      <c r="S244" s="366"/>
      <c r="T244" s="367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5"/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6"/>
      <c r="N245" s="365" t="s">
        <v>65</v>
      </c>
      <c r="O245" s="366"/>
      <c r="P245" s="366"/>
      <c r="Q245" s="366"/>
      <c r="R245" s="366"/>
      <c r="S245" s="366"/>
      <c r="T245" s="367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69" t="s">
        <v>96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60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3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65" t="s">
        <v>65</v>
      </c>
      <c r="O248" s="366"/>
      <c r="P248" s="366"/>
      <c r="Q248" s="366"/>
      <c r="R248" s="366"/>
      <c r="S248" s="366"/>
      <c r="T248" s="367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65" t="s">
        <v>65</v>
      </c>
      <c r="O249" s="366"/>
      <c r="P249" s="366"/>
      <c r="Q249" s="366"/>
      <c r="R249" s="366"/>
      <c r="S249" s="366"/>
      <c r="T249" s="367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69" t="s">
        <v>59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60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4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4"/>
      <c r="T251" s="34"/>
      <c r="U251" s="35" t="s">
        <v>64</v>
      </c>
      <c r="V251" s="348">
        <v>160</v>
      </c>
      <c r="W251" s="349">
        <f>IFERROR(IF(V251="",0,CEILING((V251/$H251),1)*$H251),"")</f>
        <v>163.80000000000001</v>
      </c>
      <c r="X251" s="36">
        <f>IFERROR(IF(W251=0,"",ROUNDUP(W251/H251,0)*0.00753),"")</f>
        <v>0.29366999999999999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60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60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4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60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4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6"/>
      <c r="N255" s="365" t="s">
        <v>65</v>
      </c>
      <c r="O255" s="366"/>
      <c r="P255" s="366"/>
      <c r="Q255" s="366"/>
      <c r="R255" s="366"/>
      <c r="S255" s="366"/>
      <c r="T255" s="367"/>
      <c r="U255" s="37" t="s">
        <v>66</v>
      </c>
      <c r="V255" s="350">
        <f>IFERROR(V251/H251,"0")+IFERROR(V252/H252,"0")+IFERROR(V253/H253,"0")+IFERROR(V254/H254,"0")</f>
        <v>38.095238095238095</v>
      </c>
      <c r="W255" s="350">
        <f>IFERROR(W251/H251,"0")+IFERROR(W252/H252,"0")+IFERROR(W253/H253,"0")+IFERROR(W254/H254,"0")</f>
        <v>39</v>
      </c>
      <c r="X255" s="350">
        <f>IFERROR(IF(X251="",0,X251),"0")+IFERROR(IF(X252="",0,X252),"0")+IFERROR(IF(X253="",0,X253),"0")+IFERROR(IF(X254="",0,X254),"0")</f>
        <v>0.29366999999999999</v>
      </c>
      <c r="Y255" s="351"/>
      <c r="Z255" s="351"/>
    </row>
    <row r="256" spans="1:53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6"/>
      <c r="N256" s="365" t="s">
        <v>65</v>
      </c>
      <c r="O256" s="366"/>
      <c r="P256" s="366"/>
      <c r="Q256" s="366"/>
      <c r="R256" s="366"/>
      <c r="S256" s="366"/>
      <c r="T256" s="367"/>
      <c r="U256" s="37" t="s">
        <v>64</v>
      </c>
      <c r="V256" s="350">
        <f>IFERROR(SUM(V251:V254),"0")</f>
        <v>160</v>
      </c>
      <c r="W256" s="350">
        <f>IFERROR(SUM(W251:W254),"0")</f>
        <v>163.80000000000001</v>
      </c>
      <c r="X256" s="37"/>
      <c r="Y256" s="351"/>
      <c r="Z256" s="351"/>
    </row>
    <row r="257" spans="1:53" ht="14.25" customHeight="1" x14ac:dyDescent="0.25">
      <c r="A257" s="369" t="s">
        <v>67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60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47" t="s">
        <v>391</v>
      </c>
      <c r="O258" s="358"/>
      <c r="P258" s="358"/>
      <c r="Q258" s="358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60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7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60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60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3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60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60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6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60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7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60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60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65" t="s">
        <v>65</v>
      </c>
      <c r="O267" s="366"/>
      <c r="P267" s="366"/>
      <c r="Q267" s="366"/>
      <c r="R267" s="366"/>
      <c r="S267" s="366"/>
      <c r="T267" s="367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5" t="s">
        <v>65</v>
      </c>
      <c r="O268" s="366"/>
      <c r="P268" s="366"/>
      <c r="Q268" s="366"/>
      <c r="R268" s="366"/>
      <c r="S268" s="366"/>
      <c r="T268" s="367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69" t="s">
        <v>200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60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6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4"/>
      <c r="T270" s="34"/>
      <c r="U270" s="35" t="s">
        <v>64</v>
      </c>
      <c r="V270" s="348">
        <v>150</v>
      </c>
      <c r="W270" s="349">
        <f>IFERROR(IF(V270="",0,CEILING((V270/$H270),1)*$H270),"")</f>
        <v>151.20000000000002</v>
      </c>
      <c r="X270" s="36">
        <f>IFERROR(IF(W270=0,"",ROUNDUP(W270/H270,0)*0.02175),"")</f>
        <v>0.39149999999999996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60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6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64</v>
      </c>
      <c r="V271" s="348">
        <v>120</v>
      </c>
      <c r="W271" s="349">
        <f>IFERROR(IF(V271="",0,CEILING((V271/$H271),1)*$H271),"")</f>
        <v>124.8</v>
      </c>
      <c r="X271" s="36">
        <f>IFERROR(IF(W271=0,"",ROUNDUP(W271/H271,0)*0.02175),"")</f>
        <v>0.34799999999999998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60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3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64</v>
      </c>
      <c r="V272" s="348">
        <v>40</v>
      </c>
      <c r="W272" s="349">
        <f>IFERROR(IF(V272="",0,CEILING((V272/$H272),1)*$H272),"")</f>
        <v>42</v>
      </c>
      <c r="X272" s="36">
        <f>IFERROR(IF(W272=0,"",ROUNDUP(W272/H272,0)*0.02175),"")</f>
        <v>0.10874999999999999</v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65" t="s">
        <v>65</v>
      </c>
      <c r="O273" s="366"/>
      <c r="P273" s="366"/>
      <c r="Q273" s="366"/>
      <c r="R273" s="366"/>
      <c r="S273" s="366"/>
      <c r="T273" s="367"/>
      <c r="U273" s="37" t="s">
        <v>66</v>
      </c>
      <c r="V273" s="350">
        <f>IFERROR(V270/H270,"0")+IFERROR(V271/H271,"0")+IFERROR(V272/H272,"0")</f>
        <v>38.003663003663</v>
      </c>
      <c r="W273" s="350">
        <f>IFERROR(W270/H270,"0")+IFERROR(W271/H271,"0")+IFERROR(W272/H272,"0")</f>
        <v>39</v>
      </c>
      <c r="X273" s="350">
        <f>IFERROR(IF(X270="",0,X270),"0")+IFERROR(IF(X271="",0,X271),"0")+IFERROR(IF(X272="",0,X272),"0")</f>
        <v>0.84824999999999995</v>
      </c>
      <c r="Y273" s="351"/>
      <c r="Z273" s="351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5" t="s">
        <v>65</v>
      </c>
      <c r="O274" s="366"/>
      <c r="P274" s="366"/>
      <c r="Q274" s="366"/>
      <c r="R274" s="366"/>
      <c r="S274" s="366"/>
      <c r="T274" s="367"/>
      <c r="U274" s="37" t="s">
        <v>64</v>
      </c>
      <c r="V274" s="350">
        <f>IFERROR(SUM(V270:V272),"0")</f>
        <v>310</v>
      </c>
      <c r="W274" s="350">
        <f>IFERROR(SUM(W270:W272),"0")</f>
        <v>318</v>
      </c>
      <c r="X274" s="37"/>
      <c r="Y274" s="351"/>
      <c r="Z274" s="351"/>
    </row>
    <row r="275" spans="1:53" ht="14.25" customHeight="1" x14ac:dyDescent="0.25">
      <c r="A275" s="369" t="s">
        <v>82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60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445" t="s">
        <v>417</v>
      </c>
      <c r="O276" s="358"/>
      <c r="P276" s="358"/>
      <c r="Q276" s="358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60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457" t="s">
        <v>420</v>
      </c>
      <c r="O277" s="358"/>
      <c r="P277" s="358"/>
      <c r="Q277" s="358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60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65" t="s">
        <v>65</v>
      </c>
      <c r="O279" s="366"/>
      <c r="P279" s="366"/>
      <c r="Q279" s="366"/>
      <c r="R279" s="366"/>
      <c r="S279" s="366"/>
      <c r="T279" s="367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5" t="s">
        <v>65</v>
      </c>
      <c r="O280" s="366"/>
      <c r="P280" s="366"/>
      <c r="Q280" s="366"/>
      <c r="R280" s="366"/>
      <c r="S280" s="366"/>
      <c r="T280" s="367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69" t="s">
        <v>423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60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60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4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60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4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6"/>
      <c r="N285" s="365" t="s">
        <v>65</v>
      </c>
      <c r="O285" s="366"/>
      <c r="P285" s="366"/>
      <c r="Q285" s="366"/>
      <c r="R285" s="366"/>
      <c r="S285" s="366"/>
      <c r="T285" s="367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5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5" t="s">
        <v>65</v>
      </c>
      <c r="O286" s="366"/>
      <c r="P286" s="366"/>
      <c r="Q286" s="366"/>
      <c r="R286" s="366"/>
      <c r="S286" s="366"/>
      <c r="T286" s="367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7" t="s">
        <v>432</v>
      </c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5"/>
      <c r="N287" s="355"/>
      <c r="O287" s="355"/>
      <c r="P287" s="355"/>
      <c r="Q287" s="355"/>
      <c r="R287" s="355"/>
      <c r="S287" s="355"/>
      <c r="T287" s="355"/>
      <c r="U287" s="355"/>
      <c r="V287" s="355"/>
      <c r="W287" s="355"/>
      <c r="X287" s="355"/>
      <c r="Y287" s="343"/>
      <c r="Z287" s="343"/>
    </row>
    <row r="288" spans="1:53" ht="14.25" customHeight="1" x14ac:dyDescent="0.25">
      <c r="A288" s="369" t="s">
        <v>104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60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60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4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60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43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60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60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60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60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4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60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4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65" t="s">
        <v>65</v>
      </c>
      <c r="O297" s="366"/>
      <c r="P297" s="366"/>
      <c r="Q297" s="366"/>
      <c r="R297" s="366"/>
      <c r="S297" s="366"/>
      <c r="T297" s="367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5" t="s">
        <v>65</v>
      </c>
      <c r="O298" s="366"/>
      <c r="P298" s="366"/>
      <c r="Q298" s="366"/>
      <c r="R298" s="366"/>
      <c r="S298" s="366"/>
      <c r="T298" s="367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69" t="s">
        <v>59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60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60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4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4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65" t="s">
        <v>65</v>
      </c>
      <c r="O302" s="366"/>
      <c r="P302" s="366"/>
      <c r="Q302" s="366"/>
      <c r="R302" s="366"/>
      <c r="S302" s="366"/>
      <c r="T302" s="367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5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5" t="s">
        <v>65</v>
      </c>
      <c r="O303" s="366"/>
      <c r="P303" s="366"/>
      <c r="Q303" s="366"/>
      <c r="R303" s="366"/>
      <c r="S303" s="366"/>
      <c r="T303" s="367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7" t="s">
        <v>450</v>
      </c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55"/>
      <c r="P304" s="355"/>
      <c r="Q304" s="355"/>
      <c r="R304" s="355"/>
      <c r="S304" s="355"/>
      <c r="T304" s="355"/>
      <c r="U304" s="355"/>
      <c r="V304" s="355"/>
      <c r="W304" s="355"/>
      <c r="X304" s="355"/>
      <c r="Y304" s="343"/>
      <c r="Z304" s="343"/>
    </row>
    <row r="305" spans="1:53" ht="14.25" customHeight="1" x14ac:dyDescent="0.25">
      <c r="A305" s="369" t="s">
        <v>59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60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4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4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6"/>
      <c r="N307" s="365" t="s">
        <v>65</v>
      </c>
      <c r="O307" s="366"/>
      <c r="P307" s="366"/>
      <c r="Q307" s="366"/>
      <c r="R307" s="366"/>
      <c r="S307" s="366"/>
      <c r="T307" s="367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5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5" t="s">
        <v>65</v>
      </c>
      <c r="O308" s="366"/>
      <c r="P308" s="366"/>
      <c r="Q308" s="366"/>
      <c r="R308" s="366"/>
      <c r="S308" s="366"/>
      <c r="T308" s="367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69" t="s">
        <v>67</v>
      </c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5"/>
      <c r="N309" s="355"/>
      <c r="O309" s="355"/>
      <c r="P309" s="355"/>
      <c r="Q309" s="355"/>
      <c r="R309" s="355"/>
      <c r="S309" s="355"/>
      <c r="T309" s="355"/>
      <c r="U309" s="355"/>
      <c r="V309" s="355"/>
      <c r="W309" s="355"/>
      <c r="X309" s="355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60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60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4"/>
      <c r="T311" s="34"/>
      <c r="U311" s="35" t="s">
        <v>64</v>
      </c>
      <c r="V311" s="348">
        <v>21</v>
      </c>
      <c r="W311" s="349">
        <f>IFERROR(IF(V311="",0,CEILING((V311/$H311),1)*$H311),"")</f>
        <v>21</v>
      </c>
      <c r="X311" s="36">
        <f>IFERROR(IF(W311=0,"",ROUNDUP(W311/H311,0)*0.00753),"")</f>
        <v>7.5300000000000006E-2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60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40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64</v>
      </c>
      <c r="V312" s="348">
        <v>21</v>
      </c>
      <c r="W312" s="349">
        <f>IFERROR(IF(V312="",0,CEILING((V312/$H312),1)*$H312),"")</f>
        <v>21</v>
      </c>
      <c r="X312" s="36">
        <f>IFERROR(IF(W312=0,"",ROUNDUP(W312/H312,0)*0.00753),"")</f>
        <v>7.5300000000000006E-2</v>
      </c>
      <c r="Y312" s="56"/>
      <c r="Z312" s="57"/>
      <c r="AD312" s="58"/>
      <c r="BA312" s="236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65" t="s">
        <v>65</v>
      </c>
      <c r="O313" s="366"/>
      <c r="P313" s="366"/>
      <c r="Q313" s="366"/>
      <c r="R313" s="366"/>
      <c r="S313" s="366"/>
      <c r="T313" s="367"/>
      <c r="U313" s="37" t="s">
        <v>66</v>
      </c>
      <c r="V313" s="350">
        <f>IFERROR(V310/H310,"0")+IFERROR(V311/H311,"0")+IFERROR(V312/H312,"0")</f>
        <v>20</v>
      </c>
      <c r="W313" s="350">
        <f>IFERROR(W310/H310,"0")+IFERROR(W311/H311,"0")+IFERROR(W312/H312,"0")</f>
        <v>20</v>
      </c>
      <c r="X313" s="350">
        <f>IFERROR(IF(X310="",0,X310),"0")+IFERROR(IF(X311="",0,X311),"0")+IFERROR(IF(X312="",0,X312),"0")</f>
        <v>0.15060000000000001</v>
      </c>
      <c r="Y313" s="351"/>
      <c r="Z313" s="351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5" t="s">
        <v>65</v>
      </c>
      <c r="O314" s="366"/>
      <c r="P314" s="366"/>
      <c r="Q314" s="366"/>
      <c r="R314" s="366"/>
      <c r="S314" s="366"/>
      <c r="T314" s="367"/>
      <c r="U314" s="37" t="s">
        <v>64</v>
      </c>
      <c r="V314" s="350">
        <f>IFERROR(SUM(V310:V312),"0")</f>
        <v>42</v>
      </c>
      <c r="W314" s="350">
        <f>IFERROR(SUM(W310:W312),"0")</f>
        <v>42</v>
      </c>
      <c r="X314" s="37"/>
      <c r="Y314" s="351"/>
      <c r="Z314" s="351"/>
    </row>
    <row r="315" spans="1:53" ht="14.25" customHeight="1" x14ac:dyDescent="0.25">
      <c r="A315" s="369" t="s">
        <v>200</v>
      </c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5"/>
      <c r="N315" s="355"/>
      <c r="O315" s="355"/>
      <c r="P315" s="355"/>
      <c r="Q315" s="355"/>
      <c r="R315" s="355"/>
      <c r="S315" s="355"/>
      <c r="T315" s="355"/>
      <c r="U315" s="355"/>
      <c r="V315" s="355"/>
      <c r="W315" s="355"/>
      <c r="X315" s="355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60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4"/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6"/>
      <c r="N317" s="365" t="s">
        <v>65</v>
      </c>
      <c r="O317" s="366"/>
      <c r="P317" s="366"/>
      <c r="Q317" s="366"/>
      <c r="R317" s="366"/>
      <c r="S317" s="366"/>
      <c r="T317" s="367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5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5" t="s">
        <v>65</v>
      </c>
      <c r="O318" s="366"/>
      <c r="P318" s="366"/>
      <c r="Q318" s="366"/>
      <c r="R318" s="366"/>
      <c r="S318" s="366"/>
      <c r="T318" s="367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69" t="s">
        <v>82</v>
      </c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5"/>
      <c r="N319" s="355"/>
      <c r="O319" s="355"/>
      <c r="P319" s="355"/>
      <c r="Q319" s="355"/>
      <c r="R319" s="355"/>
      <c r="S319" s="355"/>
      <c r="T319" s="355"/>
      <c r="U319" s="355"/>
      <c r="V319" s="355"/>
      <c r="W319" s="355"/>
      <c r="X319" s="355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60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3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4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356"/>
      <c r="N321" s="365" t="s">
        <v>65</v>
      </c>
      <c r="O321" s="366"/>
      <c r="P321" s="366"/>
      <c r="Q321" s="366"/>
      <c r="R321" s="366"/>
      <c r="S321" s="366"/>
      <c r="T321" s="367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5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5" t="s">
        <v>65</v>
      </c>
      <c r="O322" s="366"/>
      <c r="P322" s="366"/>
      <c r="Q322" s="366"/>
      <c r="R322" s="366"/>
      <c r="S322" s="366"/>
      <c r="T322" s="367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411" t="s">
        <v>463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8"/>
      <c r="Z323" s="48"/>
    </row>
    <row r="324" spans="1:53" ht="16.5" customHeight="1" x14ac:dyDescent="0.25">
      <c r="A324" s="397" t="s">
        <v>464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343"/>
      <c r="Z324" s="343"/>
    </row>
    <row r="325" spans="1:53" ht="14.25" customHeight="1" x14ac:dyDescent="0.25">
      <c r="A325" s="369" t="s">
        <v>104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60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60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64</v>
      </c>
      <c r="V327" s="348">
        <v>2200</v>
      </c>
      <c r="W327" s="349">
        <f t="shared" si="17"/>
        <v>2205</v>
      </c>
      <c r="X327" s="36">
        <f>IFERROR(IF(W327=0,"",ROUNDUP(W327/H327,0)*0.02175),"")</f>
        <v>3.1972499999999999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60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7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64</v>
      </c>
      <c r="V328" s="348">
        <v>2500</v>
      </c>
      <c r="W328" s="349">
        <f t="shared" si="17"/>
        <v>2505</v>
      </c>
      <c r="X328" s="36">
        <f>IFERROR(IF(W328=0,"",ROUNDUP(W328/H328,0)*0.02175),"")</f>
        <v>3.6322499999999995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60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60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4"/>
      <c r="T330" s="34"/>
      <c r="U330" s="35" t="s">
        <v>64</v>
      </c>
      <c r="V330" s="348">
        <v>2200</v>
      </c>
      <c r="W330" s="349">
        <f t="shared" si="17"/>
        <v>2205</v>
      </c>
      <c r="X330" s="36">
        <f>IFERROR(IF(W330=0,"",ROUNDUP(W330/H330,0)*0.02175),"")</f>
        <v>3.1972499999999999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60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60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4"/>
      <c r="T332" s="34"/>
      <c r="U332" s="35" t="s">
        <v>64</v>
      </c>
      <c r="V332" s="348">
        <v>48</v>
      </c>
      <c r="W332" s="349">
        <f t="shared" si="17"/>
        <v>50</v>
      </c>
      <c r="X332" s="36">
        <f>IFERROR(IF(W332=0,"",ROUNDUP(W332/H332,0)*0.00937),"")</f>
        <v>9.3700000000000006E-2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60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4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6"/>
      <c r="N334" s="365" t="s">
        <v>65</v>
      </c>
      <c r="O334" s="366"/>
      <c r="P334" s="366"/>
      <c r="Q334" s="366"/>
      <c r="R334" s="366"/>
      <c r="S334" s="366"/>
      <c r="T334" s="367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469.6</v>
      </c>
      <c r="W334" s="350">
        <f>IFERROR(W326/H326,"0")+IFERROR(W327/H327,"0")+IFERROR(W328/H328,"0")+IFERROR(W329/H329,"0")+IFERROR(W330/H330,"0")+IFERROR(W331/H331,"0")+IFERROR(W332/H332,"0")+IFERROR(W333/H333,"0")</f>
        <v>471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10.12045</v>
      </c>
      <c r="Y334" s="351"/>
      <c r="Z334" s="351"/>
    </row>
    <row r="335" spans="1:53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6"/>
      <c r="N335" s="365" t="s">
        <v>65</v>
      </c>
      <c r="O335" s="366"/>
      <c r="P335" s="366"/>
      <c r="Q335" s="366"/>
      <c r="R335" s="366"/>
      <c r="S335" s="366"/>
      <c r="T335" s="367"/>
      <c r="U335" s="37" t="s">
        <v>64</v>
      </c>
      <c r="V335" s="350">
        <f>IFERROR(SUM(V326:V333),"0")</f>
        <v>6948</v>
      </c>
      <c r="W335" s="350">
        <f>IFERROR(SUM(W326:W333),"0")</f>
        <v>6965</v>
      </c>
      <c r="X335" s="37"/>
      <c r="Y335" s="351"/>
      <c r="Z335" s="351"/>
    </row>
    <row r="336" spans="1:53" ht="14.25" customHeight="1" x14ac:dyDescent="0.25">
      <c r="A336" s="369" t="s">
        <v>96</v>
      </c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355"/>
      <c r="P336" s="355"/>
      <c r="Q336" s="355"/>
      <c r="R336" s="355"/>
      <c r="S336" s="355"/>
      <c r="T336" s="355"/>
      <c r="U336" s="355"/>
      <c r="V336" s="355"/>
      <c r="W336" s="355"/>
      <c r="X336" s="355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60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4"/>
      <c r="T337" s="34"/>
      <c r="U337" s="35" t="s">
        <v>64</v>
      </c>
      <c r="V337" s="348">
        <v>2700</v>
      </c>
      <c r="W337" s="349">
        <f>IFERROR(IF(V337="",0,CEILING((V337/$H337),1)*$H337),"")</f>
        <v>2700</v>
      </c>
      <c r="X337" s="36">
        <f>IFERROR(IF(W337=0,"",ROUNDUP(W337/H337,0)*0.02175),"")</f>
        <v>3.9149999999999996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60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3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60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6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4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6"/>
      <c r="N340" s="365" t="s">
        <v>65</v>
      </c>
      <c r="O340" s="366"/>
      <c r="P340" s="366"/>
      <c r="Q340" s="366"/>
      <c r="R340" s="366"/>
      <c r="S340" s="366"/>
      <c r="T340" s="367"/>
      <c r="U340" s="37" t="s">
        <v>66</v>
      </c>
      <c r="V340" s="350">
        <f>IFERROR(V337/H337,"0")+IFERROR(V338/H338,"0")+IFERROR(V339/H339,"0")</f>
        <v>180</v>
      </c>
      <c r="W340" s="350">
        <f>IFERROR(W337/H337,"0")+IFERROR(W338/H338,"0")+IFERROR(W339/H339,"0")</f>
        <v>180</v>
      </c>
      <c r="X340" s="350">
        <f>IFERROR(IF(X337="",0,X337),"0")+IFERROR(IF(X338="",0,X338),"0")+IFERROR(IF(X339="",0,X339),"0")</f>
        <v>3.9149999999999996</v>
      </c>
      <c r="Y340" s="351"/>
      <c r="Z340" s="351"/>
    </row>
    <row r="341" spans="1:53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5" t="s">
        <v>65</v>
      </c>
      <c r="O341" s="366"/>
      <c r="P341" s="366"/>
      <c r="Q341" s="366"/>
      <c r="R341" s="366"/>
      <c r="S341" s="366"/>
      <c r="T341" s="367"/>
      <c r="U341" s="37" t="s">
        <v>64</v>
      </c>
      <c r="V341" s="350">
        <f>IFERROR(SUM(V337:V339),"0")</f>
        <v>2700</v>
      </c>
      <c r="W341" s="350">
        <f>IFERROR(SUM(W337:W339),"0")</f>
        <v>2700</v>
      </c>
      <c r="X341" s="37"/>
      <c r="Y341" s="351"/>
      <c r="Z341" s="351"/>
    </row>
    <row r="342" spans="1:53" ht="14.25" customHeight="1" x14ac:dyDescent="0.25">
      <c r="A342" s="369" t="s">
        <v>67</v>
      </c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5"/>
      <c r="N342" s="355"/>
      <c r="O342" s="355"/>
      <c r="P342" s="355"/>
      <c r="Q342" s="355"/>
      <c r="R342" s="355"/>
      <c r="S342" s="355"/>
      <c r="T342" s="355"/>
      <c r="U342" s="355"/>
      <c r="V342" s="355"/>
      <c r="W342" s="355"/>
      <c r="X342" s="355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60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11" t="s">
        <v>486</v>
      </c>
      <c r="O343" s="358"/>
      <c r="P343" s="358"/>
      <c r="Q343" s="358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60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4"/>
      <c r="T344" s="34"/>
      <c r="U344" s="35" t="s">
        <v>64</v>
      </c>
      <c r="V344" s="348">
        <v>330</v>
      </c>
      <c r="W344" s="349">
        <f>IFERROR(IF(V344="",0,CEILING((V344/$H344),1)*$H344),"")</f>
        <v>335.4</v>
      </c>
      <c r="X344" s="36">
        <f>IFERROR(IF(W344=0,"",ROUNDUP(W344/H344,0)*0.02175),"")</f>
        <v>0.93524999999999991</v>
      </c>
      <c r="Y344" s="56"/>
      <c r="Z344" s="57"/>
      <c r="AD344" s="58"/>
      <c r="BA344" s="251" t="s">
        <v>1</v>
      </c>
    </row>
    <row r="345" spans="1:53" x14ac:dyDescent="0.2">
      <c r="A345" s="354"/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6"/>
      <c r="N345" s="365" t="s">
        <v>65</v>
      </c>
      <c r="O345" s="366"/>
      <c r="P345" s="366"/>
      <c r="Q345" s="366"/>
      <c r="R345" s="366"/>
      <c r="S345" s="366"/>
      <c r="T345" s="367"/>
      <c r="U345" s="37" t="s">
        <v>66</v>
      </c>
      <c r="V345" s="350">
        <f>IFERROR(V343/H343,"0")+IFERROR(V344/H344,"0")</f>
        <v>42.307692307692307</v>
      </c>
      <c r="W345" s="350">
        <f>IFERROR(W343/H343,"0")+IFERROR(W344/H344,"0")</f>
        <v>43</v>
      </c>
      <c r="X345" s="350">
        <f>IFERROR(IF(X343="",0,X343),"0")+IFERROR(IF(X344="",0,X344),"0")</f>
        <v>0.93524999999999991</v>
      </c>
      <c r="Y345" s="351"/>
      <c r="Z345" s="351"/>
    </row>
    <row r="346" spans="1:53" x14ac:dyDescent="0.2">
      <c r="A346" s="355"/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6"/>
      <c r="N346" s="365" t="s">
        <v>65</v>
      </c>
      <c r="O346" s="366"/>
      <c r="P346" s="366"/>
      <c r="Q346" s="366"/>
      <c r="R346" s="366"/>
      <c r="S346" s="366"/>
      <c r="T346" s="367"/>
      <c r="U346" s="37" t="s">
        <v>64</v>
      </c>
      <c r="V346" s="350">
        <f>IFERROR(SUM(V343:V344),"0")</f>
        <v>330</v>
      </c>
      <c r="W346" s="350">
        <f>IFERROR(SUM(W343:W344),"0")</f>
        <v>335.4</v>
      </c>
      <c r="X346" s="37"/>
      <c r="Y346" s="351"/>
      <c r="Z346" s="351"/>
    </row>
    <row r="347" spans="1:53" ht="14.25" customHeight="1" x14ac:dyDescent="0.25">
      <c r="A347" s="369" t="s">
        <v>200</v>
      </c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5"/>
      <c r="N347" s="355"/>
      <c r="O347" s="355"/>
      <c r="P347" s="355"/>
      <c r="Q347" s="355"/>
      <c r="R347" s="355"/>
      <c r="S347" s="355"/>
      <c r="T347" s="355"/>
      <c r="U347" s="355"/>
      <c r="V347" s="355"/>
      <c r="W347" s="355"/>
      <c r="X347" s="355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60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4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4"/>
      <c r="T348" s="34"/>
      <c r="U348" s="35" t="s">
        <v>64</v>
      </c>
      <c r="V348" s="348">
        <v>700</v>
      </c>
      <c r="W348" s="349">
        <f>IFERROR(IF(V348="",0,CEILING((V348/$H348),1)*$H348),"")</f>
        <v>702</v>
      </c>
      <c r="X348" s="36">
        <f>IFERROR(IF(W348=0,"",ROUNDUP(W348/H348,0)*0.02175),"")</f>
        <v>1.9574999999999998</v>
      </c>
      <c r="Y348" s="56"/>
      <c r="Z348" s="57"/>
      <c r="AD348" s="58"/>
      <c r="BA348" s="252" t="s">
        <v>1</v>
      </c>
    </row>
    <row r="349" spans="1:53" x14ac:dyDescent="0.2">
      <c r="A349" s="354"/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6"/>
      <c r="N349" s="365" t="s">
        <v>65</v>
      </c>
      <c r="O349" s="366"/>
      <c r="P349" s="366"/>
      <c r="Q349" s="366"/>
      <c r="R349" s="366"/>
      <c r="S349" s="366"/>
      <c r="T349" s="367"/>
      <c r="U349" s="37" t="s">
        <v>66</v>
      </c>
      <c r="V349" s="350">
        <f>IFERROR(V348/H348,"0")</f>
        <v>89.743589743589752</v>
      </c>
      <c r="W349" s="350">
        <f>IFERROR(W348/H348,"0")</f>
        <v>90</v>
      </c>
      <c r="X349" s="350">
        <f>IFERROR(IF(X348="",0,X348),"0")</f>
        <v>1.9574999999999998</v>
      </c>
      <c r="Y349" s="351"/>
      <c r="Z349" s="351"/>
    </row>
    <row r="350" spans="1:53" x14ac:dyDescent="0.2">
      <c r="A350" s="355"/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6"/>
      <c r="N350" s="365" t="s">
        <v>65</v>
      </c>
      <c r="O350" s="366"/>
      <c r="P350" s="366"/>
      <c r="Q350" s="366"/>
      <c r="R350" s="366"/>
      <c r="S350" s="366"/>
      <c r="T350" s="367"/>
      <c r="U350" s="37" t="s">
        <v>64</v>
      </c>
      <c r="V350" s="350">
        <f>IFERROR(SUM(V348:V348),"0")</f>
        <v>700</v>
      </c>
      <c r="W350" s="350">
        <f>IFERROR(SUM(W348:W348),"0")</f>
        <v>702</v>
      </c>
      <c r="X350" s="37"/>
      <c r="Y350" s="351"/>
      <c r="Z350" s="351"/>
    </row>
    <row r="351" spans="1:53" ht="16.5" customHeight="1" x14ac:dyDescent="0.25">
      <c r="A351" s="397" t="s">
        <v>491</v>
      </c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5"/>
      <c r="N351" s="355"/>
      <c r="O351" s="355"/>
      <c r="P351" s="355"/>
      <c r="Q351" s="355"/>
      <c r="R351" s="355"/>
      <c r="S351" s="355"/>
      <c r="T351" s="355"/>
      <c r="U351" s="355"/>
      <c r="V351" s="355"/>
      <c r="W351" s="355"/>
      <c r="X351" s="355"/>
      <c r="Y351" s="343"/>
      <c r="Z351" s="343"/>
    </row>
    <row r="352" spans="1:53" ht="14.25" customHeight="1" x14ac:dyDescent="0.25">
      <c r="A352" s="369" t="s">
        <v>104</v>
      </c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5"/>
      <c r="N352" s="355"/>
      <c r="O352" s="355"/>
      <c r="P352" s="355"/>
      <c r="Q352" s="355"/>
      <c r="R352" s="355"/>
      <c r="S352" s="355"/>
      <c r="T352" s="355"/>
      <c r="U352" s="355"/>
      <c r="V352" s="355"/>
      <c r="W352" s="355"/>
      <c r="X352" s="355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60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60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60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60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60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6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4"/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6"/>
      <c r="N358" s="365" t="s">
        <v>65</v>
      </c>
      <c r="O358" s="366"/>
      <c r="P358" s="366"/>
      <c r="Q358" s="366"/>
      <c r="R358" s="366"/>
      <c r="S358" s="366"/>
      <c r="T358" s="367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5"/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6"/>
      <c r="N359" s="365" t="s">
        <v>65</v>
      </c>
      <c r="O359" s="366"/>
      <c r="P359" s="366"/>
      <c r="Q359" s="366"/>
      <c r="R359" s="366"/>
      <c r="S359" s="366"/>
      <c r="T359" s="367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69" t="s">
        <v>59</v>
      </c>
      <c r="B360" s="355"/>
      <c r="C360" s="355"/>
      <c r="D360" s="355"/>
      <c r="E360" s="355"/>
      <c r="F360" s="355"/>
      <c r="G360" s="355"/>
      <c r="H360" s="355"/>
      <c r="I360" s="355"/>
      <c r="J360" s="355"/>
      <c r="K360" s="355"/>
      <c r="L360" s="355"/>
      <c r="M360" s="355"/>
      <c r="N360" s="355"/>
      <c r="O360" s="355"/>
      <c r="P360" s="355"/>
      <c r="Q360" s="355"/>
      <c r="R360" s="355"/>
      <c r="S360" s="355"/>
      <c r="T360" s="355"/>
      <c r="U360" s="355"/>
      <c r="V360" s="355"/>
      <c r="W360" s="355"/>
      <c r="X360" s="355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60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60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4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6"/>
      <c r="N363" s="365" t="s">
        <v>65</v>
      </c>
      <c r="O363" s="366"/>
      <c r="P363" s="366"/>
      <c r="Q363" s="366"/>
      <c r="R363" s="366"/>
      <c r="S363" s="366"/>
      <c r="T363" s="367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5"/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6"/>
      <c r="N364" s="365" t="s">
        <v>65</v>
      </c>
      <c r="O364" s="366"/>
      <c r="P364" s="366"/>
      <c r="Q364" s="366"/>
      <c r="R364" s="366"/>
      <c r="S364" s="366"/>
      <c r="T364" s="367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69" t="s">
        <v>67</v>
      </c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355"/>
      <c r="R365" s="355"/>
      <c r="S365" s="355"/>
      <c r="T365" s="355"/>
      <c r="U365" s="355"/>
      <c r="V365" s="355"/>
      <c r="W365" s="355"/>
      <c r="X365" s="355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60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7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4"/>
      <c r="T366" s="34"/>
      <c r="U366" s="35" t="s">
        <v>64</v>
      </c>
      <c r="V366" s="348">
        <v>120</v>
      </c>
      <c r="W366" s="349">
        <f>IFERROR(IF(V366="",0,CEILING((V366/$H366),1)*$H366),"")</f>
        <v>124.8</v>
      </c>
      <c r="X366" s="36">
        <f>IFERROR(IF(W366=0,"",ROUNDUP(W366/H366,0)*0.02175),"")</f>
        <v>0.34799999999999998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60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4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60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60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5" t="s">
        <v>65</v>
      </c>
      <c r="O370" s="366"/>
      <c r="P370" s="366"/>
      <c r="Q370" s="366"/>
      <c r="R370" s="366"/>
      <c r="S370" s="366"/>
      <c r="T370" s="367"/>
      <c r="U370" s="37" t="s">
        <v>66</v>
      </c>
      <c r="V370" s="350">
        <f>IFERROR(V366/H366,"0")+IFERROR(V367/H367,"0")+IFERROR(V368/H368,"0")+IFERROR(V369/H369,"0")</f>
        <v>15.384615384615385</v>
      </c>
      <c r="W370" s="350">
        <f>IFERROR(W366/H366,"0")+IFERROR(W367/H367,"0")+IFERROR(W368/H368,"0")+IFERROR(W369/H369,"0")</f>
        <v>16</v>
      </c>
      <c r="X370" s="350">
        <f>IFERROR(IF(X366="",0,X366),"0")+IFERROR(IF(X367="",0,X367),"0")+IFERROR(IF(X368="",0,X368),"0")+IFERROR(IF(X369="",0,X369),"0")</f>
        <v>0.34799999999999998</v>
      </c>
      <c r="Y370" s="351"/>
      <c r="Z370" s="351"/>
    </row>
    <row r="371" spans="1:53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5" t="s">
        <v>65</v>
      </c>
      <c r="O371" s="366"/>
      <c r="P371" s="366"/>
      <c r="Q371" s="366"/>
      <c r="R371" s="366"/>
      <c r="S371" s="366"/>
      <c r="T371" s="367"/>
      <c r="U371" s="37" t="s">
        <v>64</v>
      </c>
      <c r="V371" s="350">
        <f>IFERROR(SUM(V366:V369),"0")</f>
        <v>120</v>
      </c>
      <c r="W371" s="350">
        <f>IFERROR(SUM(W366:W369),"0")</f>
        <v>124.8</v>
      </c>
      <c r="X371" s="37"/>
      <c r="Y371" s="351"/>
      <c r="Z371" s="351"/>
    </row>
    <row r="372" spans="1:53" ht="14.25" customHeight="1" x14ac:dyDescent="0.25">
      <c r="A372" s="369" t="s">
        <v>200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60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4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56"/>
      <c r="N374" s="365" t="s">
        <v>65</v>
      </c>
      <c r="O374" s="366"/>
      <c r="P374" s="366"/>
      <c r="Q374" s="366"/>
      <c r="R374" s="366"/>
      <c r="S374" s="366"/>
      <c r="T374" s="367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5"/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6"/>
      <c r="N375" s="365" t="s">
        <v>65</v>
      </c>
      <c r="O375" s="366"/>
      <c r="P375" s="366"/>
      <c r="Q375" s="366"/>
      <c r="R375" s="366"/>
      <c r="S375" s="366"/>
      <c r="T375" s="367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411" t="s">
        <v>516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8"/>
      <c r="Z376" s="48"/>
    </row>
    <row r="377" spans="1:53" ht="16.5" customHeight="1" x14ac:dyDescent="0.25">
      <c r="A377" s="397" t="s">
        <v>517</v>
      </c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5"/>
      <c r="N377" s="355"/>
      <c r="O377" s="355"/>
      <c r="P377" s="355"/>
      <c r="Q377" s="355"/>
      <c r="R377" s="355"/>
      <c r="S377" s="355"/>
      <c r="T377" s="355"/>
      <c r="U377" s="355"/>
      <c r="V377" s="355"/>
      <c r="W377" s="355"/>
      <c r="X377" s="355"/>
      <c r="Y377" s="343"/>
      <c r="Z377" s="343"/>
    </row>
    <row r="378" spans="1:53" ht="14.25" customHeight="1" x14ac:dyDescent="0.25">
      <c r="A378" s="369" t="s">
        <v>104</v>
      </c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5"/>
      <c r="N378" s="355"/>
      <c r="O378" s="355"/>
      <c r="P378" s="355"/>
      <c r="Q378" s="355"/>
      <c r="R378" s="355"/>
      <c r="S378" s="355"/>
      <c r="T378" s="355"/>
      <c r="U378" s="355"/>
      <c r="V378" s="355"/>
      <c r="W378" s="355"/>
      <c r="X378" s="355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60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4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60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5" t="s">
        <v>65</v>
      </c>
      <c r="O381" s="366"/>
      <c r="P381" s="366"/>
      <c r="Q381" s="366"/>
      <c r="R381" s="366"/>
      <c r="S381" s="366"/>
      <c r="T381" s="367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5" t="s">
        <v>65</v>
      </c>
      <c r="O382" s="366"/>
      <c r="P382" s="366"/>
      <c r="Q382" s="366"/>
      <c r="R382" s="366"/>
      <c r="S382" s="366"/>
      <c r="T382" s="367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69" t="s">
        <v>59</v>
      </c>
      <c r="B383" s="355"/>
      <c r="C383" s="355"/>
      <c r="D383" s="355"/>
      <c r="E383" s="355"/>
      <c r="F383" s="355"/>
      <c r="G383" s="355"/>
      <c r="H383" s="355"/>
      <c r="I383" s="355"/>
      <c r="J383" s="355"/>
      <c r="K383" s="355"/>
      <c r="L383" s="355"/>
      <c r="M383" s="355"/>
      <c r="N383" s="355"/>
      <c r="O383" s="355"/>
      <c r="P383" s="355"/>
      <c r="Q383" s="355"/>
      <c r="R383" s="355"/>
      <c r="S383" s="355"/>
      <c r="T383" s="355"/>
      <c r="U383" s="355"/>
      <c r="V383" s="355"/>
      <c r="W383" s="355"/>
      <c r="X383" s="355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60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4"/>
      <c r="T384" s="34"/>
      <c r="U384" s="35" t="s">
        <v>64</v>
      </c>
      <c r="V384" s="348">
        <v>30</v>
      </c>
      <c r="W384" s="349">
        <f t="shared" ref="W384:W396" si="18">IFERROR(IF(V384="",0,CEILING((V384/$H384),1)*$H384),"")</f>
        <v>33.6</v>
      </c>
      <c r="X384" s="36">
        <f>IFERROR(IF(W384=0,"",ROUNDUP(W384/H384,0)*0.00753),"")</f>
        <v>6.0240000000000002E-2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60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60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4"/>
      <c r="T386" s="34"/>
      <c r="U386" s="35" t="s">
        <v>64</v>
      </c>
      <c r="V386" s="348">
        <v>250</v>
      </c>
      <c r="W386" s="349">
        <f t="shared" si="18"/>
        <v>252</v>
      </c>
      <c r="X386" s="36">
        <f>IFERROR(IF(W386=0,"",ROUNDUP(W386/H386,0)*0.00753),"")</f>
        <v>0.45180000000000003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60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60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4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60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60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60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4"/>
      <c r="T391" s="34"/>
      <c r="U391" s="35" t="s">
        <v>64</v>
      </c>
      <c r="V391" s="348">
        <v>16.8</v>
      </c>
      <c r="W391" s="349">
        <f t="shared" si="18"/>
        <v>16.8</v>
      </c>
      <c r="X391" s="36">
        <f t="shared" si="19"/>
        <v>4.0160000000000001E-2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60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7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60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4"/>
      <c r="T393" s="34"/>
      <c r="U393" s="35" t="s">
        <v>64</v>
      </c>
      <c r="V393" s="348">
        <v>25.2</v>
      </c>
      <c r="W393" s="349">
        <f t="shared" si="18"/>
        <v>25.200000000000003</v>
      </c>
      <c r="X393" s="36">
        <f t="shared" si="19"/>
        <v>6.0240000000000002E-2</v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60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6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60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4"/>
      <c r="T395" s="34"/>
      <c r="U395" s="35" t="s">
        <v>64</v>
      </c>
      <c r="V395" s="348">
        <v>33.599999999999987</v>
      </c>
      <c r="W395" s="349">
        <f t="shared" si="18"/>
        <v>33.6</v>
      </c>
      <c r="X395" s="36">
        <f t="shared" si="19"/>
        <v>8.0320000000000003E-2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60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4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6"/>
      <c r="N397" s="365" t="s">
        <v>65</v>
      </c>
      <c r="O397" s="366"/>
      <c r="P397" s="366"/>
      <c r="Q397" s="366"/>
      <c r="R397" s="366"/>
      <c r="S397" s="366"/>
      <c r="T397" s="367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102.66666666666666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104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0.69276000000000004</v>
      </c>
      <c r="Y397" s="351"/>
      <c r="Z397" s="351"/>
    </row>
    <row r="398" spans="1:53" x14ac:dyDescent="0.2">
      <c r="A398" s="355"/>
      <c r="B398" s="355"/>
      <c r="C398" s="355"/>
      <c r="D398" s="355"/>
      <c r="E398" s="355"/>
      <c r="F398" s="355"/>
      <c r="G398" s="355"/>
      <c r="H398" s="355"/>
      <c r="I398" s="355"/>
      <c r="J398" s="355"/>
      <c r="K398" s="355"/>
      <c r="L398" s="355"/>
      <c r="M398" s="356"/>
      <c r="N398" s="365" t="s">
        <v>65</v>
      </c>
      <c r="O398" s="366"/>
      <c r="P398" s="366"/>
      <c r="Q398" s="366"/>
      <c r="R398" s="366"/>
      <c r="S398" s="366"/>
      <c r="T398" s="367"/>
      <c r="U398" s="37" t="s">
        <v>64</v>
      </c>
      <c r="V398" s="350">
        <f>IFERROR(SUM(V384:V396),"0")</f>
        <v>355.59999999999997</v>
      </c>
      <c r="W398" s="350">
        <f>IFERROR(SUM(W384:W396),"0")</f>
        <v>361.20000000000005</v>
      </c>
      <c r="X398" s="37"/>
      <c r="Y398" s="351"/>
      <c r="Z398" s="351"/>
    </row>
    <row r="399" spans="1:53" ht="14.25" customHeight="1" x14ac:dyDescent="0.25">
      <c r="A399" s="369" t="s">
        <v>67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60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6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4"/>
      <c r="T400" s="34"/>
      <c r="U400" s="35" t="s">
        <v>64</v>
      </c>
      <c r="V400" s="348">
        <v>40</v>
      </c>
      <c r="W400" s="349">
        <f>IFERROR(IF(V400="",0,CEILING((V400/$H400),1)*$H400),"")</f>
        <v>46.8</v>
      </c>
      <c r="X400" s="36">
        <f>IFERROR(IF(W400=0,"",ROUNDUP(W400/H400,0)*0.02175),"")</f>
        <v>0.1305</v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60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60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60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5" t="s">
        <v>65</v>
      </c>
      <c r="O404" s="366"/>
      <c r="P404" s="366"/>
      <c r="Q404" s="366"/>
      <c r="R404" s="366"/>
      <c r="S404" s="366"/>
      <c r="T404" s="367"/>
      <c r="U404" s="37" t="s">
        <v>66</v>
      </c>
      <c r="V404" s="350">
        <f>IFERROR(V400/H400,"0")+IFERROR(V401/H401,"0")+IFERROR(V402/H402,"0")+IFERROR(V403/H403,"0")</f>
        <v>5.1282051282051286</v>
      </c>
      <c r="W404" s="350">
        <f>IFERROR(W400/H400,"0")+IFERROR(W401/H401,"0")+IFERROR(W402/H402,"0")+IFERROR(W403/H403,"0")</f>
        <v>6</v>
      </c>
      <c r="X404" s="350">
        <f>IFERROR(IF(X400="",0,X400),"0")+IFERROR(IF(X401="",0,X401),"0")+IFERROR(IF(X402="",0,X402),"0")+IFERROR(IF(X403="",0,X403),"0")</f>
        <v>0.1305</v>
      </c>
      <c r="Y404" s="351"/>
      <c r="Z404" s="351"/>
    </row>
    <row r="405" spans="1:53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5" t="s">
        <v>65</v>
      </c>
      <c r="O405" s="366"/>
      <c r="P405" s="366"/>
      <c r="Q405" s="366"/>
      <c r="R405" s="366"/>
      <c r="S405" s="366"/>
      <c r="T405" s="367"/>
      <c r="U405" s="37" t="s">
        <v>64</v>
      </c>
      <c r="V405" s="350">
        <f>IFERROR(SUM(V400:V403),"0")</f>
        <v>40</v>
      </c>
      <c r="W405" s="350">
        <f>IFERROR(SUM(W400:W403),"0")</f>
        <v>46.8</v>
      </c>
      <c r="X405" s="37"/>
      <c r="Y405" s="351"/>
      <c r="Z405" s="351"/>
    </row>
    <row r="406" spans="1:53" ht="14.25" customHeight="1" x14ac:dyDescent="0.25">
      <c r="A406" s="369" t="s">
        <v>200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60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4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6"/>
      <c r="N408" s="365" t="s">
        <v>65</v>
      </c>
      <c r="O408" s="366"/>
      <c r="P408" s="366"/>
      <c r="Q408" s="366"/>
      <c r="R408" s="366"/>
      <c r="S408" s="366"/>
      <c r="T408" s="367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5"/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6"/>
      <c r="N409" s="365" t="s">
        <v>65</v>
      </c>
      <c r="O409" s="366"/>
      <c r="P409" s="366"/>
      <c r="Q409" s="366"/>
      <c r="R409" s="366"/>
      <c r="S409" s="366"/>
      <c r="T409" s="367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69" t="s">
        <v>82</v>
      </c>
      <c r="B410" s="355"/>
      <c r="C410" s="355"/>
      <c r="D410" s="355"/>
      <c r="E410" s="355"/>
      <c r="F410" s="355"/>
      <c r="G410" s="355"/>
      <c r="H410" s="355"/>
      <c r="I410" s="355"/>
      <c r="J410" s="355"/>
      <c r="K410" s="355"/>
      <c r="L410" s="355"/>
      <c r="M410" s="355"/>
      <c r="N410" s="355"/>
      <c r="O410" s="355"/>
      <c r="P410" s="355"/>
      <c r="Q410" s="355"/>
      <c r="R410" s="355"/>
      <c r="S410" s="355"/>
      <c r="T410" s="355"/>
      <c r="U410" s="355"/>
      <c r="V410" s="355"/>
      <c r="W410" s="355"/>
      <c r="X410" s="355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60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60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6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60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4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65" t="s">
        <v>65</v>
      </c>
      <c r="O414" s="366"/>
      <c r="P414" s="366"/>
      <c r="Q414" s="366"/>
      <c r="R414" s="366"/>
      <c r="S414" s="366"/>
      <c r="T414" s="367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5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5" t="s">
        <v>65</v>
      </c>
      <c r="O415" s="366"/>
      <c r="P415" s="366"/>
      <c r="Q415" s="366"/>
      <c r="R415" s="366"/>
      <c r="S415" s="366"/>
      <c r="T415" s="367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7" t="s">
        <v>566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43"/>
      <c r="Z416" s="343"/>
    </row>
    <row r="417" spans="1:53" ht="14.25" customHeight="1" x14ac:dyDescent="0.25">
      <c r="A417" s="369" t="s">
        <v>96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60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4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60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4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4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65" t="s">
        <v>65</v>
      </c>
      <c r="O420" s="366"/>
      <c r="P420" s="366"/>
      <c r="Q420" s="366"/>
      <c r="R420" s="366"/>
      <c r="S420" s="366"/>
      <c r="T420" s="367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5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5" t="s">
        <v>65</v>
      </c>
      <c r="O421" s="366"/>
      <c r="P421" s="366"/>
      <c r="Q421" s="366"/>
      <c r="R421" s="366"/>
      <c r="S421" s="366"/>
      <c r="T421" s="367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69" t="s">
        <v>59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60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5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4"/>
      <c r="T423" s="34"/>
      <c r="U423" s="35" t="s">
        <v>64</v>
      </c>
      <c r="V423" s="348">
        <v>350</v>
      </c>
      <c r="W423" s="349">
        <f t="shared" ref="W423:W429" si="20">IFERROR(IF(V423="",0,CEILING((V423/$H423),1)*$H423),"")</f>
        <v>352.8</v>
      </c>
      <c r="X423" s="36">
        <f>IFERROR(IF(W423=0,"",ROUNDUP(W423/H423,0)*0.00753),"")</f>
        <v>0.63251999999999997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60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60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4"/>
      <c r="T425" s="34"/>
      <c r="U425" s="35" t="s">
        <v>64</v>
      </c>
      <c r="V425" s="348">
        <v>21</v>
      </c>
      <c r="W425" s="349">
        <f t="shared" si="20"/>
        <v>21</v>
      </c>
      <c r="X425" s="36">
        <f>IFERROR(IF(W425=0,"",ROUNDUP(W425/H425,0)*0.00502),"")</f>
        <v>5.0200000000000002E-2</v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60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60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60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6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60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6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4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65" t="s">
        <v>65</v>
      </c>
      <c r="O430" s="366"/>
      <c r="P430" s="366"/>
      <c r="Q430" s="366"/>
      <c r="R430" s="366"/>
      <c r="S430" s="366"/>
      <c r="T430" s="367"/>
      <c r="U430" s="37" t="s">
        <v>66</v>
      </c>
      <c r="V430" s="350">
        <f>IFERROR(V423/H423,"0")+IFERROR(V424/H424,"0")+IFERROR(V425/H425,"0")+IFERROR(V426/H426,"0")+IFERROR(V427/H427,"0")+IFERROR(V428/H428,"0")+IFERROR(V429/H429,"0")</f>
        <v>93.333333333333329</v>
      </c>
      <c r="W430" s="350">
        <f>IFERROR(W423/H423,"0")+IFERROR(W424/H424,"0")+IFERROR(W425/H425,"0")+IFERROR(W426/H426,"0")+IFERROR(W427/H427,"0")+IFERROR(W428/H428,"0")+IFERROR(W429/H429,"0")</f>
        <v>94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0.68271999999999999</v>
      </c>
      <c r="Y430" s="351"/>
      <c r="Z430" s="351"/>
    </row>
    <row r="431" spans="1:53" x14ac:dyDescent="0.2">
      <c r="A431" s="355"/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6"/>
      <c r="N431" s="365" t="s">
        <v>65</v>
      </c>
      <c r="O431" s="366"/>
      <c r="P431" s="366"/>
      <c r="Q431" s="366"/>
      <c r="R431" s="366"/>
      <c r="S431" s="366"/>
      <c r="T431" s="367"/>
      <c r="U431" s="37" t="s">
        <v>64</v>
      </c>
      <c r="V431" s="350">
        <f>IFERROR(SUM(V423:V429),"0")</f>
        <v>371</v>
      </c>
      <c r="W431" s="350">
        <f>IFERROR(SUM(W423:W429),"0")</f>
        <v>373.8</v>
      </c>
      <c r="X431" s="37"/>
      <c r="Y431" s="351"/>
      <c r="Z431" s="351"/>
    </row>
    <row r="432" spans="1:53" ht="14.25" customHeight="1" x14ac:dyDescent="0.25">
      <c r="A432" s="369" t="s">
        <v>82</v>
      </c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55"/>
      <c r="N432" s="355"/>
      <c r="O432" s="355"/>
      <c r="P432" s="355"/>
      <c r="Q432" s="355"/>
      <c r="R432" s="355"/>
      <c r="S432" s="355"/>
      <c r="T432" s="355"/>
      <c r="U432" s="355"/>
      <c r="V432" s="355"/>
      <c r="W432" s="355"/>
      <c r="X432" s="355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60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4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60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6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4"/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6"/>
      <c r="N435" s="365" t="s">
        <v>65</v>
      </c>
      <c r="O435" s="366"/>
      <c r="P435" s="366"/>
      <c r="Q435" s="366"/>
      <c r="R435" s="366"/>
      <c r="S435" s="366"/>
      <c r="T435" s="367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5"/>
      <c r="B436" s="355"/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6"/>
      <c r="N436" s="365" t="s">
        <v>65</v>
      </c>
      <c r="O436" s="366"/>
      <c r="P436" s="366"/>
      <c r="Q436" s="366"/>
      <c r="R436" s="366"/>
      <c r="S436" s="366"/>
      <c r="T436" s="367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69" t="s">
        <v>91</v>
      </c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5"/>
      <c r="N437" s="355"/>
      <c r="O437" s="355"/>
      <c r="P437" s="355"/>
      <c r="Q437" s="355"/>
      <c r="R437" s="355"/>
      <c r="S437" s="355"/>
      <c r="T437" s="355"/>
      <c r="U437" s="355"/>
      <c r="V437" s="355"/>
      <c r="W437" s="355"/>
      <c r="X437" s="355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60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4"/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6"/>
      <c r="N439" s="365" t="s">
        <v>65</v>
      </c>
      <c r="O439" s="366"/>
      <c r="P439" s="366"/>
      <c r="Q439" s="366"/>
      <c r="R439" s="366"/>
      <c r="S439" s="366"/>
      <c r="T439" s="367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5"/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6"/>
      <c r="N440" s="365" t="s">
        <v>65</v>
      </c>
      <c r="O440" s="366"/>
      <c r="P440" s="366"/>
      <c r="Q440" s="366"/>
      <c r="R440" s="366"/>
      <c r="S440" s="366"/>
      <c r="T440" s="367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69" t="s">
        <v>591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60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4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4"/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6"/>
      <c r="N443" s="365" t="s">
        <v>65</v>
      </c>
      <c r="O443" s="366"/>
      <c r="P443" s="366"/>
      <c r="Q443" s="366"/>
      <c r="R443" s="366"/>
      <c r="S443" s="366"/>
      <c r="T443" s="367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5"/>
      <c r="B444" s="355"/>
      <c r="C444" s="355"/>
      <c r="D444" s="355"/>
      <c r="E444" s="355"/>
      <c r="F444" s="355"/>
      <c r="G444" s="355"/>
      <c r="H444" s="355"/>
      <c r="I444" s="355"/>
      <c r="J444" s="355"/>
      <c r="K444" s="355"/>
      <c r="L444" s="355"/>
      <c r="M444" s="356"/>
      <c r="N444" s="365" t="s">
        <v>65</v>
      </c>
      <c r="O444" s="366"/>
      <c r="P444" s="366"/>
      <c r="Q444" s="366"/>
      <c r="R444" s="366"/>
      <c r="S444" s="366"/>
      <c r="T444" s="367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411" t="s">
        <v>594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8"/>
      <c r="Z445" s="48"/>
    </row>
    <row r="446" spans="1:53" ht="16.5" customHeight="1" x14ac:dyDescent="0.25">
      <c r="A446" s="397" t="s">
        <v>594</v>
      </c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5"/>
      <c r="N446" s="355"/>
      <c r="O446" s="355"/>
      <c r="P446" s="355"/>
      <c r="Q446" s="355"/>
      <c r="R446" s="355"/>
      <c r="S446" s="355"/>
      <c r="T446" s="355"/>
      <c r="U446" s="355"/>
      <c r="V446" s="355"/>
      <c r="W446" s="355"/>
      <c r="X446" s="355"/>
      <c r="Y446" s="343"/>
      <c r="Z446" s="343"/>
    </row>
    <row r="447" spans="1:53" ht="14.25" customHeight="1" x14ac:dyDescent="0.25">
      <c r="A447" s="369" t="s">
        <v>104</v>
      </c>
      <c r="B447" s="355"/>
      <c r="C447" s="355"/>
      <c r="D447" s="355"/>
      <c r="E447" s="355"/>
      <c r="F447" s="355"/>
      <c r="G447" s="355"/>
      <c r="H447" s="355"/>
      <c r="I447" s="355"/>
      <c r="J447" s="355"/>
      <c r="K447" s="355"/>
      <c r="L447" s="355"/>
      <c r="M447" s="355"/>
      <c r="N447" s="355"/>
      <c r="O447" s="355"/>
      <c r="P447" s="355"/>
      <c r="Q447" s="355"/>
      <c r="R447" s="355"/>
      <c r="S447" s="355"/>
      <c r="T447" s="355"/>
      <c r="U447" s="355"/>
      <c r="V447" s="355"/>
      <c r="W447" s="355"/>
      <c r="X447" s="355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60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3" t="s">
        <v>597</v>
      </c>
      <c r="O448" s="358"/>
      <c r="P448" s="358"/>
      <c r="Q448" s="358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60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78" t="s">
        <v>600</v>
      </c>
      <c r="O449" s="358"/>
      <c r="P449" s="358"/>
      <c r="Q449" s="358"/>
      <c r="R449" s="359"/>
      <c r="S449" s="34"/>
      <c r="T449" s="34"/>
      <c r="U449" s="35" t="s">
        <v>64</v>
      </c>
      <c r="V449" s="348">
        <v>200</v>
      </c>
      <c r="W449" s="349">
        <f t="shared" si="21"/>
        <v>200.64000000000001</v>
      </c>
      <c r="X449" s="36">
        <f t="shared" si="22"/>
        <v>0.45448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60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86" t="s">
        <v>603</v>
      </c>
      <c r="O450" s="358"/>
      <c r="P450" s="358"/>
      <c r="Q450" s="358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60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49" t="s">
        <v>606</v>
      </c>
      <c r="O451" s="358"/>
      <c r="P451" s="358"/>
      <c r="Q451" s="358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60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91" t="s">
        <v>609</v>
      </c>
      <c r="O452" s="358"/>
      <c r="P452" s="358"/>
      <c r="Q452" s="358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60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648" t="s">
        <v>612</v>
      </c>
      <c r="O453" s="358"/>
      <c r="P453" s="358"/>
      <c r="Q453" s="358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60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396" t="s">
        <v>615</v>
      </c>
      <c r="O454" s="358"/>
      <c r="P454" s="358"/>
      <c r="Q454" s="358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60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714" t="s">
        <v>618</v>
      </c>
      <c r="O455" s="358"/>
      <c r="P455" s="358"/>
      <c r="Q455" s="358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60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68" t="s">
        <v>621</v>
      </c>
      <c r="O456" s="358"/>
      <c r="P456" s="358"/>
      <c r="Q456" s="358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60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7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60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45" t="s">
        <v>626</v>
      </c>
      <c r="O458" s="358"/>
      <c r="P458" s="358"/>
      <c r="Q458" s="358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4"/>
      <c r="B459" s="355"/>
      <c r="C459" s="355"/>
      <c r="D459" s="355"/>
      <c r="E459" s="355"/>
      <c r="F459" s="355"/>
      <c r="G459" s="355"/>
      <c r="H459" s="355"/>
      <c r="I459" s="355"/>
      <c r="J459" s="355"/>
      <c r="K459" s="355"/>
      <c r="L459" s="355"/>
      <c r="M459" s="356"/>
      <c r="N459" s="365" t="s">
        <v>65</v>
      </c>
      <c r="O459" s="366"/>
      <c r="P459" s="366"/>
      <c r="Q459" s="366"/>
      <c r="R459" s="366"/>
      <c r="S459" s="366"/>
      <c r="T459" s="367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37.878787878787875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38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0.45448</v>
      </c>
      <c r="Y459" s="351"/>
      <c r="Z459" s="351"/>
    </row>
    <row r="460" spans="1:53" x14ac:dyDescent="0.2">
      <c r="A460" s="355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65" t="s">
        <v>65</v>
      </c>
      <c r="O460" s="366"/>
      <c r="P460" s="366"/>
      <c r="Q460" s="366"/>
      <c r="R460" s="366"/>
      <c r="S460" s="366"/>
      <c r="T460" s="367"/>
      <c r="U460" s="37" t="s">
        <v>64</v>
      </c>
      <c r="V460" s="350">
        <f>IFERROR(SUM(V448:V458),"0")</f>
        <v>200</v>
      </c>
      <c r="W460" s="350">
        <f>IFERROR(SUM(W448:W458),"0")</f>
        <v>200.64000000000001</v>
      </c>
      <c r="X460" s="37"/>
      <c r="Y460" s="351"/>
      <c r="Z460" s="351"/>
    </row>
    <row r="461" spans="1:53" ht="14.25" customHeight="1" x14ac:dyDescent="0.25">
      <c r="A461" s="369" t="s">
        <v>96</v>
      </c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5"/>
      <c r="N461" s="355"/>
      <c r="O461" s="355"/>
      <c r="P461" s="355"/>
      <c r="Q461" s="355"/>
      <c r="R461" s="355"/>
      <c r="S461" s="355"/>
      <c r="T461" s="355"/>
      <c r="U461" s="355"/>
      <c r="V461" s="355"/>
      <c r="W461" s="355"/>
      <c r="X461" s="355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60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7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60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6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4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5" t="s">
        <v>65</v>
      </c>
      <c r="O464" s="366"/>
      <c r="P464" s="366"/>
      <c r="Q464" s="366"/>
      <c r="R464" s="366"/>
      <c r="S464" s="366"/>
      <c r="T464" s="367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5"/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6"/>
      <c r="N465" s="365" t="s">
        <v>65</v>
      </c>
      <c r="O465" s="366"/>
      <c r="P465" s="366"/>
      <c r="Q465" s="366"/>
      <c r="R465" s="366"/>
      <c r="S465" s="366"/>
      <c r="T465" s="367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69" t="s">
        <v>59</v>
      </c>
      <c r="B466" s="355"/>
      <c r="C466" s="355"/>
      <c r="D466" s="355"/>
      <c r="E466" s="355"/>
      <c r="F466" s="355"/>
      <c r="G466" s="355"/>
      <c r="H466" s="355"/>
      <c r="I466" s="355"/>
      <c r="J466" s="355"/>
      <c r="K466" s="355"/>
      <c r="L466" s="355"/>
      <c r="M466" s="355"/>
      <c r="N466" s="355"/>
      <c r="O466" s="355"/>
      <c r="P466" s="355"/>
      <c r="Q466" s="355"/>
      <c r="R466" s="355"/>
      <c r="S466" s="355"/>
      <c r="T466" s="355"/>
      <c r="U466" s="355"/>
      <c r="V466" s="355"/>
      <c r="W466" s="355"/>
      <c r="X466" s="355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60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4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60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7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60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60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4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60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60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5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4"/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6"/>
      <c r="N473" s="365" t="s">
        <v>65</v>
      </c>
      <c r="O473" s="366"/>
      <c r="P473" s="366"/>
      <c r="Q473" s="366"/>
      <c r="R473" s="366"/>
      <c r="S473" s="366"/>
      <c r="T473" s="367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x14ac:dyDescent="0.2">
      <c r="A474" s="355"/>
      <c r="B474" s="355"/>
      <c r="C474" s="355"/>
      <c r="D474" s="355"/>
      <c r="E474" s="355"/>
      <c r="F474" s="355"/>
      <c r="G474" s="355"/>
      <c r="H474" s="355"/>
      <c r="I474" s="355"/>
      <c r="J474" s="355"/>
      <c r="K474" s="355"/>
      <c r="L474" s="355"/>
      <c r="M474" s="356"/>
      <c r="N474" s="365" t="s">
        <v>65</v>
      </c>
      <c r="O474" s="366"/>
      <c r="P474" s="366"/>
      <c r="Q474" s="366"/>
      <c r="R474" s="366"/>
      <c r="S474" s="366"/>
      <c r="T474" s="367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customHeight="1" x14ac:dyDescent="0.25">
      <c r="A475" s="369" t="s">
        <v>67</v>
      </c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5"/>
      <c r="N475" s="355"/>
      <c r="O475" s="355"/>
      <c r="P475" s="355"/>
      <c r="Q475" s="355"/>
      <c r="R475" s="355"/>
      <c r="S475" s="355"/>
      <c r="T475" s="355"/>
      <c r="U475" s="355"/>
      <c r="V475" s="355"/>
      <c r="W475" s="355"/>
      <c r="X475" s="355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60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60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60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6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4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6"/>
      <c r="N479" s="365" t="s">
        <v>65</v>
      </c>
      <c r="O479" s="366"/>
      <c r="P479" s="366"/>
      <c r="Q479" s="366"/>
      <c r="R479" s="366"/>
      <c r="S479" s="366"/>
      <c r="T479" s="367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5"/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6"/>
      <c r="N480" s="365" t="s">
        <v>65</v>
      </c>
      <c r="O480" s="366"/>
      <c r="P480" s="366"/>
      <c r="Q480" s="366"/>
      <c r="R480" s="366"/>
      <c r="S480" s="366"/>
      <c r="T480" s="367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69" t="s">
        <v>200</v>
      </c>
      <c r="B481" s="355"/>
      <c r="C481" s="355"/>
      <c r="D481" s="355"/>
      <c r="E481" s="355"/>
      <c r="F481" s="355"/>
      <c r="G481" s="355"/>
      <c r="H481" s="355"/>
      <c r="I481" s="355"/>
      <c r="J481" s="355"/>
      <c r="K481" s="355"/>
      <c r="L481" s="355"/>
      <c r="M481" s="355"/>
      <c r="N481" s="355"/>
      <c r="O481" s="355"/>
      <c r="P481" s="355"/>
      <c r="Q481" s="355"/>
      <c r="R481" s="355"/>
      <c r="S481" s="355"/>
      <c r="T481" s="355"/>
      <c r="U481" s="355"/>
      <c r="V481" s="355"/>
      <c r="W481" s="355"/>
      <c r="X481" s="355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60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652" t="s">
        <v>651</v>
      </c>
      <c r="O482" s="358"/>
      <c r="P482" s="358"/>
      <c r="Q482" s="358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4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5" t="s">
        <v>65</v>
      </c>
      <c r="O483" s="366"/>
      <c r="P483" s="366"/>
      <c r="Q483" s="366"/>
      <c r="R483" s="366"/>
      <c r="S483" s="366"/>
      <c r="T483" s="367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56"/>
      <c r="N484" s="365" t="s">
        <v>65</v>
      </c>
      <c r="O484" s="366"/>
      <c r="P484" s="366"/>
      <c r="Q484" s="366"/>
      <c r="R484" s="366"/>
      <c r="S484" s="366"/>
      <c r="T484" s="367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411" t="s">
        <v>652</v>
      </c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2"/>
      <c r="O485" s="412"/>
      <c r="P485" s="412"/>
      <c r="Q485" s="412"/>
      <c r="R485" s="412"/>
      <c r="S485" s="412"/>
      <c r="T485" s="412"/>
      <c r="U485" s="412"/>
      <c r="V485" s="412"/>
      <c r="W485" s="412"/>
      <c r="X485" s="412"/>
      <c r="Y485" s="48"/>
      <c r="Z485" s="48"/>
    </row>
    <row r="486" spans="1:53" ht="16.5" customHeight="1" x14ac:dyDescent="0.25">
      <c r="A486" s="397" t="s">
        <v>653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14.25" customHeight="1" x14ac:dyDescent="0.25">
      <c r="A487" s="369" t="s">
        <v>104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60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482" t="s">
        <v>656</v>
      </c>
      <c r="O488" s="358"/>
      <c r="P488" s="358"/>
      <c r="Q488" s="358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60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707" t="s">
        <v>659</v>
      </c>
      <c r="O489" s="358"/>
      <c r="P489" s="358"/>
      <c r="Q489" s="358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60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13" t="s">
        <v>662</v>
      </c>
      <c r="O490" s="358"/>
      <c r="P490" s="358"/>
      <c r="Q490" s="358"/>
      <c r="R490" s="359"/>
      <c r="S490" s="34"/>
      <c r="T490" s="34"/>
      <c r="U490" s="35" t="s">
        <v>64</v>
      </c>
      <c r="V490" s="348">
        <v>30</v>
      </c>
      <c r="W490" s="349">
        <f>IFERROR(IF(V490="",0,CEILING((V490/$H490),1)*$H490),"")</f>
        <v>36</v>
      </c>
      <c r="X490" s="36">
        <f>IFERROR(IF(W490=0,"",ROUNDUP(W490/H490,0)*0.02175),"")</f>
        <v>6.5250000000000002E-2</v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60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716" t="s">
        <v>665</v>
      </c>
      <c r="O491" s="358"/>
      <c r="P491" s="358"/>
      <c r="Q491" s="358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60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627" t="s">
        <v>668</v>
      </c>
      <c r="O492" s="358"/>
      <c r="P492" s="358"/>
      <c r="Q492" s="358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4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5" t="s">
        <v>65</v>
      </c>
      <c r="O493" s="366"/>
      <c r="P493" s="366"/>
      <c r="Q493" s="366"/>
      <c r="R493" s="366"/>
      <c r="S493" s="366"/>
      <c r="T493" s="367"/>
      <c r="U493" s="37" t="s">
        <v>66</v>
      </c>
      <c r="V493" s="350">
        <f>IFERROR(V488/H488,"0")+IFERROR(V489/H489,"0")+IFERROR(V490/H490,"0")+IFERROR(V491/H491,"0")+IFERROR(V492/H492,"0")</f>
        <v>2.5</v>
      </c>
      <c r="W493" s="350">
        <f>IFERROR(W488/H488,"0")+IFERROR(W489/H489,"0")+IFERROR(W490/H490,"0")+IFERROR(W491/H491,"0")+IFERROR(W492/H492,"0")</f>
        <v>3</v>
      </c>
      <c r="X493" s="350">
        <f>IFERROR(IF(X488="",0,X488),"0")+IFERROR(IF(X489="",0,X489),"0")+IFERROR(IF(X490="",0,X490),"0")+IFERROR(IF(X491="",0,X491),"0")+IFERROR(IF(X492="",0,X492),"0")</f>
        <v>6.5250000000000002E-2</v>
      </c>
      <c r="Y493" s="351"/>
      <c r="Z493" s="351"/>
    </row>
    <row r="494" spans="1:53" x14ac:dyDescent="0.2">
      <c r="A494" s="355"/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6"/>
      <c r="N494" s="365" t="s">
        <v>65</v>
      </c>
      <c r="O494" s="366"/>
      <c r="P494" s="366"/>
      <c r="Q494" s="366"/>
      <c r="R494" s="366"/>
      <c r="S494" s="366"/>
      <c r="T494" s="367"/>
      <c r="U494" s="37" t="s">
        <v>64</v>
      </c>
      <c r="V494" s="350">
        <f>IFERROR(SUM(V488:V492),"0")</f>
        <v>30</v>
      </c>
      <c r="W494" s="350">
        <f>IFERROR(SUM(W488:W492),"0")</f>
        <v>36</v>
      </c>
      <c r="X494" s="37"/>
      <c r="Y494" s="351"/>
      <c r="Z494" s="351"/>
    </row>
    <row r="495" spans="1:53" ht="14.25" customHeight="1" x14ac:dyDescent="0.25">
      <c r="A495" s="369" t="s">
        <v>96</v>
      </c>
      <c r="B495" s="355"/>
      <c r="C495" s="355"/>
      <c r="D495" s="355"/>
      <c r="E495" s="355"/>
      <c r="F495" s="355"/>
      <c r="G495" s="355"/>
      <c r="H495" s="355"/>
      <c r="I495" s="355"/>
      <c r="J495" s="355"/>
      <c r="K495" s="355"/>
      <c r="L495" s="355"/>
      <c r="M495" s="355"/>
      <c r="N495" s="355"/>
      <c r="O495" s="355"/>
      <c r="P495" s="355"/>
      <c r="Q495" s="355"/>
      <c r="R495" s="355"/>
      <c r="S495" s="355"/>
      <c r="T495" s="355"/>
      <c r="U495" s="355"/>
      <c r="V495" s="355"/>
      <c r="W495" s="355"/>
      <c r="X495" s="355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60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492" t="s">
        <v>671</v>
      </c>
      <c r="O496" s="358"/>
      <c r="P496" s="358"/>
      <c r="Q496" s="358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60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614" t="s">
        <v>674</v>
      </c>
      <c r="O497" s="358"/>
      <c r="P497" s="358"/>
      <c r="Q497" s="358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60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12" t="s">
        <v>677</v>
      </c>
      <c r="O498" s="358"/>
      <c r="P498" s="358"/>
      <c r="Q498" s="358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4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5" t="s">
        <v>65</v>
      </c>
      <c r="O499" s="366"/>
      <c r="P499" s="366"/>
      <c r="Q499" s="366"/>
      <c r="R499" s="366"/>
      <c r="S499" s="366"/>
      <c r="T499" s="367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5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6"/>
      <c r="N500" s="365" t="s">
        <v>65</v>
      </c>
      <c r="O500" s="366"/>
      <c r="P500" s="366"/>
      <c r="Q500" s="366"/>
      <c r="R500" s="366"/>
      <c r="S500" s="366"/>
      <c r="T500" s="367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69" t="s">
        <v>59</v>
      </c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355"/>
      <c r="N501" s="355"/>
      <c r="O501" s="355"/>
      <c r="P501" s="355"/>
      <c r="Q501" s="355"/>
      <c r="R501" s="355"/>
      <c r="S501" s="355"/>
      <c r="T501" s="355"/>
      <c r="U501" s="355"/>
      <c r="V501" s="355"/>
      <c r="W501" s="355"/>
      <c r="X501" s="355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60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34" t="s">
        <v>680</v>
      </c>
      <c r="O502" s="358"/>
      <c r="P502" s="358"/>
      <c r="Q502" s="358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60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08" t="s">
        <v>683</v>
      </c>
      <c r="O503" s="358"/>
      <c r="P503" s="358"/>
      <c r="Q503" s="358"/>
      <c r="R503" s="359"/>
      <c r="S503" s="34"/>
      <c r="T503" s="34"/>
      <c r="U503" s="35" t="s">
        <v>64</v>
      </c>
      <c r="V503" s="348">
        <v>200</v>
      </c>
      <c r="W503" s="349">
        <f>IFERROR(IF(V503="",0,CEILING((V503/$H503),1)*$H503),"")</f>
        <v>201.60000000000002</v>
      </c>
      <c r="X503" s="36">
        <f>IFERROR(IF(W503=0,"",ROUNDUP(W503/H503,0)*0.00753),"")</f>
        <v>0.36143999999999998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60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713" t="s">
        <v>686</v>
      </c>
      <c r="O504" s="358"/>
      <c r="P504" s="358"/>
      <c r="Q504" s="358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60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670" t="s">
        <v>689</v>
      </c>
      <c r="O505" s="358"/>
      <c r="P505" s="358"/>
      <c r="Q505" s="358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4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5" t="s">
        <v>65</v>
      </c>
      <c r="O506" s="366"/>
      <c r="P506" s="366"/>
      <c r="Q506" s="366"/>
      <c r="R506" s="366"/>
      <c r="S506" s="366"/>
      <c r="T506" s="367"/>
      <c r="U506" s="37" t="s">
        <v>66</v>
      </c>
      <c r="V506" s="350">
        <f>IFERROR(V502/H502,"0")+IFERROR(V503/H503,"0")+IFERROR(V504/H504,"0")+IFERROR(V505/H505,"0")</f>
        <v>47.61904761904762</v>
      </c>
      <c r="W506" s="350">
        <f>IFERROR(W502/H502,"0")+IFERROR(W503/H503,"0")+IFERROR(W504/H504,"0")+IFERROR(W505/H505,"0")</f>
        <v>48</v>
      </c>
      <c r="X506" s="350">
        <f>IFERROR(IF(X502="",0,X502),"0")+IFERROR(IF(X503="",0,X503),"0")+IFERROR(IF(X504="",0,X504),"0")+IFERROR(IF(X505="",0,X505),"0")</f>
        <v>0.36143999999999998</v>
      </c>
      <c r="Y506" s="351"/>
      <c r="Z506" s="351"/>
    </row>
    <row r="507" spans="1:53" x14ac:dyDescent="0.2">
      <c r="A507" s="355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6"/>
      <c r="N507" s="365" t="s">
        <v>65</v>
      </c>
      <c r="O507" s="366"/>
      <c r="P507" s="366"/>
      <c r="Q507" s="366"/>
      <c r="R507" s="366"/>
      <c r="S507" s="366"/>
      <c r="T507" s="367"/>
      <c r="U507" s="37" t="s">
        <v>64</v>
      </c>
      <c r="V507" s="350">
        <f>IFERROR(SUM(V502:V505),"0")</f>
        <v>200</v>
      </c>
      <c r="W507" s="350">
        <f>IFERROR(SUM(W502:W505),"0")</f>
        <v>201.60000000000002</v>
      </c>
      <c r="X507" s="37"/>
      <c r="Y507" s="351"/>
      <c r="Z507" s="351"/>
    </row>
    <row r="508" spans="1:53" ht="14.25" customHeight="1" x14ac:dyDescent="0.25">
      <c r="A508" s="369" t="s">
        <v>67</v>
      </c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55"/>
      <c r="N508" s="355"/>
      <c r="O508" s="355"/>
      <c r="P508" s="355"/>
      <c r="Q508" s="355"/>
      <c r="R508" s="355"/>
      <c r="S508" s="355"/>
      <c r="T508" s="355"/>
      <c r="U508" s="355"/>
      <c r="V508" s="355"/>
      <c r="W508" s="355"/>
      <c r="X508" s="355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60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4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4"/>
      <c r="T509" s="34"/>
      <c r="U509" s="35" t="s">
        <v>64</v>
      </c>
      <c r="V509" s="348">
        <v>1500</v>
      </c>
      <c r="W509" s="349">
        <f>IFERROR(IF(V509="",0,CEILING((V509/$H509),1)*$H509),"")</f>
        <v>1505.3999999999999</v>
      </c>
      <c r="X509" s="36">
        <f>IFERROR(IF(W509=0,"",ROUNDUP(W509/H509,0)*0.02175),"")</f>
        <v>4.1977500000000001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60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474" t="s">
        <v>694</v>
      </c>
      <c r="O510" s="358"/>
      <c r="P510" s="358"/>
      <c r="Q510" s="358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60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494" t="s">
        <v>697</v>
      </c>
      <c r="O511" s="358"/>
      <c r="P511" s="358"/>
      <c r="Q511" s="358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60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448" t="s">
        <v>700</v>
      </c>
      <c r="O512" s="358"/>
      <c r="P512" s="358"/>
      <c r="Q512" s="358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60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83" t="s">
        <v>703</v>
      </c>
      <c r="O513" s="358"/>
      <c r="P513" s="358"/>
      <c r="Q513" s="358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4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5" t="s">
        <v>65</v>
      </c>
      <c r="O514" s="366"/>
      <c r="P514" s="366"/>
      <c r="Q514" s="366"/>
      <c r="R514" s="366"/>
      <c r="S514" s="366"/>
      <c r="T514" s="367"/>
      <c r="U514" s="37" t="s">
        <v>66</v>
      </c>
      <c r="V514" s="350">
        <f>IFERROR(V509/H509,"0")+IFERROR(V510/H510,"0")+IFERROR(V511/H511,"0")+IFERROR(V512/H512,"0")+IFERROR(V513/H513,"0")</f>
        <v>192.30769230769232</v>
      </c>
      <c r="W514" s="350">
        <f>IFERROR(W509/H509,"0")+IFERROR(W510/H510,"0")+IFERROR(W511/H511,"0")+IFERROR(W512/H512,"0")+IFERROR(W513/H513,"0")</f>
        <v>193</v>
      </c>
      <c r="X514" s="350">
        <f>IFERROR(IF(X509="",0,X509),"0")+IFERROR(IF(X510="",0,X510),"0")+IFERROR(IF(X511="",0,X511),"0")+IFERROR(IF(X512="",0,X512),"0")+IFERROR(IF(X513="",0,X513),"0")</f>
        <v>4.1977500000000001</v>
      </c>
      <c r="Y514" s="351"/>
      <c r="Z514" s="351"/>
    </row>
    <row r="515" spans="1:53" x14ac:dyDescent="0.2">
      <c r="A515" s="355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56"/>
      <c r="N515" s="365" t="s">
        <v>65</v>
      </c>
      <c r="O515" s="366"/>
      <c r="P515" s="366"/>
      <c r="Q515" s="366"/>
      <c r="R515" s="366"/>
      <c r="S515" s="366"/>
      <c r="T515" s="367"/>
      <c r="U515" s="37" t="s">
        <v>64</v>
      </c>
      <c r="V515" s="350">
        <f>IFERROR(SUM(V509:V513),"0")</f>
        <v>1500</v>
      </c>
      <c r="W515" s="350">
        <f>IFERROR(SUM(W509:W513),"0")</f>
        <v>1505.3999999999999</v>
      </c>
      <c r="X515" s="37"/>
      <c r="Y515" s="351"/>
      <c r="Z515" s="351"/>
    </row>
    <row r="516" spans="1:53" ht="15" customHeight="1" x14ac:dyDescent="0.2">
      <c r="A516" s="708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86"/>
      <c r="N516" s="389" t="s">
        <v>704</v>
      </c>
      <c r="O516" s="390"/>
      <c r="P516" s="390"/>
      <c r="Q516" s="390"/>
      <c r="R516" s="390"/>
      <c r="S516" s="390"/>
      <c r="T516" s="39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17462.2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17575.939999999999</v>
      </c>
      <c r="X516" s="37"/>
      <c r="Y516" s="351"/>
      <c r="Z516" s="351"/>
    </row>
    <row r="517" spans="1:53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86"/>
      <c r="N517" s="389" t="s">
        <v>705</v>
      </c>
      <c r="O517" s="390"/>
      <c r="P517" s="390"/>
      <c r="Q517" s="390"/>
      <c r="R517" s="390"/>
      <c r="S517" s="390"/>
      <c r="T517" s="39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18368.19704124994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18488.272000000001</v>
      </c>
      <c r="X517" s="37"/>
      <c r="Y517" s="351"/>
      <c r="Z517" s="351"/>
    </row>
    <row r="518" spans="1:53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86"/>
      <c r="N518" s="389" t="s">
        <v>706</v>
      </c>
      <c r="O518" s="390"/>
      <c r="P518" s="390"/>
      <c r="Q518" s="390"/>
      <c r="R518" s="390"/>
      <c r="S518" s="390"/>
      <c r="T518" s="39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31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31</v>
      </c>
      <c r="X518" s="37"/>
      <c r="Y518" s="351"/>
      <c r="Z518" s="351"/>
    </row>
    <row r="519" spans="1:53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86"/>
      <c r="N519" s="389" t="s">
        <v>708</v>
      </c>
      <c r="O519" s="390"/>
      <c r="P519" s="390"/>
      <c r="Q519" s="390"/>
      <c r="R519" s="390"/>
      <c r="S519" s="390"/>
      <c r="T519" s="391"/>
      <c r="U519" s="37" t="s">
        <v>64</v>
      </c>
      <c r="V519" s="350">
        <f>GrossWeightTotal+PalletQtyTotal*25</f>
        <v>19143.19704124994</v>
      </c>
      <c r="W519" s="350">
        <f>GrossWeightTotalR+PalletQtyTotalR*25</f>
        <v>19263.272000000001</v>
      </c>
      <c r="X519" s="37"/>
      <c r="Y519" s="351"/>
      <c r="Z519" s="351"/>
    </row>
    <row r="520" spans="1:53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86"/>
      <c r="N520" s="389" t="s">
        <v>709</v>
      </c>
      <c r="O520" s="390"/>
      <c r="P520" s="390"/>
      <c r="Q520" s="390"/>
      <c r="R520" s="390"/>
      <c r="S520" s="390"/>
      <c r="T520" s="39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2413.2002241691903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2430</v>
      </c>
      <c r="X520" s="37"/>
      <c r="Y520" s="351"/>
      <c r="Z520" s="351"/>
    </row>
    <row r="521" spans="1:53" ht="14.25" customHeight="1" x14ac:dyDescent="0.2">
      <c r="A521" s="355"/>
      <c r="B521" s="355"/>
      <c r="C521" s="355"/>
      <c r="D521" s="355"/>
      <c r="E521" s="355"/>
      <c r="F521" s="355"/>
      <c r="G521" s="355"/>
      <c r="H521" s="355"/>
      <c r="I521" s="355"/>
      <c r="J521" s="355"/>
      <c r="K521" s="355"/>
      <c r="L521" s="355"/>
      <c r="M521" s="386"/>
      <c r="N521" s="389" t="s">
        <v>710</v>
      </c>
      <c r="O521" s="390"/>
      <c r="P521" s="390"/>
      <c r="Q521" s="390"/>
      <c r="R521" s="390"/>
      <c r="S521" s="390"/>
      <c r="T521" s="39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34.51052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1" t="s">
        <v>94</v>
      </c>
      <c r="D523" s="535"/>
      <c r="E523" s="535"/>
      <c r="F523" s="421"/>
      <c r="G523" s="371" t="s">
        <v>222</v>
      </c>
      <c r="H523" s="535"/>
      <c r="I523" s="535"/>
      <c r="J523" s="535"/>
      <c r="K523" s="535"/>
      <c r="L523" s="535"/>
      <c r="M523" s="535"/>
      <c r="N523" s="535"/>
      <c r="O523" s="421"/>
      <c r="P523" s="371" t="s">
        <v>463</v>
      </c>
      <c r="Q523" s="421"/>
      <c r="R523" s="371" t="s">
        <v>516</v>
      </c>
      <c r="S523" s="421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628" t="s">
        <v>713</v>
      </c>
      <c r="B524" s="371" t="s">
        <v>58</v>
      </c>
      <c r="C524" s="371" t="s">
        <v>95</v>
      </c>
      <c r="D524" s="371" t="s">
        <v>103</v>
      </c>
      <c r="E524" s="371" t="s">
        <v>94</v>
      </c>
      <c r="F524" s="371" t="s">
        <v>214</v>
      </c>
      <c r="G524" s="371" t="s">
        <v>223</v>
      </c>
      <c r="H524" s="371" t="s">
        <v>230</v>
      </c>
      <c r="I524" s="371" t="s">
        <v>249</v>
      </c>
      <c r="J524" s="371" t="s">
        <v>308</v>
      </c>
      <c r="K524" s="346"/>
      <c r="L524" s="371" t="s">
        <v>329</v>
      </c>
      <c r="M524" s="371" t="s">
        <v>348</v>
      </c>
      <c r="N524" s="371" t="s">
        <v>432</v>
      </c>
      <c r="O524" s="371" t="s">
        <v>450</v>
      </c>
      <c r="P524" s="371" t="s">
        <v>464</v>
      </c>
      <c r="Q524" s="371" t="s">
        <v>491</v>
      </c>
      <c r="R524" s="371" t="s">
        <v>517</v>
      </c>
      <c r="S524" s="371" t="s">
        <v>566</v>
      </c>
      <c r="T524" s="371" t="s">
        <v>594</v>
      </c>
      <c r="U524" s="371" t="s">
        <v>653</v>
      </c>
      <c r="Z524" s="52"/>
      <c r="AC524" s="346"/>
    </row>
    <row r="525" spans="1:53" ht="13.5" customHeight="1" thickBot="1" x14ac:dyDescent="0.25">
      <c r="A525" s="629"/>
      <c r="B525" s="372"/>
      <c r="C525" s="372"/>
      <c r="D525" s="372"/>
      <c r="E525" s="372"/>
      <c r="F525" s="372"/>
      <c r="G525" s="372"/>
      <c r="H525" s="372"/>
      <c r="I525" s="372"/>
      <c r="J525" s="372"/>
      <c r="K525" s="346"/>
      <c r="L525" s="372"/>
      <c r="M525" s="372"/>
      <c r="N525" s="372"/>
      <c r="O525" s="372"/>
      <c r="P525" s="372"/>
      <c r="Q525" s="372"/>
      <c r="R525" s="372"/>
      <c r="S525" s="372"/>
      <c r="T525" s="372"/>
      <c r="U525" s="372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151.20000000000002</v>
      </c>
      <c r="F526" s="46">
        <f>IFERROR(W130*1,"0")+IFERROR(W131*1,"0")+IFERROR(W132*1,"0")+IFERROR(W133*1,"0")</f>
        <v>50.400000000000006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344.40000000000003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2953.5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481.8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42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10702.4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124.8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408.00000000000006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373.8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200.64000000000001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1743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2024-04-11T08:07:11Z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