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CBE9A6E9-0482-4179-BE06-8DB11B5811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2" i="1" l="1"/>
  <c r="AA91" i="1"/>
  <c r="AA90" i="1"/>
  <c r="AA89" i="1"/>
  <c r="AA87" i="1"/>
  <c r="AA85" i="1"/>
  <c r="AA84" i="1"/>
  <c r="AA78" i="1"/>
  <c r="AA76" i="1"/>
  <c r="AA75" i="1"/>
  <c r="AA74" i="1"/>
  <c r="AA72" i="1"/>
  <c r="AA70" i="1"/>
  <c r="AA68" i="1"/>
  <c r="AA67" i="1"/>
  <c r="AA66" i="1"/>
  <c r="AA65" i="1"/>
  <c r="AA64" i="1"/>
  <c r="AA63" i="1"/>
  <c r="AA61" i="1"/>
  <c r="AA60" i="1"/>
  <c r="AA59" i="1"/>
  <c r="AA58" i="1"/>
  <c r="AA56" i="1"/>
  <c r="AA53" i="1"/>
  <c r="AA52" i="1"/>
  <c r="AA50" i="1"/>
  <c r="AA49" i="1"/>
  <c r="AA44" i="1"/>
  <c r="AA42" i="1"/>
  <c r="AA41" i="1"/>
  <c r="AA37" i="1"/>
  <c r="AA34" i="1"/>
  <c r="AA33" i="1"/>
  <c r="AA32" i="1"/>
  <c r="AA31" i="1"/>
  <c r="AA30" i="1"/>
  <c r="AA26" i="1"/>
  <c r="AA23" i="1"/>
  <c r="AA22" i="1"/>
  <c r="AA21" i="1"/>
  <c r="AA20" i="1"/>
  <c r="AA19" i="1"/>
  <c r="AA18" i="1"/>
  <c r="AA16" i="1"/>
  <c r="AA15" i="1"/>
  <c r="AA13" i="1"/>
  <c r="AA12" i="1"/>
  <c r="AA11" i="1"/>
  <c r="AA10" i="1"/>
  <c r="AA8" i="1"/>
  <c r="AA7" i="1"/>
  <c r="Q102" i="1"/>
  <c r="AA102" i="1" s="1"/>
  <c r="Q98" i="1"/>
  <c r="AA98" i="1" s="1"/>
  <c r="Q97" i="1"/>
  <c r="AA97" i="1" s="1"/>
  <c r="Q96" i="1"/>
  <c r="AA96" i="1" s="1"/>
  <c r="Q95" i="1"/>
  <c r="AA95" i="1" s="1"/>
  <c r="Q94" i="1"/>
  <c r="AA94" i="1" s="1"/>
  <c r="Q93" i="1"/>
  <c r="AA93" i="1" s="1"/>
  <c r="Q89" i="1"/>
  <c r="Q88" i="1"/>
  <c r="Q87" i="1"/>
  <c r="Q86" i="1"/>
  <c r="Q85" i="1"/>
  <c r="Q80" i="1"/>
  <c r="AA80" i="1" s="1"/>
  <c r="Q77" i="1"/>
  <c r="Q74" i="1"/>
  <c r="Q73" i="1"/>
  <c r="Q72" i="1"/>
  <c r="Q70" i="1"/>
  <c r="Q69" i="1"/>
  <c r="Q57" i="1"/>
  <c r="Q48" i="1"/>
  <c r="AA48" i="1" s="1"/>
  <c r="Q47" i="1"/>
  <c r="AA47" i="1" s="1"/>
  <c r="Q46" i="1"/>
  <c r="AA46" i="1" s="1"/>
  <c r="Q45" i="1"/>
  <c r="AA45" i="1" s="1"/>
  <c r="Q43" i="1"/>
  <c r="Q39" i="1"/>
  <c r="Q36" i="1"/>
  <c r="AA36" i="1" s="1"/>
  <c r="Q7" i="1"/>
  <c r="Q6" i="1"/>
  <c r="AA6" i="1" l="1"/>
  <c r="AA43" i="1"/>
  <c r="AA69" i="1"/>
  <c r="AA73" i="1"/>
  <c r="AA77" i="1"/>
  <c r="AA86" i="1"/>
  <c r="AA88" i="1"/>
  <c r="AA39" i="1"/>
  <c r="T39" i="1"/>
  <c r="AA57" i="1"/>
  <c r="T57" i="1"/>
  <c r="T45" i="1"/>
  <c r="T94" i="1"/>
  <c r="T98" i="1"/>
  <c r="F58" i="1"/>
  <c r="E58" i="1"/>
  <c r="O58" i="1" s="1"/>
  <c r="AA17" i="1"/>
  <c r="AA25" i="1"/>
  <c r="AA27" i="1"/>
  <c r="AA28" i="1"/>
  <c r="AA29" i="1"/>
  <c r="AA51" i="1"/>
  <c r="AA55" i="1"/>
  <c r="AA82" i="1"/>
  <c r="AA99" i="1"/>
  <c r="AA100" i="1"/>
  <c r="AA101" i="1"/>
  <c r="F49" i="1"/>
  <c r="T49" i="1" s="1"/>
  <c r="E49" i="1"/>
  <c r="O49" i="1" s="1"/>
  <c r="F48" i="1"/>
  <c r="T48" i="1" s="1"/>
  <c r="E48" i="1"/>
  <c r="O48" i="1" s="1"/>
  <c r="F19" i="1"/>
  <c r="T19" i="1" s="1"/>
  <c r="E19" i="1"/>
  <c r="O19" i="1" s="1"/>
  <c r="O7" i="1"/>
  <c r="T7" i="1" s="1"/>
  <c r="O8" i="1"/>
  <c r="T8" i="1" s="1"/>
  <c r="O9" i="1"/>
  <c r="P9" i="1" s="1"/>
  <c r="Q9" i="1" s="1"/>
  <c r="O10" i="1"/>
  <c r="T10" i="1" s="1"/>
  <c r="O11" i="1"/>
  <c r="O12" i="1"/>
  <c r="O13" i="1"/>
  <c r="O14" i="1"/>
  <c r="O15" i="1"/>
  <c r="T15" i="1" s="1"/>
  <c r="O16" i="1"/>
  <c r="T16" i="1" s="1"/>
  <c r="O17" i="1"/>
  <c r="O18" i="1"/>
  <c r="T18" i="1" s="1"/>
  <c r="O20" i="1"/>
  <c r="T20" i="1" s="1"/>
  <c r="O21" i="1"/>
  <c r="O22" i="1"/>
  <c r="T22" i="1" s="1"/>
  <c r="O23" i="1"/>
  <c r="T23" i="1" s="1"/>
  <c r="O24" i="1"/>
  <c r="O25" i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T33" i="1" s="1"/>
  <c r="O34" i="1"/>
  <c r="T34" i="1" s="1"/>
  <c r="O35" i="1"/>
  <c r="P35" i="1" s="1"/>
  <c r="Q35" i="1" s="1"/>
  <c r="O36" i="1"/>
  <c r="T36" i="1" s="1"/>
  <c r="O37" i="1"/>
  <c r="T37" i="1" s="1"/>
  <c r="O38" i="1"/>
  <c r="O39" i="1"/>
  <c r="O40" i="1"/>
  <c r="P40" i="1" s="1"/>
  <c r="Q40" i="1" s="1"/>
  <c r="O41" i="1"/>
  <c r="O42" i="1"/>
  <c r="T42" i="1" s="1"/>
  <c r="O43" i="1"/>
  <c r="T43" i="1" s="1"/>
  <c r="O44" i="1"/>
  <c r="T44" i="1" s="1"/>
  <c r="O45" i="1"/>
  <c r="O46" i="1"/>
  <c r="T46" i="1" s="1"/>
  <c r="O47" i="1"/>
  <c r="T47" i="1" s="1"/>
  <c r="O50" i="1"/>
  <c r="T50" i="1" s="1"/>
  <c r="O51" i="1"/>
  <c r="O52" i="1"/>
  <c r="T52" i="1" s="1"/>
  <c r="O53" i="1"/>
  <c r="O54" i="1"/>
  <c r="P54" i="1" s="1"/>
  <c r="Q54" i="1" s="1"/>
  <c r="O55" i="1"/>
  <c r="O56" i="1"/>
  <c r="T56" i="1" s="1"/>
  <c r="O57" i="1"/>
  <c r="O59" i="1"/>
  <c r="T59" i="1" s="1"/>
  <c r="O60" i="1"/>
  <c r="T60" i="1" s="1"/>
  <c r="O61" i="1"/>
  <c r="O62" i="1"/>
  <c r="P62" i="1" s="1"/>
  <c r="Q62" i="1" s="1"/>
  <c r="O63" i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P71" i="1" s="1"/>
  <c r="Q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P79" i="1" s="1"/>
  <c r="Q79" i="1" s="1"/>
  <c r="O80" i="1"/>
  <c r="T80" i="1" s="1"/>
  <c r="O81" i="1"/>
  <c r="O82" i="1"/>
  <c r="T82" i="1" s="1"/>
  <c r="O83" i="1"/>
  <c r="P83" i="1" s="1"/>
  <c r="Q83" i="1" s="1"/>
  <c r="O84" i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O92" i="1"/>
  <c r="O93" i="1"/>
  <c r="T93" i="1" s="1"/>
  <c r="O94" i="1"/>
  <c r="O95" i="1"/>
  <c r="T95" i="1" s="1"/>
  <c r="O96" i="1"/>
  <c r="T96" i="1" s="1"/>
  <c r="O97" i="1"/>
  <c r="T97" i="1" s="1"/>
  <c r="O98" i="1"/>
  <c r="O99" i="1"/>
  <c r="T99" i="1" s="1"/>
  <c r="O100" i="1"/>
  <c r="T100" i="1" s="1"/>
  <c r="O101" i="1"/>
  <c r="T101" i="1" s="1"/>
  <c r="O102" i="1"/>
  <c r="T102" i="1" s="1"/>
  <c r="O6" i="1"/>
  <c r="U6" i="1" s="1"/>
  <c r="P91" i="1" l="1"/>
  <c r="T91" i="1"/>
  <c r="AA83" i="1"/>
  <c r="T83" i="1"/>
  <c r="AA79" i="1"/>
  <c r="T79" i="1"/>
  <c r="AA71" i="1"/>
  <c r="T71" i="1"/>
  <c r="P63" i="1"/>
  <c r="T63" i="1"/>
  <c r="P61" i="1"/>
  <c r="T61" i="1"/>
  <c r="AA54" i="1"/>
  <c r="T54" i="1"/>
  <c r="AA40" i="1"/>
  <c r="T40" i="1"/>
  <c r="P13" i="1"/>
  <c r="T13" i="1"/>
  <c r="P11" i="1"/>
  <c r="T11" i="1"/>
  <c r="AA9" i="1"/>
  <c r="T9" i="1"/>
  <c r="P92" i="1"/>
  <c r="T92" i="1"/>
  <c r="P90" i="1"/>
  <c r="T90" i="1"/>
  <c r="P84" i="1"/>
  <c r="T84" i="1"/>
  <c r="AA62" i="1"/>
  <c r="T62" i="1"/>
  <c r="P53" i="1"/>
  <c r="T53" i="1"/>
  <c r="P41" i="1"/>
  <c r="T41" i="1"/>
  <c r="AA35" i="1"/>
  <c r="T35" i="1"/>
  <c r="P31" i="1"/>
  <c r="T31" i="1"/>
  <c r="P21" i="1"/>
  <c r="T21" i="1"/>
  <c r="P12" i="1"/>
  <c r="T12" i="1"/>
  <c r="T58" i="1"/>
  <c r="T6" i="1"/>
  <c r="P49" i="1"/>
  <c r="P18" i="1"/>
  <c r="P50" i="1"/>
  <c r="P38" i="1"/>
  <c r="Q38" i="1" s="1"/>
  <c r="P30" i="1"/>
  <c r="P24" i="1"/>
  <c r="Q24" i="1" s="1"/>
  <c r="P10" i="1"/>
  <c r="P14" i="1"/>
  <c r="Q14" i="1" s="1"/>
  <c r="P81" i="1"/>
  <c r="Q81" i="1" s="1"/>
  <c r="P66" i="1"/>
  <c r="P68" i="1"/>
  <c r="U98" i="1"/>
  <c r="U102" i="1"/>
  <c r="U94" i="1"/>
  <c r="U100" i="1"/>
  <c r="U96" i="1"/>
  <c r="U92" i="1"/>
  <c r="U67" i="1"/>
  <c r="U65" i="1"/>
  <c r="U63" i="1"/>
  <c r="U61" i="1"/>
  <c r="U59" i="1"/>
  <c r="U57" i="1"/>
  <c r="T55" i="1"/>
  <c r="U55" i="1"/>
  <c r="U53" i="1"/>
  <c r="T51" i="1"/>
  <c r="U51" i="1"/>
  <c r="U49" i="1"/>
  <c r="U47" i="1"/>
  <c r="U45" i="1"/>
  <c r="U43" i="1"/>
  <c r="U41" i="1"/>
  <c r="U39" i="1"/>
  <c r="U37" i="1"/>
  <c r="U35" i="1"/>
  <c r="U33" i="1"/>
  <c r="U31" i="1"/>
  <c r="T29" i="1"/>
  <c r="U29" i="1"/>
  <c r="T27" i="1"/>
  <c r="U27" i="1"/>
  <c r="T25" i="1"/>
  <c r="U25" i="1"/>
  <c r="U23" i="1"/>
  <c r="U21" i="1"/>
  <c r="U19" i="1"/>
  <c r="T17" i="1"/>
  <c r="U17" i="1"/>
  <c r="U15" i="1"/>
  <c r="U13" i="1"/>
  <c r="U11" i="1"/>
  <c r="U9" i="1"/>
  <c r="U7" i="1"/>
  <c r="U101" i="1"/>
  <c r="U99" i="1"/>
  <c r="U97" i="1"/>
  <c r="U95" i="1"/>
  <c r="U93" i="1"/>
  <c r="U91" i="1"/>
  <c r="U87" i="1"/>
  <c r="U83" i="1"/>
  <c r="U79" i="1"/>
  <c r="U75" i="1"/>
  <c r="U71" i="1"/>
  <c r="U89" i="1"/>
  <c r="U85" i="1"/>
  <c r="U81" i="1"/>
  <c r="U77" i="1"/>
  <c r="U73" i="1"/>
  <c r="U69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AA81" i="1" l="1"/>
  <c r="T81" i="1"/>
  <c r="AA14" i="1"/>
  <c r="AA5" i="1" s="1"/>
  <c r="T14" i="1"/>
  <c r="AA24" i="1"/>
  <c r="T24" i="1"/>
  <c r="AA38" i="1"/>
  <c r="T38" i="1"/>
  <c r="Q5" i="1"/>
  <c r="P5" i="1"/>
  <c r="K5" i="1"/>
</calcChain>
</file>

<file path=xl/sharedStrings.xml><?xml version="1.0" encoding="utf-8"?>
<sst xmlns="http://schemas.openxmlformats.org/spreadsheetml/2006/main" count="287" uniqueCount="144">
  <si>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</si>
  <si>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</si>
  <si>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</si>
  <si>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</si>
  <si>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</si>
  <si>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</si>
  <si>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</si>
  <si>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</si>
  <si>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</si>
  <si>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</si>
  <si>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</si>
  <si>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</si>
  <si>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</si>
  <si>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</si>
  <si>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</si>
  <si>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</si>
  <si>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</si>
  <si>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</si>
  <si>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</si>
  <si>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</si>
  <si>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</si>
  <si>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</si>
  <si>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</si>
  <si>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28,03,</t>
  </si>
  <si>
    <t>01,04,</t>
  </si>
  <si>
    <t>25,03,</t>
  </si>
  <si>
    <t>18,03,</t>
  </si>
  <si>
    <t>11,03,</t>
  </si>
  <si>
    <t>04,03,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</si>
  <si>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</si>
  <si>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</si>
  <si>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</si>
  <si>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</si>
  <si>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</si>
  <si>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</si>
  <si>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</si>
  <si>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</si>
  <si>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</si>
  <si>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</si>
  <si>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</si>
  <si>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</si>
  <si>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</si>
  <si>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</si>
  <si>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</si>
  <si>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</si>
  <si>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</si>
  <si>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</si>
  <si>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</si>
  <si>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</si>
  <si>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</si>
  <si>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</si>
  <si>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</si>
  <si>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</si>
  <si>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</si>
  <si>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</si>
  <si>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</si>
  <si>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</si>
  <si>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</si>
  <si>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</si>
  <si>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</si>
  <si>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</si>
  <si>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</si>
  <si>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</si>
  <si>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</si>
  <si>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</si>
  <si>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</si>
  <si>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</si>
  <si>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</si>
  <si>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</si>
  <si>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</si>
  <si>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</si>
  <si>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</si>
  <si>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</si>
  <si>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</si>
  <si>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</si>
  <si>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</si>
  <si>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</si>
  <si>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>необходимо увеличить продажи / новинка / Можаев подтвердил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</si>
  <si>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</si>
  <si>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</si>
  <si>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</si>
  <si>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</si>
  <si>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то же что и 296 (задвоенное СКЮ)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</si>
  <si>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</si>
  <si>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</si>
  <si>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</si>
  <si>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</si>
  <si>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</si>
  <si>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</si>
  <si>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</si>
  <si>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</si>
  <si>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</si>
  <si>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</si>
  <si>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</si>
  <si>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</si>
  <si>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</si>
  <si>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</si>
  <si>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</si>
  <si>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</si>
  <si>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</si>
  <si>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</si>
  <si>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</si>
  <si>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</si>
  <si>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</si>
  <si>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</si>
  <si>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</si>
  <si>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</si>
  <si>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</si>
  <si>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</si>
  <si>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</si>
  <si>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</si>
  <si>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</si>
  <si>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</si>
  <si>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</si>
  <si>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</si>
  <si>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</si>
  <si>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</si>
  <si>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</si>
  <si>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</si>
  <si>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</si>
  <si>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</si>
  <si>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</si>
  <si>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</si>
  <si>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</si>
  <si>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</si>
  <si>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>новинка / Можаев подтвердил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</si>
  <si>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</si>
  <si>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</si>
  <si>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</si>
  <si>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</si>
  <si>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</si>
  <si>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</si>
  <si>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</si>
  <si>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</si>
  <si>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</si>
  <si>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Вареные колбасы «Филедворская» Вес п/а ТМ «Стародворье»</t>
  </si>
  <si>
    <t>нет потребности</t>
  </si>
  <si>
    <t>то же что и 094</t>
  </si>
  <si>
    <t>то же что и 277</t>
  </si>
  <si>
    <t>Карат</t>
  </si>
  <si>
    <t>св</t>
  </si>
  <si>
    <t>заказ</t>
  </si>
  <si>
    <t>04,04,</t>
  </si>
  <si>
    <t>01,04 филиал уменьшил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</si>
</sst>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2" xfId="1" applyNumberFormat="1" applyBorder="1" applyAlignment="1">
      <alignment horizontal="center"/>
    </xf>
    <xf numFmtId="164" fontId="1" fillId="8" borderId="2" xfId="1" applyNumberFormat="1" applyFill="1" applyBorder="1"/>
    <xf numFmtId="164" fontId="1" fillId="8" borderId="2" xfId="1" applyNumberFormat="1" applyFill="1" applyBorder="1" applyAlignment="1">
      <alignment horizontal="center" vertical="center"/>
    </xf>
    <xf numFmtId="164" fontId="1" fillId="0" borderId="2" xfId="1" applyNumberFormat="1" applyFill="1" applyBorder="1"/>
    <xf numFmtId="164" fontId="6" fillId="9" borderId="1" xfId="1" applyNumberFormat="1" applyFont="1" applyFill="1"/>
    <xf numFmtId="164" fontId="1" fillId="9" borderId="2" xfId="1" applyNumberFormat="1" applyFill="1" applyBorder="1"/>
    <xf numFmtId="164" fontId="6" fillId="9" borderId="2" xfId="1" applyNumberFormat="1" applyFont="1" applyFill="1" applyBorder="1"/>
    <xf numFmtId="164" fontId="4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1" sqref="AD11"/>
    </sheetView>
  </sheetViews>
  <sheetFormatPr defaultRowHeight="15" x14ac:dyDescent="0.25"/>
  <cols>
    <col min="1" max="1" width="60" customWidth="1"/>
    <col min="2" max="2" width="4" customWidth="1"/>
    <col min="3" max="4" width="6" customWidth="1"/>
    <col min="5" max="5" width="8.5703125" customWidth="1"/>
    <col min="6" max="6" width="6" customWidth="1"/>
    <col min="7" max="7" width="5.42578125" style="8" customWidth="1"/>
    <col min="8" max="8" width="5.42578125" customWidth="1"/>
    <col min="9" max="9" width="5.85546875" customWidth="1"/>
    <col min="10" max="11" width="6.7109375" customWidth="1"/>
    <col min="12" max="13" width="0.7109375" customWidth="1"/>
    <col min="14" max="14" width="8.28515625" customWidth="1"/>
    <col min="15" max="18" width="7.140625" customWidth="1"/>
    <col min="19" max="19" width="24.7109375" customWidth="1"/>
    <col min="20" max="21" width="5.140625" customWidth="1"/>
    <col min="22" max="25" width="8" customWidth="1"/>
    <col min="26" max="26" width="39.140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5052.7160000000003</v>
      </c>
      <c r="F5" s="4">
        <f>SUM(F6:F494)</f>
        <v>3933.319</v>
      </c>
      <c r="G5" s="6"/>
      <c r="H5" s="1"/>
      <c r="I5" s="1"/>
      <c r="J5" s="4">
        <f t="shared" ref="J5:R5" si="0">SUM(J6:J494)</f>
        <v>5357.6640000000007</v>
      </c>
      <c r="K5" s="4">
        <f t="shared" si="0"/>
        <v>-304.94799999999998</v>
      </c>
      <c r="L5" s="4">
        <f t="shared" si="0"/>
        <v>0</v>
      </c>
      <c r="M5" s="4">
        <f t="shared" si="0"/>
        <v>0</v>
      </c>
      <c r="N5" s="4">
        <f t="shared" si="0"/>
        <v>7004.9332000000013</v>
      </c>
      <c r="O5" s="4">
        <f t="shared" si="0"/>
        <v>1010.5432</v>
      </c>
      <c r="P5" s="4">
        <f t="shared" si="0"/>
        <v>3694.0206000000003</v>
      </c>
      <c r="Q5" s="4">
        <f t="shared" si="0"/>
        <v>5481.8883999999998</v>
      </c>
      <c r="R5" s="4">
        <f t="shared" si="0"/>
        <v>6224</v>
      </c>
      <c r="S5" s="1"/>
      <c r="T5" s="1"/>
      <c r="U5" s="1"/>
      <c r="V5" s="4">
        <f>SUM(V6:V494)</f>
        <v>988.58840000000043</v>
      </c>
      <c r="W5" s="4">
        <f>SUM(W6:W494)</f>
        <v>1071.7139999999999</v>
      </c>
      <c r="X5" s="4">
        <f>SUM(X6:X494)</f>
        <v>997.30219999999997</v>
      </c>
      <c r="Y5" s="4">
        <f>SUM(Y6:Y494)</f>
        <v>1099.9965999999999</v>
      </c>
      <c r="Z5" s="1"/>
      <c r="AA5" s="4">
        <f>SUM(AA6:AA494)</f>
        <v>2985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2.79</v>
      </c>
      <c r="D6" s="1"/>
      <c r="E6" s="1">
        <v>1.46</v>
      </c>
      <c r="F6" s="1"/>
      <c r="G6" s="6">
        <v>1</v>
      </c>
      <c r="H6" s="1">
        <v>50</v>
      </c>
      <c r="I6" s="1"/>
      <c r="J6" s="1">
        <v>1.3</v>
      </c>
      <c r="K6" s="1">
        <f t="shared" ref="K6:K37" si="1">E6-J6</f>
        <v>0.15999999999999992</v>
      </c>
      <c r="L6" s="1"/>
      <c r="M6" s="1"/>
      <c r="N6" s="1">
        <v>0</v>
      </c>
      <c r="O6" s="1">
        <f>E6/5</f>
        <v>0.29199999999999998</v>
      </c>
      <c r="P6" s="21">
        <v>10</v>
      </c>
      <c r="Q6" s="25">
        <f>P6</f>
        <v>10</v>
      </c>
      <c r="R6" s="24"/>
      <c r="S6" s="1"/>
      <c r="T6" s="1">
        <f>(F6+N6+Q6)/O6</f>
        <v>34.246575342465754</v>
      </c>
      <c r="U6" s="1">
        <f>(F6+N6)/O6</f>
        <v>0</v>
      </c>
      <c r="V6" s="1">
        <v>6.0000000000000001E-3</v>
      </c>
      <c r="W6" s="1">
        <v>0.17799999999999999</v>
      </c>
      <c r="X6" s="1">
        <v>1.421</v>
      </c>
      <c r="Y6" s="1">
        <v>0.8428000000000001</v>
      </c>
      <c r="Z6" s="1"/>
      <c r="AA6" s="1">
        <f>ROUND(Q6*G6,0)</f>
        <v>10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40.048999999999999</v>
      </c>
      <c r="D7" s="1"/>
      <c r="E7" s="1">
        <v>17.602</v>
      </c>
      <c r="F7" s="1">
        <v>22.446999999999999</v>
      </c>
      <c r="G7" s="6">
        <v>1</v>
      </c>
      <c r="H7" s="1">
        <v>50</v>
      </c>
      <c r="I7" s="1"/>
      <c r="J7" s="1">
        <v>17.7</v>
      </c>
      <c r="K7" s="1">
        <f t="shared" si="1"/>
        <v>-9.7999999999998977E-2</v>
      </c>
      <c r="L7" s="1"/>
      <c r="M7" s="1"/>
      <c r="N7" s="1">
        <v>48.143000000000008</v>
      </c>
      <c r="O7" s="1">
        <f t="shared" ref="O7:O70" si="2">E7/5</f>
        <v>3.5204</v>
      </c>
      <c r="P7" s="5"/>
      <c r="Q7" s="25">
        <f t="shared" ref="Q7:Q14" si="3">P7</f>
        <v>0</v>
      </c>
      <c r="R7" s="22">
        <v>10</v>
      </c>
      <c r="S7" s="9" t="s">
        <v>140</v>
      </c>
      <c r="T7" s="1">
        <f t="shared" ref="T7:T16" si="4">(F7+N7+Q7)/O7</f>
        <v>20.051698670605614</v>
      </c>
      <c r="U7" s="1">
        <f t="shared" ref="U7:U70" si="5">(F7+N7)/O7</f>
        <v>20.051698670605614</v>
      </c>
      <c r="V7" s="1">
        <v>6.7840000000000007</v>
      </c>
      <c r="W7" s="1">
        <v>4.1639999999999997</v>
      </c>
      <c r="X7" s="1">
        <v>6.0216000000000003</v>
      </c>
      <c r="Y7" s="1">
        <v>5.5868000000000002</v>
      </c>
      <c r="Z7" s="12" t="s">
        <v>31</v>
      </c>
      <c r="AA7" s="1">
        <f t="shared" ref="AA7:AA16" si="6">ROUND(Q7*G7,0)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6.1909999999999998</v>
      </c>
      <c r="D8" s="1">
        <v>17.73</v>
      </c>
      <c r="E8" s="1">
        <v>4.4960000000000004</v>
      </c>
      <c r="F8" s="1">
        <v>14.782</v>
      </c>
      <c r="G8" s="6">
        <v>1</v>
      </c>
      <c r="H8" s="1">
        <v>45</v>
      </c>
      <c r="I8" s="1"/>
      <c r="J8" s="1">
        <v>5.4</v>
      </c>
      <c r="K8" s="1">
        <f t="shared" si="1"/>
        <v>-0.90399999999999991</v>
      </c>
      <c r="L8" s="1"/>
      <c r="M8" s="1"/>
      <c r="N8" s="1">
        <v>10</v>
      </c>
      <c r="O8" s="1">
        <f t="shared" si="2"/>
        <v>0.89920000000000011</v>
      </c>
      <c r="P8" s="5"/>
      <c r="Q8" s="25">
        <v>10</v>
      </c>
      <c r="R8" s="23">
        <v>10</v>
      </c>
      <c r="S8" s="9" t="s">
        <v>140</v>
      </c>
      <c r="T8" s="1">
        <f t="shared" si="4"/>
        <v>38.681049822064047</v>
      </c>
      <c r="U8" s="1">
        <f t="shared" si="5"/>
        <v>27.560053380782914</v>
      </c>
      <c r="V8" s="1">
        <v>1.7529999999999999</v>
      </c>
      <c r="W8" s="1">
        <v>2.5007999999999999</v>
      </c>
      <c r="X8" s="1">
        <v>1.3832</v>
      </c>
      <c r="Y8" s="1">
        <v>2.052</v>
      </c>
      <c r="Z8" s="1"/>
      <c r="AA8" s="1">
        <f t="shared" si="6"/>
        <v>10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35</v>
      </c>
      <c r="C9" s="1"/>
      <c r="D9" s="1">
        <v>181</v>
      </c>
      <c r="E9" s="1">
        <v>86</v>
      </c>
      <c r="F9" s="1">
        <v>87</v>
      </c>
      <c r="G9" s="6">
        <v>0.5</v>
      </c>
      <c r="H9" s="1">
        <v>50</v>
      </c>
      <c r="I9" s="1"/>
      <c r="J9" s="1">
        <v>93</v>
      </c>
      <c r="K9" s="1">
        <f t="shared" si="1"/>
        <v>-7</v>
      </c>
      <c r="L9" s="1"/>
      <c r="M9" s="1"/>
      <c r="N9" s="1">
        <v>30</v>
      </c>
      <c r="O9" s="1">
        <f t="shared" si="2"/>
        <v>17.2</v>
      </c>
      <c r="P9" s="5">
        <f t="shared" ref="P9:P14" si="7">13*O9-N9-F9</f>
        <v>106.6</v>
      </c>
      <c r="Q9" s="25">
        <f t="shared" si="3"/>
        <v>106.6</v>
      </c>
      <c r="R9" s="5"/>
      <c r="S9" s="1"/>
      <c r="T9" s="1">
        <f t="shared" si="4"/>
        <v>13</v>
      </c>
      <c r="U9" s="1">
        <f t="shared" si="5"/>
        <v>6.8023255813953494</v>
      </c>
      <c r="V9" s="1">
        <v>9.1999999999999993</v>
      </c>
      <c r="W9" s="1">
        <v>20.2</v>
      </c>
      <c r="X9" s="1">
        <v>3.6</v>
      </c>
      <c r="Y9" s="1">
        <v>20</v>
      </c>
      <c r="Z9" s="1"/>
      <c r="AA9" s="1">
        <f t="shared" si="6"/>
        <v>53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35</v>
      </c>
      <c r="C10" s="1">
        <v>36</v>
      </c>
      <c r="D10" s="1">
        <v>652</v>
      </c>
      <c r="E10" s="1">
        <v>302</v>
      </c>
      <c r="F10" s="1">
        <v>371</v>
      </c>
      <c r="G10" s="6">
        <v>0.4</v>
      </c>
      <c r="H10" s="1">
        <v>50</v>
      </c>
      <c r="I10" s="1"/>
      <c r="J10" s="1">
        <v>317</v>
      </c>
      <c r="K10" s="1">
        <f t="shared" si="1"/>
        <v>-15</v>
      </c>
      <c r="L10" s="1"/>
      <c r="M10" s="1"/>
      <c r="N10" s="1">
        <v>300</v>
      </c>
      <c r="O10" s="1">
        <f t="shared" si="2"/>
        <v>60.4</v>
      </c>
      <c r="P10" s="5">
        <f t="shared" si="7"/>
        <v>114.19999999999993</v>
      </c>
      <c r="Q10" s="25">
        <v>250</v>
      </c>
      <c r="R10" s="5">
        <v>400</v>
      </c>
      <c r="S10" s="9" t="s">
        <v>140</v>
      </c>
      <c r="T10" s="1">
        <f t="shared" si="4"/>
        <v>15.248344370860927</v>
      </c>
      <c r="U10" s="1">
        <f t="shared" si="5"/>
        <v>11.109271523178808</v>
      </c>
      <c r="V10" s="1">
        <v>63.4</v>
      </c>
      <c r="W10" s="1">
        <v>74.304000000000002</v>
      </c>
      <c r="X10" s="1">
        <v>52.8</v>
      </c>
      <c r="Y10" s="1">
        <v>68</v>
      </c>
      <c r="Z10" s="1"/>
      <c r="AA10" s="1">
        <f t="shared" si="6"/>
        <v>100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35</v>
      </c>
      <c r="C11" s="1"/>
      <c r="D11" s="1">
        <v>12</v>
      </c>
      <c r="E11" s="1">
        <v>9</v>
      </c>
      <c r="F11" s="1">
        <v>2</v>
      </c>
      <c r="G11" s="6">
        <v>0.5</v>
      </c>
      <c r="H11" s="1">
        <v>31</v>
      </c>
      <c r="I11" s="1"/>
      <c r="J11" s="1">
        <v>10</v>
      </c>
      <c r="K11" s="1">
        <f t="shared" si="1"/>
        <v>-1</v>
      </c>
      <c r="L11" s="1"/>
      <c r="M11" s="1"/>
      <c r="N11" s="1">
        <v>10</v>
      </c>
      <c r="O11" s="1">
        <f t="shared" si="2"/>
        <v>1.8</v>
      </c>
      <c r="P11" s="5">
        <f t="shared" si="7"/>
        <v>11.400000000000002</v>
      </c>
      <c r="Q11" s="25">
        <v>12</v>
      </c>
      <c r="R11" s="23">
        <v>12</v>
      </c>
      <c r="S11" s="1"/>
      <c r="T11" s="1">
        <f t="shared" si="4"/>
        <v>13.333333333333332</v>
      </c>
      <c r="U11" s="1">
        <f t="shared" si="5"/>
        <v>6.6666666666666661</v>
      </c>
      <c r="V11" s="1">
        <v>0</v>
      </c>
      <c r="W11" s="1">
        <v>1.8</v>
      </c>
      <c r="X11" s="1">
        <v>0.2</v>
      </c>
      <c r="Y11" s="1">
        <v>0.8</v>
      </c>
      <c r="Z11" s="1"/>
      <c r="AA11" s="1">
        <f t="shared" si="6"/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35</v>
      </c>
      <c r="C12" s="1">
        <v>310</v>
      </c>
      <c r="D12" s="1">
        <v>102</v>
      </c>
      <c r="E12" s="1">
        <v>296</v>
      </c>
      <c r="F12" s="1">
        <v>101</v>
      </c>
      <c r="G12" s="6">
        <v>0.45</v>
      </c>
      <c r="H12" s="1">
        <v>45</v>
      </c>
      <c r="I12" s="1"/>
      <c r="J12" s="1">
        <v>300</v>
      </c>
      <c r="K12" s="1">
        <f t="shared" si="1"/>
        <v>-4</v>
      </c>
      <c r="L12" s="1"/>
      <c r="M12" s="1"/>
      <c r="N12" s="1">
        <v>150</v>
      </c>
      <c r="O12" s="1">
        <f t="shared" si="2"/>
        <v>59.2</v>
      </c>
      <c r="P12" s="5">
        <f>12*O12-N12-F12</f>
        <v>459.40000000000009</v>
      </c>
      <c r="Q12" s="25">
        <v>500</v>
      </c>
      <c r="R12" s="5">
        <v>500</v>
      </c>
      <c r="S12" s="9" t="s">
        <v>140</v>
      </c>
      <c r="T12" s="1">
        <f t="shared" si="4"/>
        <v>12.685810810810811</v>
      </c>
      <c r="U12" s="1">
        <f t="shared" si="5"/>
        <v>4.2398648648648649</v>
      </c>
      <c r="V12" s="1">
        <v>25.6</v>
      </c>
      <c r="W12" s="1">
        <v>36.200000000000003</v>
      </c>
      <c r="X12" s="1">
        <v>37.200000000000003</v>
      </c>
      <c r="Y12" s="1">
        <v>59.6</v>
      </c>
      <c r="Z12" s="1"/>
      <c r="AA12" s="1">
        <f t="shared" si="6"/>
        <v>225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35</v>
      </c>
      <c r="C13" s="1">
        <v>198</v>
      </c>
      <c r="D13" s="1">
        <v>204</v>
      </c>
      <c r="E13" s="1">
        <v>305</v>
      </c>
      <c r="F13" s="1">
        <v>86</v>
      </c>
      <c r="G13" s="6">
        <v>0.45</v>
      </c>
      <c r="H13" s="1">
        <v>45</v>
      </c>
      <c r="I13" s="1"/>
      <c r="J13" s="1">
        <v>311</v>
      </c>
      <c r="K13" s="1">
        <f t="shared" si="1"/>
        <v>-6</v>
      </c>
      <c r="L13" s="1"/>
      <c r="M13" s="1"/>
      <c r="N13" s="1">
        <v>217.4</v>
      </c>
      <c r="O13" s="1">
        <f t="shared" si="2"/>
        <v>61</v>
      </c>
      <c r="P13" s="5">
        <f t="shared" si="7"/>
        <v>489.6</v>
      </c>
      <c r="Q13" s="25">
        <v>500</v>
      </c>
      <c r="R13" s="5">
        <v>500</v>
      </c>
      <c r="S13" s="9" t="s">
        <v>140</v>
      </c>
      <c r="T13" s="1">
        <f t="shared" si="4"/>
        <v>13.170491803278688</v>
      </c>
      <c r="U13" s="1">
        <f t="shared" si="5"/>
        <v>4.9737704918032781</v>
      </c>
      <c r="V13" s="1">
        <v>46.8</v>
      </c>
      <c r="W13" s="1">
        <v>54.2</v>
      </c>
      <c r="X13" s="1">
        <v>54.4</v>
      </c>
      <c r="Y13" s="1">
        <v>58.8</v>
      </c>
      <c r="Z13" s="1"/>
      <c r="AA13" s="1">
        <f t="shared" si="6"/>
        <v>225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35</v>
      </c>
      <c r="C14" s="1"/>
      <c r="D14" s="1">
        <v>60</v>
      </c>
      <c r="E14" s="1">
        <v>31</v>
      </c>
      <c r="F14" s="1">
        <v>29</v>
      </c>
      <c r="G14" s="6">
        <v>0.5</v>
      </c>
      <c r="H14" s="1">
        <v>40</v>
      </c>
      <c r="I14" s="1"/>
      <c r="J14" s="1">
        <v>31</v>
      </c>
      <c r="K14" s="1">
        <f t="shared" si="1"/>
        <v>0</v>
      </c>
      <c r="L14" s="1"/>
      <c r="M14" s="1"/>
      <c r="N14" s="1">
        <v>40</v>
      </c>
      <c r="O14" s="1">
        <f t="shared" si="2"/>
        <v>6.2</v>
      </c>
      <c r="P14" s="5">
        <f t="shared" si="7"/>
        <v>11.600000000000009</v>
      </c>
      <c r="Q14" s="25">
        <f t="shared" si="3"/>
        <v>11.600000000000009</v>
      </c>
      <c r="R14" s="5"/>
      <c r="S14" s="1"/>
      <c r="T14" s="1">
        <f t="shared" si="4"/>
        <v>13.000000000000002</v>
      </c>
      <c r="U14" s="1">
        <f t="shared" si="5"/>
        <v>11.129032258064516</v>
      </c>
      <c r="V14" s="1">
        <v>-0.2</v>
      </c>
      <c r="W14" s="1">
        <v>11.2</v>
      </c>
      <c r="X14" s="1">
        <v>-0.2</v>
      </c>
      <c r="Y14" s="1">
        <v>6.6</v>
      </c>
      <c r="Z14" s="1"/>
      <c r="AA14" s="1">
        <f t="shared" si="6"/>
        <v>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35</v>
      </c>
      <c r="C15" s="1">
        <v>22</v>
      </c>
      <c r="D15" s="1"/>
      <c r="E15" s="1">
        <v>9</v>
      </c>
      <c r="F15" s="1">
        <v>7</v>
      </c>
      <c r="G15" s="6">
        <v>0.4</v>
      </c>
      <c r="H15" s="1">
        <v>50</v>
      </c>
      <c r="I15" s="1"/>
      <c r="J15" s="1">
        <v>11</v>
      </c>
      <c r="K15" s="1">
        <f t="shared" si="1"/>
        <v>-2</v>
      </c>
      <c r="L15" s="1"/>
      <c r="M15" s="1"/>
      <c r="N15" s="1">
        <v>15.599999999999991</v>
      </c>
      <c r="O15" s="1">
        <f t="shared" si="2"/>
        <v>1.8</v>
      </c>
      <c r="P15" s="5"/>
      <c r="Q15" s="25">
        <v>10</v>
      </c>
      <c r="R15" s="5">
        <v>30</v>
      </c>
      <c r="S15" s="9" t="s">
        <v>140</v>
      </c>
      <c r="T15" s="1">
        <f t="shared" si="4"/>
        <v>18.111111111111107</v>
      </c>
      <c r="U15" s="1">
        <f t="shared" si="5"/>
        <v>12.55555555555555</v>
      </c>
      <c r="V15" s="1">
        <v>2.8</v>
      </c>
      <c r="W15" s="1">
        <v>1.4</v>
      </c>
      <c r="X15" s="1">
        <v>3.2</v>
      </c>
      <c r="Y15" s="1">
        <v>0.8</v>
      </c>
      <c r="Z15" s="1"/>
      <c r="AA15" s="1">
        <f t="shared" si="6"/>
        <v>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35</v>
      </c>
      <c r="C16" s="1">
        <v>6</v>
      </c>
      <c r="D16" s="1">
        <v>30</v>
      </c>
      <c r="E16" s="1">
        <v>17</v>
      </c>
      <c r="F16" s="1">
        <v>19</v>
      </c>
      <c r="G16" s="6">
        <v>0.17</v>
      </c>
      <c r="H16" s="1">
        <v>180</v>
      </c>
      <c r="I16" s="1"/>
      <c r="J16" s="1">
        <v>17</v>
      </c>
      <c r="K16" s="1">
        <f t="shared" si="1"/>
        <v>0</v>
      </c>
      <c r="L16" s="1"/>
      <c r="M16" s="1"/>
      <c r="N16" s="1">
        <v>18.600000000000001</v>
      </c>
      <c r="O16" s="1">
        <f t="shared" si="2"/>
        <v>3.4</v>
      </c>
      <c r="P16" s="5">
        <v>10</v>
      </c>
      <c r="Q16" s="25">
        <v>15</v>
      </c>
      <c r="R16" s="5">
        <v>20</v>
      </c>
      <c r="S16" s="9" t="s">
        <v>140</v>
      </c>
      <c r="T16" s="1">
        <f t="shared" si="4"/>
        <v>15.470588235294118</v>
      </c>
      <c r="U16" s="1">
        <f t="shared" si="5"/>
        <v>11.058823529411766</v>
      </c>
      <c r="V16" s="1">
        <v>3.2</v>
      </c>
      <c r="W16" s="1">
        <v>3</v>
      </c>
      <c r="X16" s="1">
        <v>2.2000000000000002</v>
      </c>
      <c r="Y16" s="1">
        <v>3</v>
      </c>
      <c r="Z16" s="1"/>
      <c r="AA16" s="1">
        <f t="shared" si="6"/>
        <v>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43</v>
      </c>
      <c r="B17" s="17" t="s">
        <v>35</v>
      </c>
      <c r="C17" s="17"/>
      <c r="D17" s="17"/>
      <c r="E17" s="17"/>
      <c r="F17" s="17"/>
      <c r="G17" s="18">
        <v>0</v>
      </c>
      <c r="H17" s="17">
        <v>50</v>
      </c>
      <c r="I17" s="19" t="s">
        <v>136</v>
      </c>
      <c r="J17" s="17"/>
      <c r="K17" s="17">
        <f t="shared" si="1"/>
        <v>0</v>
      </c>
      <c r="L17" s="17"/>
      <c r="M17" s="17"/>
      <c r="N17" s="17">
        <v>0</v>
      </c>
      <c r="O17" s="17">
        <f t="shared" si="2"/>
        <v>0</v>
      </c>
      <c r="P17" s="20"/>
      <c r="Q17" s="20"/>
      <c r="R17" s="20"/>
      <c r="S17" s="17"/>
      <c r="T17" s="17" t="e">
        <f t="shared" ref="T17:T55" si="8">(F17+N17+P17)/O17</f>
        <v>#DIV/0!</v>
      </c>
      <c r="U17" s="17" t="e">
        <f t="shared" si="5"/>
        <v>#DIV/0!</v>
      </c>
      <c r="V17" s="17">
        <v>0</v>
      </c>
      <c r="W17" s="17">
        <v>0.2</v>
      </c>
      <c r="X17" s="17">
        <v>0</v>
      </c>
      <c r="Y17" s="17">
        <v>1</v>
      </c>
      <c r="Z17" s="17" t="s">
        <v>44</v>
      </c>
      <c r="AA17" s="17">
        <f t="shared" ref="AA17:AA55" si="9">P17*G17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35</v>
      </c>
      <c r="C18" s="1"/>
      <c r="D18" s="1">
        <v>60</v>
      </c>
      <c r="E18" s="1">
        <v>50</v>
      </c>
      <c r="F18" s="1">
        <v>5</v>
      </c>
      <c r="G18" s="6">
        <v>0.45</v>
      </c>
      <c r="H18" s="1">
        <v>50</v>
      </c>
      <c r="I18" s="1"/>
      <c r="J18" s="1">
        <v>55</v>
      </c>
      <c r="K18" s="1">
        <f t="shared" si="1"/>
        <v>-5</v>
      </c>
      <c r="L18" s="1"/>
      <c r="M18" s="1"/>
      <c r="N18" s="1">
        <v>30</v>
      </c>
      <c r="O18" s="1">
        <f t="shared" si="2"/>
        <v>10</v>
      </c>
      <c r="P18" s="5">
        <f t="shared" ref="P18:P24" si="10">13*O18-N18-F18</f>
        <v>95</v>
      </c>
      <c r="Q18" s="25">
        <v>30</v>
      </c>
      <c r="R18" s="5">
        <v>30</v>
      </c>
      <c r="S18" s="1"/>
      <c r="T18" s="1">
        <f t="shared" ref="T18:T24" si="11">(F18+N18+Q18)/O18</f>
        <v>6.5</v>
      </c>
      <c r="U18" s="1">
        <f t="shared" si="5"/>
        <v>3.5</v>
      </c>
      <c r="V18" s="1">
        <v>1.4</v>
      </c>
      <c r="W18" s="1">
        <v>6.8</v>
      </c>
      <c r="X18" s="1">
        <v>-0.4</v>
      </c>
      <c r="Y18" s="1">
        <v>3.6</v>
      </c>
      <c r="Z18" s="1" t="s">
        <v>143</v>
      </c>
      <c r="AA18" s="1">
        <f t="shared" ref="AA18:AA24" si="12">ROUND(Q18*G18,0)</f>
        <v>14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35</v>
      </c>
      <c r="C19" s="1"/>
      <c r="D19" s="1">
        <v>280</v>
      </c>
      <c r="E19" s="13">
        <f>19+E99</f>
        <v>91</v>
      </c>
      <c r="F19" s="13">
        <f>195+F99</f>
        <v>185</v>
      </c>
      <c r="G19" s="6">
        <v>0.5</v>
      </c>
      <c r="H19" s="1">
        <v>60</v>
      </c>
      <c r="I19" s="1"/>
      <c r="J19" s="1">
        <v>20</v>
      </c>
      <c r="K19" s="1">
        <f t="shared" si="1"/>
        <v>71</v>
      </c>
      <c r="L19" s="1"/>
      <c r="M19" s="1"/>
      <c r="N19" s="1">
        <v>100</v>
      </c>
      <c r="O19" s="1">
        <f t="shared" si="2"/>
        <v>18.2</v>
      </c>
      <c r="P19" s="5"/>
      <c r="Q19" s="25">
        <v>50</v>
      </c>
      <c r="R19" s="5">
        <v>150</v>
      </c>
      <c r="S19" s="9" t="s">
        <v>140</v>
      </c>
      <c r="T19" s="1">
        <f t="shared" si="11"/>
        <v>18.406593406593409</v>
      </c>
      <c r="U19" s="1">
        <f t="shared" si="5"/>
        <v>15.659340659340661</v>
      </c>
      <c r="V19" s="1">
        <v>15</v>
      </c>
      <c r="W19" s="1">
        <v>23.2</v>
      </c>
      <c r="X19" s="1">
        <v>3.6</v>
      </c>
      <c r="Y19" s="1">
        <v>3.6</v>
      </c>
      <c r="Z19" s="1"/>
      <c r="AA19" s="1">
        <f t="shared" si="12"/>
        <v>25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35</v>
      </c>
      <c r="C20" s="1">
        <v>6</v>
      </c>
      <c r="D20" s="1"/>
      <c r="E20" s="1">
        <v>6</v>
      </c>
      <c r="F20" s="1"/>
      <c r="G20" s="6">
        <v>0.5</v>
      </c>
      <c r="H20" s="1">
        <v>55</v>
      </c>
      <c r="I20" s="1"/>
      <c r="J20" s="1">
        <v>7</v>
      </c>
      <c r="K20" s="1">
        <f t="shared" si="1"/>
        <v>-1</v>
      </c>
      <c r="L20" s="1"/>
      <c r="M20" s="1"/>
      <c r="N20" s="1">
        <v>18</v>
      </c>
      <c r="O20" s="1">
        <f t="shared" si="2"/>
        <v>1.2</v>
      </c>
      <c r="P20" s="5"/>
      <c r="Q20" s="25">
        <v>10</v>
      </c>
      <c r="R20" s="22">
        <v>20</v>
      </c>
      <c r="S20" s="9" t="s">
        <v>140</v>
      </c>
      <c r="T20" s="1">
        <f t="shared" si="11"/>
        <v>23.333333333333336</v>
      </c>
      <c r="U20" s="1">
        <f t="shared" si="5"/>
        <v>15</v>
      </c>
      <c r="V20" s="1">
        <v>2</v>
      </c>
      <c r="W20" s="1">
        <v>1.4</v>
      </c>
      <c r="X20" s="1">
        <v>2</v>
      </c>
      <c r="Y20" s="1">
        <v>2.4</v>
      </c>
      <c r="Z20" s="1"/>
      <c r="AA20" s="1">
        <f t="shared" si="12"/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35</v>
      </c>
      <c r="C21" s="1">
        <v>6</v>
      </c>
      <c r="D21" s="1">
        <v>48</v>
      </c>
      <c r="E21" s="1">
        <v>22</v>
      </c>
      <c r="F21" s="1">
        <v>23</v>
      </c>
      <c r="G21" s="6">
        <v>0.3</v>
      </c>
      <c r="H21" s="1">
        <v>40</v>
      </c>
      <c r="I21" s="1"/>
      <c r="J21" s="1">
        <v>25</v>
      </c>
      <c r="K21" s="1">
        <f t="shared" si="1"/>
        <v>-3</v>
      </c>
      <c r="L21" s="1"/>
      <c r="M21" s="1"/>
      <c r="N21" s="1">
        <v>12</v>
      </c>
      <c r="O21" s="1">
        <f t="shared" si="2"/>
        <v>4.4000000000000004</v>
      </c>
      <c r="P21" s="5">
        <f t="shared" si="10"/>
        <v>22.200000000000003</v>
      </c>
      <c r="Q21" s="25">
        <v>25</v>
      </c>
      <c r="R21" s="5">
        <v>30</v>
      </c>
      <c r="S21" s="9" t="s">
        <v>140</v>
      </c>
      <c r="T21" s="1">
        <f t="shared" si="11"/>
        <v>13.636363636363635</v>
      </c>
      <c r="U21" s="1">
        <f t="shared" si="5"/>
        <v>7.9545454545454541</v>
      </c>
      <c r="V21" s="1">
        <v>4</v>
      </c>
      <c r="W21" s="1">
        <v>5</v>
      </c>
      <c r="X21" s="1">
        <v>5.2</v>
      </c>
      <c r="Y21" s="1">
        <v>4.8</v>
      </c>
      <c r="Z21" s="1"/>
      <c r="AA21" s="1">
        <f t="shared" si="12"/>
        <v>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49</v>
      </c>
      <c r="B22" s="1" t="s">
        <v>35</v>
      </c>
      <c r="C22" s="1"/>
      <c r="D22" s="1"/>
      <c r="E22" s="1"/>
      <c r="F22" s="1"/>
      <c r="G22" s="6">
        <v>0.5</v>
      </c>
      <c r="H22" s="1">
        <v>60</v>
      </c>
      <c r="I22" s="1"/>
      <c r="J22" s="1">
        <v>1</v>
      </c>
      <c r="K22" s="1">
        <f t="shared" si="1"/>
        <v>-1</v>
      </c>
      <c r="L22" s="1"/>
      <c r="M22" s="1"/>
      <c r="N22" s="1">
        <v>20</v>
      </c>
      <c r="O22" s="1">
        <f t="shared" si="2"/>
        <v>0</v>
      </c>
      <c r="P22" s="5"/>
      <c r="Q22" s="25">
        <v>15</v>
      </c>
      <c r="R22" s="23">
        <v>30</v>
      </c>
      <c r="S22" s="9" t="s">
        <v>140</v>
      </c>
      <c r="T22" s="1" t="e">
        <f t="shared" si="11"/>
        <v>#DIV/0!</v>
      </c>
      <c r="U22" s="1" t="e">
        <f t="shared" si="5"/>
        <v>#DIV/0!</v>
      </c>
      <c r="V22" s="1">
        <v>1</v>
      </c>
      <c r="W22" s="1">
        <v>2</v>
      </c>
      <c r="X22" s="1">
        <v>2.8</v>
      </c>
      <c r="Y22" s="1">
        <v>1.2</v>
      </c>
      <c r="Z22" s="1"/>
      <c r="AA22" s="1">
        <f t="shared" si="12"/>
        <v>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35</v>
      </c>
      <c r="C23" s="1">
        <v>3</v>
      </c>
      <c r="D23" s="1">
        <v>65</v>
      </c>
      <c r="E23" s="1">
        <v>23</v>
      </c>
      <c r="F23" s="1">
        <v>4</v>
      </c>
      <c r="G23" s="6">
        <v>0.35</v>
      </c>
      <c r="H23" s="1">
        <v>40</v>
      </c>
      <c r="I23" s="1"/>
      <c r="J23" s="1">
        <v>43</v>
      </c>
      <c r="K23" s="1">
        <f t="shared" si="1"/>
        <v>-20</v>
      </c>
      <c r="L23" s="1"/>
      <c r="M23" s="1"/>
      <c r="N23" s="1">
        <v>150</v>
      </c>
      <c r="O23" s="1">
        <f t="shared" si="2"/>
        <v>4.5999999999999996</v>
      </c>
      <c r="P23" s="5"/>
      <c r="Q23" s="25">
        <v>20</v>
      </c>
      <c r="R23" s="23">
        <v>40</v>
      </c>
      <c r="S23" s="9" t="s">
        <v>140</v>
      </c>
      <c r="T23" s="1">
        <f t="shared" si="11"/>
        <v>37.826086956521742</v>
      </c>
      <c r="U23" s="1">
        <f t="shared" si="5"/>
        <v>33.478260869565219</v>
      </c>
      <c r="V23" s="1">
        <v>32.4</v>
      </c>
      <c r="W23" s="1">
        <v>7.2</v>
      </c>
      <c r="X23" s="1">
        <v>7.8</v>
      </c>
      <c r="Y23" s="1">
        <v>26.6</v>
      </c>
      <c r="Z23" s="1"/>
      <c r="AA23" s="1">
        <f t="shared" si="12"/>
        <v>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35</v>
      </c>
      <c r="C24" s="1">
        <v>31</v>
      </c>
      <c r="D24" s="1">
        <v>45</v>
      </c>
      <c r="E24" s="1">
        <v>48</v>
      </c>
      <c r="F24" s="1">
        <v>28</v>
      </c>
      <c r="G24" s="6">
        <v>0.17</v>
      </c>
      <c r="H24" s="1">
        <v>120</v>
      </c>
      <c r="I24" s="1"/>
      <c r="J24" s="1">
        <v>48</v>
      </c>
      <c r="K24" s="1">
        <f t="shared" si="1"/>
        <v>0</v>
      </c>
      <c r="L24" s="1"/>
      <c r="M24" s="1"/>
      <c r="N24" s="1">
        <v>20</v>
      </c>
      <c r="O24" s="1">
        <f t="shared" si="2"/>
        <v>9.6</v>
      </c>
      <c r="P24" s="5">
        <f t="shared" si="10"/>
        <v>76.8</v>
      </c>
      <c r="Q24" s="25">
        <f t="shared" ref="Q24" si="13">P24</f>
        <v>76.8</v>
      </c>
      <c r="R24" s="5"/>
      <c r="S24" s="1"/>
      <c r="T24" s="1">
        <f t="shared" si="11"/>
        <v>13</v>
      </c>
      <c r="U24" s="1">
        <f t="shared" si="5"/>
        <v>5</v>
      </c>
      <c r="V24" s="1">
        <v>4.8</v>
      </c>
      <c r="W24" s="1">
        <v>7.4</v>
      </c>
      <c r="X24" s="1">
        <v>6.2</v>
      </c>
      <c r="Y24" s="1">
        <v>8</v>
      </c>
      <c r="Z24" s="1"/>
      <c r="AA24" s="1">
        <f t="shared" si="12"/>
        <v>13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52</v>
      </c>
      <c r="B25" s="14" t="s">
        <v>35</v>
      </c>
      <c r="C25" s="14"/>
      <c r="D25" s="14">
        <v>1</v>
      </c>
      <c r="E25" s="14">
        <v>1</v>
      </c>
      <c r="F25" s="14"/>
      <c r="G25" s="15">
        <v>0</v>
      </c>
      <c r="H25" s="14" t="e">
        <v>#N/A</v>
      </c>
      <c r="I25" s="14"/>
      <c r="J25" s="14">
        <v>1</v>
      </c>
      <c r="K25" s="14">
        <f t="shared" si="1"/>
        <v>0</v>
      </c>
      <c r="L25" s="14"/>
      <c r="M25" s="14"/>
      <c r="N25" s="14"/>
      <c r="O25" s="14">
        <f t="shared" si="2"/>
        <v>0.2</v>
      </c>
      <c r="P25" s="16"/>
      <c r="Q25" s="16"/>
      <c r="R25" s="16"/>
      <c r="S25" s="14"/>
      <c r="T25" s="14">
        <f t="shared" si="8"/>
        <v>0</v>
      </c>
      <c r="U25" s="14">
        <f t="shared" si="5"/>
        <v>0</v>
      </c>
      <c r="V25" s="14">
        <v>0</v>
      </c>
      <c r="W25" s="14">
        <v>0</v>
      </c>
      <c r="X25" s="14">
        <v>0</v>
      </c>
      <c r="Y25" s="14">
        <v>0</v>
      </c>
      <c r="Z25" s="14"/>
      <c r="AA25" s="14">
        <f t="shared" si="9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35</v>
      </c>
      <c r="C26" s="1">
        <v>1</v>
      </c>
      <c r="D26" s="1">
        <v>13</v>
      </c>
      <c r="E26" s="1"/>
      <c r="F26" s="1">
        <v>7</v>
      </c>
      <c r="G26" s="6">
        <v>0.38</v>
      </c>
      <c r="H26" s="1">
        <v>40</v>
      </c>
      <c r="I26" s="1"/>
      <c r="J26" s="1">
        <v>7</v>
      </c>
      <c r="K26" s="1">
        <f t="shared" si="1"/>
        <v>-7</v>
      </c>
      <c r="L26" s="1"/>
      <c r="M26" s="1"/>
      <c r="N26" s="1">
        <v>27.8</v>
      </c>
      <c r="O26" s="1">
        <f t="shared" si="2"/>
        <v>0</v>
      </c>
      <c r="P26" s="5"/>
      <c r="Q26" s="25">
        <v>10</v>
      </c>
      <c r="R26" s="22">
        <v>12</v>
      </c>
      <c r="S26" s="9" t="s">
        <v>140</v>
      </c>
      <c r="T26" s="1" t="e">
        <f>(F26+N26+Q26)/O26</f>
        <v>#DIV/0!</v>
      </c>
      <c r="U26" s="1" t="e">
        <f t="shared" si="5"/>
        <v>#DIV/0!</v>
      </c>
      <c r="V26" s="1">
        <v>3.2</v>
      </c>
      <c r="W26" s="1">
        <v>2.2000000000000002</v>
      </c>
      <c r="X26" s="1">
        <v>1.6</v>
      </c>
      <c r="Y26" s="1">
        <v>3</v>
      </c>
      <c r="Z26" s="1"/>
      <c r="AA26" s="1">
        <f>ROUND(Q26*G26,0)</f>
        <v>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54</v>
      </c>
      <c r="B27" s="14" t="s">
        <v>35</v>
      </c>
      <c r="C27" s="14">
        <v>-1</v>
      </c>
      <c r="D27" s="14">
        <v>4</v>
      </c>
      <c r="E27" s="14"/>
      <c r="F27" s="14"/>
      <c r="G27" s="15">
        <v>0</v>
      </c>
      <c r="H27" s="14" t="e">
        <v>#N/A</v>
      </c>
      <c r="I27" s="14"/>
      <c r="J27" s="14"/>
      <c r="K27" s="14">
        <f t="shared" si="1"/>
        <v>0</v>
      </c>
      <c r="L27" s="14"/>
      <c r="M27" s="14"/>
      <c r="N27" s="14">
        <v>0</v>
      </c>
      <c r="O27" s="14">
        <f t="shared" si="2"/>
        <v>0</v>
      </c>
      <c r="P27" s="16"/>
      <c r="Q27" s="16"/>
      <c r="R27" s="16"/>
      <c r="S27" s="14"/>
      <c r="T27" s="14" t="e">
        <f t="shared" si="8"/>
        <v>#DIV/0!</v>
      </c>
      <c r="U27" s="14" t="e">
        <f t="shared" si="5"/>
        <v>#DIV/0!</v>
      </c>
      <c r="V27" s="14">
        <v>0</v>
      </c>
      <c r="W27" s="14">
        <v>0</v>
      </c>
      <c r="X27" s="14">
        <v>0</v>
      </c>
      <c r="Y27" s="14">
        <v>0.2</v>
      </c>
      <c r="Z27" s="14"/>
      <c r="AA27" s="14">
        <f t="shared" si="9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55</v>
      </c>
      <c r="B28" s="14" t="s">
        <v>35</v>
      </c>
      <c r="C28" s="14">
        <v>-13</v>
      </c>
      <c r="D28" s="14">
        <v>15</v>
      </c>
      <c r="E28" s="14"/>
      <c r="F28" s="14"/>
      <c r="G28" s="15">
        <v>0</v>
      </c>
      <c r="H28" s="14" t="e">
        <v>#N/A</v>
      </c>
      <c r="I28" s="14"/>
      <c r="J28" s="14">
        <v>2</v>
      </c>
      <c r="K28" s="14">
        <f t="shared" si="1"/>
        <v>-2</v>
      </c>
      <c r="L28" s="14"/>
      <c r="M28" s="14"/>
      <c r="N28" s="14">
        <v>0</v>
      </c>
      <c r="O28" s="14">
        <f t="shared" si="2"/>
        <v>0</v>
      </c>
      <c r="P28" s="16"/>
      <c r="Q28" s="16"/>
      <c r="R28" s="16"/>
      <c r="S28" s="14"/>
      <c r="T28" s="14" t="e">
        <f t="shared" si="8"/>
        <v>#DIV/0!</v>
      </c>
      <c r="U28" s="14" t="e">
        <f t="shared" si="5"/>
        <v>#DIV/0!</v>
      </c>
      <c r="V28" s="14">
        <v>1.2</v>
      </c>
      <c r="W28" s="14">
        <v>-0.4</v>
      </c>
      <c r="X28" s="14">
        <v>-0.8</v>
      </c>
      <c r="Y28" s="14">
        <v>1</v>
      </c>
      <c r="Z28" s="14" t="s">
        <v>56</v>
      </c>
      <c r="AA28" s="14">
        <f t="shared" si="9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57</v>
      </c>
      <c r="B29" s="14" t="s">
        <v>35</v>
      </c>
      <c r="C29" s="14">
        <v>-3</v>
      </c>
      <c r="D29" s="14">
        <v>3</v>
      </c>
      <c r="E29" s="14">
        <v>-1</v>
      </c>
      <c r="F29" s="14"/>
      <c r="G29" s="15">
        <v>0</v>
      </c>
      <c r="H29" s="14" t="e">
        <v>#N/A</v>
      </c>
      <c r="I29" s="14"/>
      <c r="J29" s="14"/>
      <c r="K29" s="14">
        <f t="shared" si="1"/>
        <v>-1</v>
      </c>
      <c r="L29" s="14"/>
      <c r="M29" s="14"/>
      <c r="N29" s="14">
        <v>0</v>
      </c>
      <c r="O29" s="14">
        <f t="shared" si="2"/>
        <v>-0.2</v>
      </c>
      <c r="P29" s="16"/>
      <c r="Q29" s="16"/>
      <c r="R29" s="16"/>
      <c r="S29" s="14"/>
      <c r="T29" s="14">
        <f t="shared" si="8"/>
        <v>0</v>
      </c>
      <c r="U29" s="14">
        <f t="shared" si="5"/>
        <v>0</v>
      </c>
      <c r="V29" s="14">
        <v>-0.2</v>
      </c>
      <c r="W29" s="14">
        <v>0</v>
      </c>
      <c r="X29" s="14">
        <v>0</v>
      </c>
      <c r="Y29" s="14">
        <v>0.2</v>
      </c>
      <c r="Z29" s="14"/>
      <c r="AA29" s="14">
        <f t="shared" si="9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35</v>
      </c>
      <c r="C30" s="1">
        <v>118</v>
      </c>
      <c r="D30" s="1">
        <v>72</v>
      </c>
      <c r="E30" s="1">
        <v>143</v>
      </c>
      <c r="F30" s="1">
        <v>12</v>
      </c>
      <c r="G30" s="6">
        <v>0.6</v>
      </c>
      <c r="H30" s="1">
        <v>40</v>
      </c>
      <c r="I30" s="1"/>
      <c r="J30" s="1">
        <v>157</v>
      </c>
      <c r="K30" s="1">
        <f t="shared" si="1"/>
        <v>-14</v>
      </c>
      <c r="L30" s="1"/>
      <c r="M30" s="1"/>
      <c r="N30" s="1">
        <v>247.8</v>
      </c>
      <c r="O30" s="1">
        <f t="shared" si="2"/>
        <v>28.6</v>
      </c>
      <c r="P30" s="5">
        <f t="shared" ref="P30:P50" si="14">13*O30-N30-F30</f>
        <v>112</v>
      </c>
      <c r="Q30" s="25">
        <v>150</v>
      </c>
      <c r="R30" s="5">
        <v>200</v>
      </c>
      <c r="S30" s="9" t="s">
        <v>140</v>
      </c>
      <c r="T30" s="1">
        <f t="shared" ref="T30:T50" si="15">(F30+N30+Q30)/O30</f>
        <v>14.328671328671328</v>
      </c>
      <c r="U30" s="1">
        <f t="shared" si="5"/>
        <v>9.0839160839160833</v>
      </c>
      <c r="V30" s="1">
        <v>31.6</v>
      </c>
      <c r="W30" s="1">
        <v>20.8</v>
      </c>
      <c r="X30" s="1">
        <v>30</v>
      </c>
      <c r="Y30" s="1">
        <v>28.4</v>
      </c>
      <c r="Z30" s="1"/>
      <c r="AA30" s="1">
        <f t="shared" ref="AA30:AA50" si="16">ROUND(Q30*G30,0)</f>
        <v>90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35</v>
      </c>
      <c r="C31" s="1"/>
      <c r="D31" s="1">
        <v>60</v>
      </c>
      <c r="E31" s="1">
        <v>39</v>
      </c>
      <c r="F31" s="1">
        <v>18</v>
      </c>
      <c r="G31" s="6">
        <v>0.35</v>
      </c>
      <c r="H31" s="1">
        <v>45</v>
      </c>
      <c r="I31" s="1"/>
      <c r="J31" s="1">
        <v>42</v>
      </c>
      <c r="K31" s="1">
        <f t="shared" si="1"/>
        <v>-3</v>
      </c>
      <c r="L31" s="1"/>
      <c r="M31" s="1"/>
      <c r="N31" s="1">
        <v>48</v>
      </c>
      <c r="O31" s="1">
        <f t="shared" si="2"/>
        <v>7.8</v>
      </c>
      <c r="P31" s="5">
        <f t="shared" si="14"/>
        <v>35.399999999999991</v>
      </c>
      <c r="Q31" s="25">
        <v>60</v>
      </c>
      <c r="R31" s="28">
        <v>488</v>
      </c>
      <c r="S31" s="29" t="s">
        <v>140</v>
      </c>
      <c r="T31" s="1">
        <f t="shared" si="15"/>
        <v>16.153846153846153</v>
      </c>
      <c r="U31" s="1">
        <f t="shared" si="5"/>
        <v>8.4615384615384617</v>
      </c>
      <c r="V31" s="1">
        <v>2.2000000000000002</v>
      </c>
      <c r="W31" s="1">
        <v>6.6</v>
      </c>
      <c r="X31" s="1">
        <v>3.8</v>
      </c>
      <c r="Y31" s="1">
        <v>4.2</v>
      </c>
      <c r="Z31" s="1"/>
      <c r="AA31" s="1">
        <f t="shared" si="16"/>
        <v>21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35</v>
      </c>
      <c r="C32" s="1">
        <v>-4</v>
      </c>
      <c r="D32" s="1">
        <v>44</v>
      </c>
      <c r="E32" s="1">
        <v>33</v>
      </c>
      <c r="F32" s="1">
        <v>4</v>
      </c>
      <c r="G32" s="6">
        <v>0.35</v>
      </c>
      <c r="H32" s="1">
        <v>45</v>
      </c>
      <c r="I32" s="1"/>
      <c r="J32" s="1">
        <v>50</v>
      </c>
      <c r="K32" s="1">
        <f t="shared" si="1"/>
        <v>-17</v>
      </c>
      <c r="L32" s="1"/>
      <c r="M32" s="1"/>
      <c r="N32" s="1">
        <v>117.2</v>
      </c>
      <c r="O32" s="1">
        <f t="shared" si="2"/>
        <v>6.6</v>
      </c>
      <c r="P32" s="5"/>
      <c r="Q32" s="25">
        <v>40</v>
      </c>
      <c r="R32" s="22">
        <v>60</v>
      </c>
      <c r="S32" s="9" t="s">
        <v>140</v>
      </c>
      <c r="T32" s="1">
        <f t="shared" si="15"/>
        <v>24.424242424242422</v>
      </c>
      <c r="U32" s="1">
        <f t="shared" si="5"/>
        <v>18.363636363636363</v>
      </c>
      <c r="V32" s="1">
        <v>12.6</v>
      </c>
      <c r="W32" s="1">
        <v>2.8</v>
      </c>
      <c r="X32" s="1">
        <v>8.6</v>
      </c>
      <c r="Y32" s="1">
        <v>4.8</v>
      </c>
      <c r="Z32" s="1"/>
      <c r="AA32" s="1">
        <f t="shared" si="16"/>
        <v>14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35</v>
      </c>
      <c r="C33" s="1">
        <v>-1</v>
      </c>
      <c r="D33" s="1">
        <v>120</v>
      </c>
      <c r="E33" s="1">
        <v>44</v>
      </c>
      <c r="F33" s="1">
        <v>67</v>
      </c>
      <c r="G33" s="6">
        <v>0.35</v>
      </c>
      <c r="H33" s="1">
        <v>45</v>
      </c>
      <c r="I33" s="1"/>
      <c r="J33" s="1">
        <v>53</v>
      </c>
      <c r="K33" s="1">
        <f t="shared" si="1"/>
        <v>-9</v>
      </c>
      <c r="L33" s="1"/>
      <c r="M33" s="1"/>
      <c r="N33" s="1">
        <v>60</v>
      </c>
      <c r="O33" s="1">
        <f t="shared" si="2"/>
        <v>8.8000000000000007</v>
      </c>
      <c r="P33" s="5"/>
      <c r="Q33" s="25">
        <v>40</v>
      </c>
      <c r="R33" s="22">
        <v>60</v>
      </c>
      <c r="S33" s="9" t="s">
        <v>140</v>
      </c>
      <c r="T33" s="1">
        <f t="shared" si="15"/>
        <v>18.977272727272727</v>
      </c>
      <c r="U33" s="1">
        <f t="shared" si="5"/>
        <v>14.43181818181818</v>
      </c>
      <c r="V33" s="1">
        <v>-2.2000000000000002</v>
      </c>
      <c r="W33" s="1">
        <v>19.2</v>
      </c>
      <c r="X33" s="1">
        <v>3.8</v>
      </c>
      <c r="Y33" s="1">
        <v>12.4</v>
      </c>
      <c r="Z33" s="1"/>
      <c r="AA33" s="1">
        <f t="shared" si="16"/>
        <v>14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141.845</v>
      </c>
      <c r="D34" s="1">
        <v>415.53</v>
      </c>
      <c r="E34" s="1">
        <v>178.482</v>
      </c>
      <c r="F34" s="1">
        <v>329.678</v>
      </c>
      <c r="G34" s="6">
        <v>1</v>
      </c>
      <c r="H34" s="1">
        <v>50</v>
      </c>
      <c r="I34" s="1"/>
      <c r="J34" s="1">
        <v>182.5</v>
      </c>
      <c r="K34" s="1">
        <f t="shared" si="1"/>
        <v>-4.0180000000000007</v>
      </c>
      <c r="L34" s="1"/>
      <c r="M34" s="1"/>
      <c r="N34" s="1">
        <v>135.447</v>
      </c>
      <c r="O34" s="1">
        <f t="shared" si="2"/>
        <v>35.696399999999997</v>
      </c>
      <c r="P34" s="5"/>
      <c r="Q34" s="25">
        <v>100</v>
      </c>
      <c r="R34" s="5">
        <v>150</v>
      </c>
      <c r="S34" s="9" t="s">
        <v>140</v>
      </c>
      <c r="T34" s="1">
        <f t="shared" si="15"/>
        <v>15.831428379332371</v>
      </c>
      <c r="U34" s="1">
        <f t="shared" si="5"/>
        <v>13.03002543673872</v>
      </c>
      <c r="V34" s="1">
        <v>41.362000000000002</v>
      </c>
      <c r="W34" s="1">
        <v>54.968000000000004</v>
      </c>
      <c r="X34" s="1">
        <v>30.347999999999999</v>
      </c>
      <c r="Y34" s="1">
        <v>62.430799999999998</v>
      </c>
      <c r="Z34" s="1"/>
      <c r="AA34" s="1">
        <f t="shared" si="16"/>
        <v>100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275.44200000000001</v>
      </c>
      <c r="D35" s="1">
        <v>204.465</v>
      </c>
      <c r="E35" s="1">
        <v>346.47399999999999</v>
      </c>
      <c r="F35" s="1">
        <v>133.43299999999999</v>
      </c>
      <c r="G35" s="6">
        <v>1</v>
      </c>
      <c r="H35" s="1">
        <v>60</v>
      </c>
      <c r="I35" s="1"/>
      <c r="J35" s="1">
        <v>340.76</v>
      </c>
      <c r="K35" s="1">
        <f t="shared" si="1"/>
        <v>5.7139999999999986</v>
      </c>
      <c r="L35" s="1"/>
      <c r="M35" s="1"/>
      <c r="N35" s="1">
        <v>300</v>
      </c>
      <c r="O35" s="1">
        <f t="shared" si="2"/>
        <v>69.294799999999995</v>
      </c>
      <c r="P35" s="5">
        <f t="shared" si="14"/>
        <v>467.3993999999999</v>
      </c>
      <c r="Q35" s="25">
        <f t="shared" ref="Q35:Q48" si="17">P35</f>
        <v>467.3993999999999</v>
      </c>
      <c r="R35" s="5"/>
      <c r="S35" s="1"/>
      <c r="T35" s="1">
        <f t="shared" si="15"/>
        <v>13</v>
      </c>
      <c r="U35" s="1">
        <f t="shared" si="5"/>
        <v>6.2549137886248323</v>
      </c>
      <c r="V35" s="1">
        <v>27.254799999999999</v>
      </c>
      <c r="W35" s="1">
        <v>47.888599999999997</v>
      </c>
      <c r="X35" s="1">
        <v>58.64</v>
      </c>
      <c r="Y35" s="1">
        <v>62.472000000000001</v>
      </c>
      <c r="Z35" s="1"/>
      <c r="AA35" s="1">
        <f t="shared" si="16"/>
        <v>467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30</v>
      </c>
      <c r="C36" s="1">
        <v>8.0969999999999995</v>
      </c>
      <c r="D36" s="1"/>
      <c r="E36" s="1"/>
      <c r="F36" s="1">
        <v>8.0969999999999995</v>
      </c>
      <c r="G36" s="6">
        <v>1</v>
      </c>
      <c r="H36" s="1">
        <v>180</v>
      </c>
      <c r="I36" s="1"/>
      <c r="J36" s="1"/>
      <c r="K36" s="1">
        <f t="shared" si="1"/>
        <v>0</v>
      </c>
      <c r="L36" s="1"/>
      <c r="M36" s="1"/>
      <c r="N36" s="1">
        <v>0</v>
      </c>
      <c r="O36" s="1">
        <f t="shared" si="2"/>
        <v>0</v>
      </c>
      <c r="P36" s="5"/>
      <c r="Q36" s="25">
        <f t="shared" si="17"/>
        <v>0</v>
      </c>
      <c r="R36" s="5"/>
      <c r="S36" s="1"/>
      <c r="T36" s="1" t="e">
        <f t="shared" si="15"/>
        <v>#DIV/0!</v>
      </c>
      <c r="U36" s="1" t="e">
        <f t="shared" si="5"/>
        <v>#DIV/0!</v>
      </c>
      <c r="V36" s="1">
        <v>0</v>
      </c>
      <c r="W36" s="1">
        <v>0.36</v>
      </c>
      <c r="X36" s="1">
        <v>7.3999999999999996E-2</v>
      </c>
      <c r="Y36" s="1">
        <v>0.215</v>
      </c>
      <c r="Z36" s="12" t="s">
        <v>65</v>
      </c>
      <c r="AA36" s="1">
        <f t="shared" si="1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55.24</v>
      </c>
      <c r="D37" s="1">
        <v>7.0000000000000007E-2</v>
      </c>
      <c r="E37" s="1">
        <v>25.5</v>
      </c>
      <c r="F37" s="1">
        <v>29.7</v>
      </c>
      <c r="G37" s="6">
        <v>1</v>
      </c>
      <c r="H37" s="1">
        <v>60</v>
      </c>
      <c r="I37" s="1"/>
      <c r="J37" s="1">
        <v>25</v>
      </c>
      <c r="K37" s="1">
        <f t="shared" si="1"/>
        <v>0.5</v>
      </c>
      <c r="L37" s="1"/>
      <c r="M37" s="1"/>
      <c r="N37" s="1">
        <v>30</v>
      </c>
      <c r="O37" s="1">
        <f t="shared" si="2"/>
        <v>5.0999999999999996</v>
      </c>
      <c r="P37" s="5"/>
      <c r="Q37" s="25">
        <v>25</v>
      </c>
      <c r="R37" s="22">
        <v>30</v>
      </c>
      <c r="S37" s="9" t="s">
        <v>140</v>
      </c>
      <c r="T37" s="1">
        <f t="shared" si="15"/>
        <v>16.607843137254903</v>
      </c>
      <c r="U37" s="1">
        <f t="shared" si="5"/>
        <v>11.705882352941178</v>
      </c>
      <c r="V37" s="1">
        <v>4.62</v>
      </c>
      <c r="W37" s="1">
        <v>4.6240000000000014</v>
      </c>
      <c r="X37" s="1">
        <v>7.13</v>
      </c>
      <c r="Y37" s="1">
        <v>5.4847999999999999</v>
      </c>
      <c r="Z37" s="1"/>
      <c r="AA37" s="1">
        <f t="shared" si="16"/>
        <v>25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109.04</v>
      </c>
      <c r="D38" s="1">
        <v>15.83</v>
      </c>
      <c r="E38" s="1">
        <v>46.3</v>
      </c>
      <c r="F38" s="1">
        <v>62.69</v>
      </c>
      <c r="G38" s="6">
        <v>1</v>
      </c>
      <c r="H38" s="1">
        <v>60</v>
      </c>
      <c r="I38" s="1"/>
      <c r="J38" s="1">
        <v>45</v>
      </c>
      <c r="K38" s="1">
        <f t="shared" ref="K38:K69" si="18">E38-J38</f>
        <v>1.2999999999999972</v>
      </c>
      <c r="L38" s="1"/>
      <c r="M38" s="1"/>
      <c r="N38" s="1">
        <v>27.579599999999989</v>
      </c>
      <c r="O38" s="1">
        <f t="shared" si="2"/>
        <v>9.26</v>
      </c>
      <c r="P38" s="5">
        <f t="shared" si="14"/>
        <v>30.110400000000013</v>
      </c>
      <c r="Q38" s="25">
        <f t="shared" si="17"/>
        <v>30.110400000000013</v>
      </c>
      <c r="R38" s="5"/>
      <c r="S38" s="1"/>
      <c r="T38" s="1">
        <f t="shared" si="15"/>
        <v>13</v>
      </c>
      <c r="U38" s="1">
        <f t="shared" si="5"/>
        <v>9.7483369330453549</v>
      </c>
      <c r="V38" s="1">
        <v>10.5092</v>
      </c>
      <c r="W38" s="1">
        <v>11.32</v>
      </c>
      <c r="X38" s="1">
        <v>15.144</v>
      </c>
      <c r="Y38" s="1">
        <v>14.952</v>
      </c>
      <c r="Z38" s="1"/>
      <c r="AA38" s="1">
        <f t="shared" si="16"/>
        <v>30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33.186999999999998</v>
      </c>
      <c r="D39" s="1">
        <v>12.205</v>
      </c>
      <c r="E39" s="1">
        <v>0.36099999999999999</v>
      </c>
      <c r="F39" s="1">
        <v>45.030999999999999</v>
      </c>
      <c r="G39" s="6">
        <v>1</v>
      </c>
      <c r="H39" s="1">
        <v>180</v>
      </c>
      <c r="I39" s="1"/>
      <c r="J39" s="1">
        <v>0.4</v>
      </c>
      <c r="K39" s="1">
        <f t="shared" si="18"/>
        <v>-3.9000000000000035E-2</v>
      </c>
      <c r="L39" s="1"/>
      <c r="M39" s="1"/>
      <c r="N39" s="1">
        <v>0</v>
      </c>
      <c r="O39" s="1">
        <f t="shared" si="2"/>
        <v>7.22E-2</v>
      </c>
      <c r="P39" s="5"/>
      <c r="Q39" s="25">
        <f t="shared" si="17"/>
        <v>0</v>
      </c>
      <c r="R39" s="5"/>
      <c r="S39" s="1"/>
      <c r="T39" s="1">
        <f t="shared" si="15"/>
        <v>623.6980609418282</v>
      </c>
      <c r="U39" s="1">
        <f t="shared" si="5"/>
        <v>623.6980609418282</v>
      </c>
      <c r="V39" s="1">
        <v>0</v>
      </c>
      <c r="W39" s="1">
        <v>2.7978000000000001</v>
      </c>
      <c r="X39" s="1">
        <v>2.6034000000000002</v>
      </c>
      <c r="Y39" s="1">
        <v>2.8757999999999999</v>
      </c>
      <c r="Z39" s="12" t="s">
        <v>31</v>
      </c>
      <c r="AA39" s="1">
        <f t="shared" si="1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18.713000000000001</v>
      </c>
      <c r="D40" s="1"/>
      <c r="E40" s="1">
        <v>10.39</v>
      </c>
      <c r="F40" s="1">
        <v>6.2270000000000003</v>
      </c>
      <c r="G40" s="6">
        <v>1</v>
      </c>
      <c r="H40" s="1">
        <v>35</v>
      </c>
      <c r="I40" s="1"/>
      <c r="J40" s="1">
        <v>11.1</v>
      </c>
      <c r="K40" s="1">
        <f t="shared" si="18"/>
        <v>-0.70999999999999908</v>
      </c>
      <c r="L40" s="1"/>
      <c r="M40" s="1"/>
      <c r="N40" s="1">
        <v>0</v>
      </c>
      <c r="O40" s="1">
        <f t="shared" si="2"/>
        <v>2.0780000000000003</v>
      </c>
      <c r="P40" s="5">
        <f>12*O40-N40-F40</f>
        <v>18.709000000000003</v>
      </c>
      <c r="Q40" s="25">
        <f t="shared" si="17"/>
        <v>18.709000000000003</v>
      </c>
      <c r="R40" s="5"/>
      <c r="S40" s="1"/>
      <c r="T40" s="1">
        <f t="shared" si="15"/>
        <v>12</v>
      </c>
      <c r="U40" s="1">
        <f t="shared" si="5"/>
        <v>2.9966313763233874</v>
      </c>
      <c r="V40" s="1">
        <v>1.3842000000000001</v>
      </c>
      <c r="W40" s="1">
        <v>1.5274000000000001</v>
      </c>
      <c r="X40" s="1">
        <v>0</v>
      </c>
      <c r="Y40" s="1">
        <v>4.7431999999999999</v>
      </c>
      <c r="Z40" s="1"/>
      <c r="AA40" s="1">
        <f t="shared" si="16"/>
        <v>19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/>
      <c r="D41" s="1">
        <v>73.269000000000005</v>
      </c>
      <c r="E41" s="1">
        <v>73.269000000000005</v>
      </c>
      <c r="F41" s="1"/>
      <c r="G41" s="6">
        <v>1</v>
      </c>
      <c r="H41" s="1">
        <v>40</v>
      </c>
      <c r="I41" s="1"/>
      <c r="J41" s="1">
        <v>73.269000000000005</v>
      </c>
      <c r="K41" s="1">
        <f t="shared" si="18"/>
        <v>0</v>
      </c>
      <c r="L41" s="1"/>
      <c r="M41" s="1"/>
      <c r="N41" s="1">
        <v>90</v>
      </c>
      <c r="O41" s="1">
        <f t="shared" si="2"/>
        <v>14.6538</v>
      </c>
      <c r="P41" s="5">
        <f t="shared" si="14"/>
        <v>100.49940000000001</v>
      </c>
      <c r="Q41" s="25">
        <v>250</v>
      </c>
      <c r="R41" s="5">
        <v>250</v>
      </c>
      <c r="S41" s="1" t="s">
        <v>139</v>
      </c>
      <c r="T41" s="1">
        <f t="shared" si="15"/>
        <v>23.202172815242463</v>
      </c>
      <c r="U41" s="1">
        <f t="shared" si="5"/>
        <v>6.1417516275641812</v>
      </c>
      <c r="V41" s="1">
        <v>0.28539999999999999</v>
      </c>
      <c r="W41" s="1">
        <v>3.8368000000000002</v>
      </c>
      <c r="X41" s="1">
        <v>2.5442</v>
      </c>
      <c r="Y41" s="1">
        <v>0</v>
      </c>
      <c r="Z41" s="1"/>
      <c r="AA41" s="1">
        <f t="shared" si="16"/>
        <v>250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/>
      <c r="D42" s="1">
        <v>8.375</v>
      </c>
      <c r="E42" s="1">
        <v>1.4119999999999999</v>
      </c>
      <c r="F42" s="1">
        <v>6.96</v>
      </c>
      <c r="G42" s="6">
        <v>1</v>
      </c>
      <c r="H42" s="1">
        <v>30</v>
      </c>
      <c r="I42" s="1"/>
      <c r="J42" s="1">
        <v>1.3</v>
      </c>
      <c r="K42" s="1">
        <f t="shared" si="18"/>
        <v>0.11199999999999988</v>
      </c>
      <c r="L42" s="1"/>
      <c r="M42" s="1"/>
      <c r="N42" s="1">
        <v>19.623999999999999</v>
      </c>
      <c r="O42" s="1">
        <f t="shared" si="2"/>
        <v>0.28239999999999998</v>
      </c>
      <c r="P42" s="5"/>
      <c r="Q42" s="25">
        <v>10</v>
      </c>
      <c r="R42" s="23">
        <v>16</v>
      </c>
      <c r="S42" s="9" t="s">
        <v>140</v>
      </c>
      <c r="T42" s="1">
        <f t="shared" si="15"/>
        <v>129.54674220963176</v>
      </c>
      <c r="U42" s="1">
        <f t="shared" si="5"/>
        <v>94.135977337110489</v>
      </c>
      <c r="V42" s="1">
        <v>2.302</v>
      </c>
      <c r="W42" s="1">
        <v>1.9272</v>
      </c>
      <c r="X42" s="1">
        <v>-0.84220000000000006</v>
      </c>
      <c r="Y42" s="1">
        <v>4.6327999999999996</v>
      </c>
      <c r="Z42" s="1"/>
      <c r="AA42" s="1">
        <f t="shared" si="16"/>
        <v>10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/>
      <c r="D43" s="1">
        <v>69.391999999999996</v>
      </c>
      <c r="E43" s="1">
        <v>15.502000000000001</v>
      </c>
      <c r="F43" s="1">
        <v>53.89</v>
      </c>
      <c r="G43" s="6">
        <v>1</v>
      </c>
      <c r="H43" s="1">
        <v>30</v>
      </c>
      <c r="I43" s="1"/>
      <c r="J43" s="1">
        <v>17</v>
      </c>
      <c r="K43" s="1">
        <f t="shared" si="18"/>
        <v>-1.4979999999999993</v>
      </c>
      <c r="L43" s="1"/>
      <c r="M43" s="1"/>
      <c r="N43" s="1">
        <v>10</v>
      </c>
      <c r="O43" s="1">
        <f t="shared" si="2"/>
        <v>3.1004</v>
      </c>
      <c r="P43" s="5"/>
      <c r="Q43" s="25">
        <f t="shared" si="17"/>
        <v>0</v>
      </c>
      <c r="R43" s="5"/>
      <c r="S43" s="1"/>
      <c r="T43" s="1">
        <f t="shared" si="15"/>
        <v>20.607018449232356</v>
      </c>
      <c r="U43" s="1">
        <f t="shared" si="5"/>
        <v>20.607018449232356</v>
      </c>
      <c r="V43" s="1">
        <v>-0.19120000000000001</v>
      </c>
      <c r="W43" s="1">
        <v>9.2134</v>
      </c>
      <c r="X43" s="1">
        <v>0.53179999999999994</v>
      </c>
      <c r="Y43" s="1">
        <v>6.5068000000000001</v>
      </c>
      <c r="Z43" s="1"/>
      <c r="AA43" s="1">
        <f t="shared" si="1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1.2749999999999999</v>
      </c>
      <c r="D44" s="1">
        <v>7.2999999999999995E-2</v>
      </c>
      <c r="E44" s="1">
        <v>-0.34300000000000003</v>
      </c>
      <c r="F44" s="1"/>
      <c r="G44" s="6">
        <v>1</v>
      </c>
      <c r="H44" s="1">
        <v>45</v>
      </c>
      <c r="I44" s="1"/>
      <c r="J44" s="1">
        <v>2.5750000000000002</v>
      </c>
      <c r="K44" s="1">
        <f t="shared" si="18"/>
        <v>-2.9180000000000001</v>
      </c>
      <c r="L44" s="1"/>
      <c r="M44" s="1"/>
      <c r="N44" s="1">
        <v>8</v>
      </c>
      <c r="O44" s="1">
        <f t="shared" si="2"/>
        <v>-6.8600000000000008E-2</v>
      </c>
      <c r="P44" s="21">
        <v>10</v>
      </c>
      <c r="Q44" s="25">
        <v>8</v>
      </c>
      <c r="R44" s="5">
        <v>8</v>
      </c>
      <c r="S44" s="1"/>
      <c r="T44" s="1">
        <f t="shared" si="15"/>
        <v>-233.23615160349851</v>
      </c>
      <c r="U44" s="1">
        <f t="shared" si="5"/>
        <v>-116.61807580174926</v>
      </c>
      <c r="V44" s="1">
        <v>1.341</v>
      </c>
      <c r="W44" s="1">
        <v>0.83520000000000005</v>
      </c>
      <c r="X44" s="1">
        <v>0.28220000000000001</v>
      </c>
      <c r="Y44" s="1">
        <v>1.0696000000000001</v>
      </c>
      <c r="Z44" s="1"/>
      <c r="AA44" s="1">
        <f t="shared" si="16"/>
        <v>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30</v>
      </c>
      <c r="C45" s="1">
        <v>114.634</v>
      </c>
      <c r="D45" s="1">
        <v>138.91900000000001</v>
      </c>
      <c r="E45" s="1">
        <v>120.93300000000001</v>
      </c>
      <c r="F45" s="1">
        <v>129.43899999999999</v>
      </c>
      <c r="G45" s="6">
        <v>1</v>
      </c>
      <c r="H45" s="1">
        <v>40</v>
      </c>
      <c r="I45" s="1"/>
      <c r="J45" s="1">
        <v>119.4</v>
      </c>
      <c r="K45" s="1">
        <f t="shared" si="18"/>
        <v>1.5330000000000013</v>
      </c>
      <c r="L45" s="1"/>
      <c r="M45" s="1"/>
      <c r="N45" s="1">
        <v>527.00700000000006</v>
      </c>
      <c r="O45" s="1">
        <f t="shared" si="2"/>
        <v>24.186600000000002</v>
      </c>
      <c r="P45" s="5"/>
      <c r="Q45" s="25">
        <f t="shared" si="17"/>
        <v>0</v>
      </c>
      <c r="R45" s="5"/>
      <c r="S45" s="1"/>
      <c r="T45" s="1">
        <f t="shared" si="15"/>
        <v>27.140896198721606</v>
      </c>
      <c r="U45" s="1">
        <f t="shared" si="5"/>
        <v>27.140896198721606</v>
      </c>
      <c r="V45" s="1">
        <v>59.357000000000014</v>
      </c>
      <c r="W45" s="1">
        <v>35.023800000000001</v>
      </c>
      <c r="X45" s="1">
        <v>42.995399999999997</v>
      </c>
      <c r="Y45" s="1">
        <v>24.173200000000001</v>
      </c>
      <c r="Z45" s="1"/>
      <c r="AA45" s="1">
        <f t="shared" si="1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30</v>
      </c>
      <c r="C46" s="1">
        <v>26.074999999999999</v>
      </c>
      <c r="D46" s="1">
        <v>16.324999999999999</v>
      </c>
      <c r="E46" s="1">
        <v>6.8380000000000001</v>
      </c>
      <c r="F46" s="1">
        <v>35.561999999999998</v>
      </c>
      <c r="G46" s="6">
        <v>1</v>
      </c>
      <c r="H46" s="1">
        <v>40</v>
      </c>
      <c r="I46" s="1"/>
      <c r="J46" s="1">
        <v>6.5</v>
      </c>
      <c r="K46" s="1">
        <f t="shared" si="18"/>
        <v>0.33800000000000008</v>
      </c>
      <c r="L46" s="1"/>
      <c r="M46" s="1"/>
      <c r="N46" s="1">
        <v>0</v>
      </c>
      <c r="O46" s="1">
        <f t="shared" si="2"/>
        <v>1.3675999999999999</v>
      </c>
      <c r="P46" s="5"/>
      <c r="Q46" s="25">
        <f t="shared" si="17"/>
        <v>0</v>
      </c>
      <c r="R46" s="5"/>
      <c r="S46" s="1"/>
      <c r="T46" s="1">
        <f t="shared" si="15"/>
        <v>26.003217315004388</v>
      </c>
      <c r="U46" s="1">
        <f t="shared" si="5"/>
        <v>26.003217315004388</v>
      </c>
      <c r="V46" s="1">
        <v>1.883</v>
      </c>
      <c r="W46" s="1">
        <v>6.1334</v>
      </c>
      <c r="X46" s="1">
        <v>1.335</v>
      </c>
      <c r="Y46" s="1">
        <v>8.4697999999999993</v>
      </c>
      <c r="Z46" s="12" t="s">
        <v>31</v>
      </c>
      <c r="AA46" s="1">
        <f t="shared" si="1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30</v>
      </c>
      <c r="C47" s="1">
        <v>7.3</v>
      </c>
      <c r="D47" s="1"/>
      <c r="E47" s="1">
        <v>1.48</v>
      </c>
      <c r="F47" s="1">
        <v>5.82</v>
      </c>
      <c r="G47" s="6">
        <v>1</v>
      </c>
      <c r="H47" s="1">
        <v>55</v>
      </c>
      <c r="I47" s="1"/>
      <c r="J47" s="1">
        <v>1.3</v>
      </c>
      <c r="K47" s="1">
        <f t="shared" si="18"/>
        <v>0.17999999999999994</v>
      </c>
      <c r="L47" s="1"/>
      <c r="M47" s="1"/>
      <c r="N47" s="1">
        <v>0</v>
      </c>
      <c r="O47" s="1">
        <f t="shared" si="2"/>
        <v>0.29599999999999999</v>
      </c>
      <c r="P47" s="5"/>
      <c r="Q47" s="25">
        <f t="shared" si="17"/>
        <v>0</v>
      </c>
      <c r="R47" s="5"/>
      <c r="S47" s="1"/>
      <c r="T47" s="1">
        <f t="shared" si="15"/>
        <v>19.662162162162165</v>
      </c>
      <c r="U47" s="1">
        <f t="shared" si="5"/>
        <v>19.662162162162165</v>
      </c>
      <c r="V47" s="1">
        <v>0</v>
      </c>
      <c r="W47" s="1">
        <v>0.57999999999999996</v>
      </c>
      <c r="X47" s="1">
        <v>0.26800000000000002</v>
      </c>
      <c r="Y47" s="1">
        <v>0</v>
      </c>
      <c r="Z47" s="12" t="s">
        <v>77</v>
      </c>
      <c r="AA47" s="1">
        <f t="shared" si="1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35</v>
      </c>
      <c r="C48" s="1">
        <v>13</v>
      </c>
      <c r="D48" s="1">
        <v>42</v>
      </c>
      <c r="E48" s="13">
        <f>13+E100</f>
        <v>23</v>
      </c>
      <c r="F48" s="13">
        <f>15+F100</f>
        <v>13</v>
      </c>
      <c r="G48" s="6">
        <v>0.35</v>
      </c>
      <c r="H48" s="1">
        <v>40</v>
      </c>
      <c r="I48" s="1"/>
      <c r="J48" s="1">
        <v>27</v>
      </c>
      <c r="K48" s="1">
        <f t="shared" si="18"/>
        <v>-4</v>
      </c>
      <c r="L48" s="1"/>
      <c r="M48" s="1"/>
      <c r="N48" s="1">
        <v>99.799999999999983</v>
      </c>
      <c r="O48" s="1">
        <f t="shared" si="2"/>
        <v>4.5999999999999996</v>
      </c>
      <c r="P48" s="5"/>
      <c r="Q48" s="25">
        <f t="shared" si="17"/>
        <v>0</v>
      </c>
      <c r="R48" s="5"/>
      <c r="S48" s="1"/>
      <c r="T48" s="1">
        <f t="shared" si="15"/>
        <v>24.521739130434781</v>
      </c>
      <c r="U48" s="1">
        <f t="shared" si="5"/>
        <v>24.521739130434781</v>
      </c>
      <c r="V48" s="1">
        <v>10.6</v>
      </c>
      <c r="W48" s="1">
        <v>6.8</v>
      </c>
      <c r="X48" s="1">
        <v>7</v>
      </c>
      <c r="Y48" s="1">
        <v>6.2</v>
      </c>
      <c r="Z48" s="1"/>
      <c r="AA48" s="1">
        <f t="shared" si="1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35</v>
      </c>
      <c r="C49" s="1">
        <v>28</v>
      </c>
      <c r="D49" s="1">
        <v>45</v>
      </c>
      <c r="E49" s="13">
        <f>29+E101</f>
        <v>106</v>
      </c>
      <c r="F49" s="13">
        <f>F101</f>
        <v>-8</v>
      </c>
      <c r="G49" s="6">
        <v>0.4</v>
      </c>
      <c r="H49" s="1">
        <v>45</v>
      </c>
      <c r="I49" s="1"/>
      <c r="J49" s="1">
        <v>53</v>
      </c>
      <c r="K49" s="1">
        <f t="shared" si="18"/>
        <v>53</v>
      </c>
      <c r="L49" s="1"/>
      <c r="M49" s="1"/>
      <c r="N49" s="1">
        <v>250</v>
      </c>
      <c r="O49" s="1">
        <f t="shared" si="2"/>
        <v>21.2</v>
      </c>
      <c r="P49" s="5">
        <f t="shared" si="14"/>
        <v>33.599999999999966</v>
      </c>
      <c r="Q49" s="25">
        <v>80</v>
      </c>
      <c r="R49" s="5">
        <v>250</v>
      </c>
      <c r="S49" s="9" t="s">
        <v>140</v>
      </c>
      <c r="T49" s="1">
        <f t="shared" si="15"/>
        <v>15.188679245283019</v>
      </c>
      <c r="U49" s="1">
        <f t="shared" si="5"/>
        <v>11.415094339622643</v>
      </c>
      <c r="V49" s="1">
        <v>30.6</v>
      </c>
      <c r="W49" s="1">
        <v>4.4000000000000004</v>
      </c>
      <c r="X49" s="1">
        <v>11.6</v>
      </c>
      <c r="Y49" s="1">
        <v>10</v>
      </c>
      <c r="Z49" s="1"/>
      <c r="AA49" s="1">
        <f t="shared" si="16"/>
        <v>32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35</v>
      </c>
      <c r="C50" s="1">
        <v>63</v>
      </c>
      <c r="D50" s="1">
        <v>192</v>
      </c>
      <c r="E50" s="1">
        <v>230</v>
      </c>
      <c r="F50" s="1">
        <v>13</v>
      </c>
      <c r="G50" s="6">
        <v>0.45</v>
      </c>
      <c r="H50" s="1">
        <v>50</v>
      </c>
      <c r="I50" s="1"/>
      <c r="J50" s="1">
        <v>241</v>
      </c>
      <c r="K50" s="1">
        <f t="shared" si="18"/>
        <v>-11</v>
      </c>
      <c r="L50" s="1"/>
      <c r="M50" s="1"/>
      <c r="N50" s="1">
        <v>362.39999999999992</v>
      </c>
      <c r="O50" s="1">
        <f t="shared" si="2"/>
        <v>46</v>
      </c>
      <c r="P50" s="5">
        <f t="shared" si="14"/>
        <v>222.60000000000008</v>
      </c>
      <c r="Q50" s="25">
        <v>320</v>
      </c>
      <c r="R50" s="5">
        <v>350</v>
      </c>
      <c r="S50" s="9" t="s">
        <v>140</v>
      </c>
      <c r="T50" s="1">
        <f t="shared" si="15"/>
        <v>15.117391304347823</v>
      </c>
      <c r="U50" s="1">
        <f t="shared" si="5"/>
        <v>8.1608695652173893</v>
      </c>
      <c r="V50" s="1">
        <v>46.4</v>
      </c>
      <c r="W50" s="1">
        <v>39.6</v>
      </c>
      <c r="X50" s="1">
        <v>40.799999999999997</v>
      </c>
      <c r="Y50" s="1">
        <v>56.4</v>
      </c>
      <c r="Z50" s="1"/>
      <c r="AA50" s="1">
        <f t="shared" si="16"/>
        <v>144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81</v>
      </c>
      <c r="B51" s="14" t="s">
        <v>35</v>
      </c>
      <c r="C51" s="14">
        <v>21</v>
      </c>
      <c r="D51" s="14">
        <v>1</v>
      </c>
      <c r="E51" s="13">
        <v>9</v>
      </c>
      <c r="F51" s="13">
        <v>1</v>
      </c>
      <c r="G51" s="15">
        <v>0</v>
      </c>
      <c r="H51" s="14" t="e">
        <v>#N/A</v>
      </c>
      <c r="I51" s="14"/>
      <c r="J51" s="14">
        <v>9</v>
      </c>
      <c r="K51" s="14">
        <f t="shared" si="18"/>
        <v>0</v>
      </c>
      <c r="L51" s="14"/>
      <c r="M51" s="14"/>
      <c r="N51" s="14">
        <v>0</v>
      </c>
      <c r="O51" s="14">
        <f t="shared" si="2"/>
        <v>1.8</v>
      </c>
      <c r="P51" s="16"/>
      <c r="Q51" s="16"/>
      <c r="R51" s="16"/>
      <c r="S51" s="14"/>
      <c r="T51" s="14">
        <f t="shared" si="8"/>
        <v>0.55555555555555558</v>
      </c>
      <c r="U51" s="14">
        <f t="shared" si="5"/>
        <v>0.55555555555555558</v>
      </c>
      <c r="V51" s="14">
        <v>5.2</v>
      </c>
      <c r="W51" s="14">
        <v>6</v>
      </c>
      <c r="X51" s="14">
        <v>0</v>
      </c>
      <c r="Y51" s="14">
        <v>0</v>
      </c>
      <c r="Z51" s="14" t="s">
        <v>82</v>
      </c>
      <c r="AA51" s="14">
        <f t="shared" si="9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35</v>
      </c>
      <c r="C52" s="1">
        <v>-4</v>
      </c>
      <c r="D52" s="1">
        <v>105</v>
      </c>
      <c r="E52" s="1">
        <v>84</v>
      </c>
      <c r="F52" s="1"/>
      <c r="G52" s="6">
        <v>0.4</v>
      </c>
      <c r="H52" s="1">
        <v>45</v>
      </c>
      <c r="I52" s="1"/>
      <c r="J52" s="1">
        <v>192</v>
      </c>
      <c r="K52" s="1">
        <f t="shared" si="18"/>
        <v>-108</v>
      </c>
      <c r="L52" s="1"/>
      <c r="M52" s="1"/>
      <c r="N52" s="1">
        <v>250</v>
      </c>
      <c r="O52" s="1">
        <f t="shared" si="2"/>
        <v>16.8</v>
      </c>
      <c r="P52" s="5"/>
      <c r="Q52" s="25">
        <v>150</v>
      </c>
      <c r="R52" s="5">
        <v>250</v>
      </c>
      <c r="S52" s="9" t="s">
        <v>140</v>
      </c>
      <c r="T52" s="1">
        <f t="shared" ref="T52:T54" si="19">(F52+N52+Q52)/O52</f>
        <v>23.80952380952381</v>
      </c>
      <c r="U52" s="1">
        <f t="shared" si="5"/>
        <v>14.88095238095238</v>
      </c>
      <c r="V52" s="1">
        <v>34.6</v>
      </c>
      <c r="W52" s="1">
        <v>20.8</v>
      </c>
      <c r="X52" s="1">
        <v>32</v>
      </c>
      <c r="Y52" s="1">
        <v>19.2</v>
      </c>
      <c r="Z52" s="1"/>
      <c r="AA52" s="1">
        <f t="shared" ref="AA52:AA54" si="20">ROUND(Q52*G52,0)</f>
        <v>60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35</v>
      </c>
      <c r="C53" s="1">
        <v>-14</v>
      </c>
      <c r="D53" s="1">
        <v>308</v>
      </c>
      <c r="E53" s="1">
        <v>178</v>
      </c>
      <c r="F53" s="1">
        <v>106</v>
      </c>
      <c r="G53" s="6">
        <v>0.4</v>
      </c>
      <c r="H53" s="1">
        <v>50</v>
      </c>
      <c r="I53" s="1"/>
      <c r="J53" s="1">
        <v>184</v>
      </c>
      <c r="K53" s="1">
        <f t="shared" si="18"/>
        <v>-6</v>
      </c>
      <c r="L53" s="1"/>
      <c r="M53" s="1"/>
      <c r="N53" s="1">
        <v>314.40000000000009</v>
      </c>
      <c r="O53" s="1">
        <f t="shared" si="2"/>
        <v>35.6</v>
      </c>
      <c r="P53" s="5">
        <f t="shared" ref="P53:P54" si="21">13*O53-N53-F53</f>
        <v>42.39999999999992</v>
      </c>
      <c r="Q53" s="25">
        <v>200</v>
      </c>
      <c r="R53" s="5">
        <v>300</v>
      </c>
      <c r="S53" s="9" t="s">
        <v>140</v>
      </c>
      <c r="T53" s="1">
        <f t="shared" si="19"/>
        <v>17.426966292134832</v>
      </c>
      <c r="U53" s="1">
        <f t="shared" si="5"/>
        <v>11.808988764044946</v>
      </c>
      <c r="V53" s="1">
        <v>46.2</v>
      </c>
      <c r="W53" s="1">
        <v>41.4</v>
      </c>
      <c r="X53" s="1">
        <v>33.200000000000003</v>
      </c>
      <c r="Y53" s="1">
        <v>45.6</v>
      </c>
      <c r="Z53" s="1"/>
      <c r="AA53" s="1">
        <f t="shared" si="20"/>
        <v>80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35</v>
      </c>
      <c r="C54" s="1">
        <v>13</v>
      </c>
      <c r="D54" s="1">
        <v>18</v>
      </c>
      <c r="E54" s="1">
        <v>18</v>
      </c>
      <c r="F54" s="1">
        <v>7</v>
      </c>
      <c r="G54" s="6">
        <v>0.4</v>
      </c>
      <c r="H54" s="1">
        <v>40</v>
      </c>
      <c r="I54" s="1"/>
      <c r="J54" s="1">
        <v>24</v>
      </c>
      <c r="K54" s="1">
        <f t="shared" si="18"/>
        <v>-6</v>
      </c>
      <c r="L54" s="1"/>
      <c r="M54" s="1"/>
      <c r="N54" s="1">
        <v>12</v>
      </c>
      <c r="O54" s="1">
        <f t="shared" si="2"/>
        <v>3.6</v>
      </c>
      <c r="P54" s="5">
        <f t="shared" si="21"/>
        <v>27.800000000000004</v>
      </c>
      <c r="Q54" s="25">
        <f t="shared" ref="Q54" si="22">P54</f>
        <v>27.800000000000004</v>
      </c>
      <c r="R54" s="5"/>
      <c r="S54" s="1"/>
      <c r="T54" s="1">
        <f t="shared" si="19"/>
        <v>13</v>
      </c>
      <c r="U54" s="1">
        <f t="shared" si="5"/>
        <v>5.2777777777777777</v>
      </c>
      <c r="V54" s="1">
        <v>2.2000000000000002</v>
      </c>
      <c r="W54" s="1">
        <v>2.8</v>
      </c>
      <c r="X54" s="1">
        <v>2.2000000000000002</v>
      </c>
      <c r="Y54" s="1">
        <v>1.2</v>
      </c>
      <c r="Z54" s="1"/>
      <c r="AA54" s="1">
        <f t="shared" si="20"/>
        <v>11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7" t="s">
        <v>86</v>
      </c>
      <c r="B55" s="17" t="s">
        <v>30</v>
      </c>
      <c r="C55" s="17"/>
      <c r="D55" s="17"/>
      <c r="E55" s="17"/>
      <c r="F55" s="17"/>
      <c r="G55" s="18">
        <v>0</v>
      </c>
      <c r="H55" s="17">
        <v>45</v>
      </c>
      <c r="I55" s="19" t="s">
        <v>136</v>
      </c>
      <c r="J55" s="17"/>
      <c r="K55" s="17">
        <f t="shared" si="18"/>
        <v>0</v>
      </c>
      <c r="L55" s="17"/>
      <c r="M55" s="17"/>
      <c r="N55" s="17">
        <v>0</v>
      </c>
      <c r="O55" s="17">
        <f t="shared" si="2"/>
        <v>0</v>
      </c>
      <c r="P55" s="20"/>
      <c r="Q55" s="20"/>
      <c r="R55" s="20"/>
      <c r="S55" s="17"/>
      <c r="T55" s="17" t="e">
        <f t="shared" si="8"/>
        <v>#DIV/0!</v>
      </c>
      <c r="U55" s="17" t="e">
        <f t="shared" si="5"/>
        <v>#DIV/0!</v>
      </c>
      <c r="V55" s="17">
        <v>0</v>
      </c>
      <c r="W55" s="17">
        <v>-0.33600000000000002</v>
      </c>
      <c r="X55" s="17">
        <v>-0.24</v>
      </c>
      <c r="Y55" s="17">
        <v>0.36480000000000001</v>
      </c>
      <c r="Z55" s="17" t="s">
        <v>44</v>
      </c>
      <c r="AA55" s="17">
        <f t="shared" si="9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35</v>
      </c>
      <c r="C56" s="1">
        <v>66</v>
      </c>
      <c r="D56" s="1">
        <v>40</v>
      </c>
      <c r="E56" s="1">
        <v>82</v>
      </c>
      <c r="F56" s="1">
        <v>24</v>
      </c>
      <c r="G56" s="6">
        <v>0.1</v>
      </c>
      <c r="H56" s="1">
        <v>730</v>
      </c>
      <c r="I56" s="1"/>
      <c r="J56" s="1">
        <v>82</v>
      </c>
      <c r="K56" s="1">
        <f t="shared" si="18"/>
        <v>0</v>
      </c>
      <c r="L56" s="1"/>
      <c r="M56" s="1"/>
      <c r="N56" s="1">
        <v>182.6</v>
      </c>
      <c r="O56" s="1">
        <f t="shared" si="2"/>
        <v>16.399999999999999</v>
      </c>
      <c r="P56" s="5"/>
      <c r="Q56" s="25">
        <v>80</v>
      </c>
      <c r="R56" s="5">
        <v>100</v>
      </c>
      <c r="S56" s="9" t="s">
        <v>140</v>
      </c>
      <c r="T56" s="1">
        <f t="shared" ref="T56:T81" si="23">(F56+N56+Q56)/O56</f>
        <v>17.475609756097565</v>
      </c>
      <c r="U56" s="1">
        <f t="shared" si="5"/>
        <v>12.597560975609756</v>
      </c>
      <c r="V56" s="1">
        <v>21.2</v>
      </c>
      <c r="W56" s="1">
        <v>13</v>
      </c>
      <c r="X56" s="1">
        <v>16</v>
      </c>
      <c r="Y56" s="1">
        <v>13.2</v>
      </c>
      <c r="Z56" s="1"/>
      <c r="AA56" s="1">
        <f t="shared" ref="AA56:AA81" si="24">ROUND(Q56*G56,0)</f>
        <v>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35</v>
      </c>
      <c r="C57" s="1">
        <v>16</v>
      </c>
      <c r="D57" s="1"/>
      <c r="E57" s="1"/>
      <c r="F57" s="1"/>
      <c r="G57" s="6">
        <v>0.4</v>
      </c>
      <c r="H57" s="1">
        <v>60</v>
      </c>
      <c r="I57" s="1"/>
      <c r="J57" s="1">
        <v>3</v>
      </c>
      <c r="K57" s="1">
        <f t="shared" si="18"/>
        <v>-3</v>
      </c>
      <c r="L57" s="1"/>
      <c r="M57" s="1"/>
      <c r="N57" s="1">
        <v>20</v>
      </c>
      <c r="O57" s="1">
        <f t="shared" si="2"/>
        <v>0</v>
      </c>
      <c r="P57" s="5"/>
      <c r="Q57" s="25">
        <f t="shared" ref="Q57:Q81" si="25">P57</f>
        <v>0</v>
      </c>
      <c r="R57" s="5"/>
      <c r="S57" s="1"/>
      <c r="T57" s="1" t="e">
        <f t="shared" si="23"/>
        <v>#DIV/0!</v>
      </c>
      <c r="U57" s="1" t="e">
        <f t="shared" si="5"/>
        <v>#DIV/0!</v>
      </c>
      <c r="V57" s="1">
        <v>0.6</v>
      </c>
      <c r="W57" s="1">
        <v>0.2</v>
      </c>
      <c r="X57" s="1">
        <v>1.8</v>
      </c>
      <c r="Y57" s="1">
        <v>2</v>
      </c>
      <c r="Z57" s="1"/>
      <c r="AA57" s="1">
        <f t="shared" si="24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35</v>
      </c>
      <c r="C58" s="1">
        <v>-3</v>
      </c>
      <c r="D58" s="1">
        <v>51</v>
      </c>
      <c r="E58" s="13">
        <f>12+E51</f>
        <v>21</v>
      </c>
      <c r="F58" s="13">
        <f>33+F51</f>
        <v>34</v>
      </c>
      <c r="G58" s="6">
        <v>0.35</v>
      </c>
      <c r="H58" s="1">
        <v>40</v>
      </c>
      <c r="I58" s="1"/>
      <c r="J58" s="1">
        <v>15</v>
      </c>
      <c r="K58" s="1">
        <f t="shared" si="18"/>
        <v>6</v>
      </c>
      <c r="L58" s="1"/>
      <c r="M58" s="1"/>
      <c r="N58" s="1">
        <v>48</v>
      </c>
      <c r="O58" s="1">
        <f t="shared" si="2"/>
        <v>4.2</v>
      </c>
      <c r="P58" s="5"/>
      <c r="Q58" s="25">
        <v>15</v>
      </c>
      <c r="R58" s="5">
        <v>48</v>
      </c>
      <c r="S58" s="9" t="s">
        <v>140</v>
      </c>
      <c r="T58" s="1">
        <f t="shared" si="23"/>
        <v>23.095238095238095</v>
      </c>
      <c r="U58" s="1">
        <f t="shared" si="5"/>
        <v>19.523809523809522</v>
      </c>
      <c r="V58" s="1">
        <v>4.4000000000000004</v>
      </c>
      <c r="W58" s="1">
        <v>7.6</v>
      </c>
      <c r="X58" s="1">
        <v>4.8</v>
      </c>
      <c r="Y58" s="1">
        <v>7.8</v>
      </c>
      <c r="Z58" s="9" t="s">
        <v>138</v>
      </c>
      <c r="AA58" s="1">
        <f t="shared" si="24"/>
        <v>5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35</v>
      </c>
      <c r="C59" s="1">
        <v>17</v>
      </c>
      <c r="D59" s="1">
        <v>92</v>
      </c>
      <c r="E59" s="1">
        <v>58</v>
      </c>
      <c r="F59" s="1">
        <v>26</v>
      </c>
      <c r="G59" s="6">
        <v>0.35</v>
      </c>
      <c r="H59" s="1">
        <v>40</v>
      </c>
      <c r="I59" s="1"/>
      <c r="J59" s="1">
        <v>65</v>
      </c>
      <c r="K59" s="1">
        <f t="shared" si="18"/>
        <v>-7</v>
      </c>
      <c r="L59" s="1"/>
      <c r="M59" s="1"/>
      <c r="N59" s="1">
        <v>161.6</v>
      </c>
      <c r="O59" s="1">
        <f t="shared" si="2"/>
        <v>11.6</v>
      </c>
      <c r="P59" s="5"/>
      <c r="Q59" s="25">
        <v>30</v>
      </c>
      <c r="R59" s="23">
        <v>100</v>
      </c>
      <c r="S59" s="9" t="s">
        <v>140</v>
      </c>
      <c r="T59" s="1">
        <f t="shared" si="23"/>
        <v>18.758620689655171</v>
      </c>
      <c r="U59" s="1">
        <f t="shared" si="5"/>
        <v>16.172413793103448</v>
      </c>
      <c r="V59" s="1">
        <v>18.2</v>
      </c>
      <c r="W59" s="1">
        <v>16.399999999999999</v>
      </c>
      <c r="X59" s="1">
        <v>18</v>
      </c>
      <c r="Y59" s="1">
        <v>19.2</v>
      </c>
      <c r="Z59" s="1"/>
      <c r="AA59" s="1">
        <f t="shared" si="24"/>
        <v>11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35</v>
      </c>
      <c r="C60" s="1">
        <v>-2</v>
      </c>
      <c r="D60" s="1">
        <v>53</v>
      </c>
      <c r="E60" s="1">
        <v>48</v>
      </c>
      <c r="F60" s="1"/>
      <c r="G60" s="6">
        <v>0.4</v>
      </c>
      <c r="H60" s="1">
        <v>40</v>
      </c>
      <c r="I60" s="1"/>
      <c r="J60" s="1">
        <v>64</v>
      </c>
      <c r="K60" s="1">
        <f t="shared" si="18"/>
        <v>-16</v>
      </c>
      <c r="L60" s="1"/>
      <c r="M60" s="1"/>
      <c r="N60" s="1">
        <v>124.4</v>
      </c>
      <c r="O60" s="1">
        <f t="shared" si="2"/>
        <v>9.6</v>
      </c>
      <c r="P60" s="5"/>
      <c r="Q60" s="25">
        <v>90</v>
      </c>
      <c r="R60" s="5">
        <v>124</v>
      </c>
      <c r="S60" s="9" t="s">
        <v>140</v>
      </c>
      <c r="T60" s="1">
        <f t="shared" si="23"/>
        <v>22.333333333333336</v>
      </c>
      <c r="U60" s="1">
        <f t="shared" si="5"/>
        <v>12.958333333333334</v>
      </c>
      <c r="V60" s="1">
        <v>13.6</v>
      </c>
      <c r="W60" s="1">
        <v>-1.2</v>
      </c>
      <c r="X60" s="1">
        <v>22.8</v>
      </c>
      <c r="Y60" s="1">
        <v>9.1999999999999993</v>
      </c>
      <c r="Z60" s="1"/>
      <c r="AA60" s="1">
        <f t="shared" si="24"/>
        <v>36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35</v>
      </c>
      <c r="C61" s="1">
        <v>125</v>
      </c>
      <c r="D61" s="1">
        <v>3</v>
      </c>
      <c r="E61" s="1">
        <v>64</v>
      </c>
      <c r="F61" s="1">
        <v>52</v>
      </c>
      <c r="G61" s="6">
        <v>0.4</v>
      </c>
      <c r="H61" s="1">
        <v>45</v>
      </c>
      <c r="I61" s="1"/>
      <c r="J61" s="1">
        <v>67</v>
      </c>
      <c r="K61" s="1">
        <f t="shared" si="18"/>
        <v>-3</v>
      </c>
      <c r="L61" s="1"/>
      <c r="M61" s="1"/>
      <c r="N61" s="1">
        <v>60</v>
      </c>
      <c r="O61" s="1">
        <f t="shared" si="2"/>
        <v>12.8</v>
      </c>
      <c r="P61" s="5">
        <f t="shared" ref="P61:P81" si="26">13*O61-N61-F61</f>
        <v>54.400000000000006</v>
      </c>
      <c r="Q61" s="25">
        <v>80</v>
      </c>
      <c r="R61" s="5">
        <v>100</v>
      </c>
      <c r="S61" s="9" t="s">
        <v>140</v>
      </c>
      <c r="T61" s="1">
        <f t="shared" si="23"/>
        <v>15</v>
      </c>
      <c r="U61" s="1">
        <f t="shared" si="5"/>
        <v>8.75</v>
      </c>
      <c r="V61" s="1">
        <v>12</v>
      </c>
      <c r="W61" s="1">
        <v>13.6</v>
      </c>
      <c r="X61" s="1">
        <v>20.399999999999999</v>
      </c>
      <c r="Y61" s="1">
        <v>9.4</v>
      </c>
      <c r="Z61" s="1"/>
      <c r="AA61" s="1">
        <f t="shared" si="24"/>
        <v>32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30</v>
      </c>
      <c r="C62" s="1">
        <v>-0.02</v>
      </c>
      <c r="D62" s="1">
        <v>86.6</v>
      </c>
      <c r="E62" s="1">
        <v>82.54</v>
      </c>
      <c r="F62" s="1">
        <v>2.7</v>
      </c>
      <c r="G62" s="6">
        <v>1</v>
      </c>
      <c r="H62" s="1">
        <v>50</v>
      </c>
      <c r="I62" s="1"/>
      <c r="J62" s="1">
        <v>83.76</v>
      </c>
      <c r="K62" s="1">
        <f t="shared" si="18"/>
        <v>-1.2199999999999989</v>
      </c>
      <c r="L62" s="1"/>
      <c r="M62" s="1"/>
      <c r="N62" s="1">
        <v>50</v>
      </c>
      <c r="O62" s="1">
        <f t="shared" si="2"/>
        <v>16.508000000000003</v>
      </c>
      <c r="P62" s="5">
        <f>12*O62-N62-F62</f>
        <v>145.39600000000004</v>
      </c>
      <c r="Q62" s="25">
        <f t="shared" si="25"/>
        <v>145.39600000000004</v>
      </c>
      <c r="R62" s="27"/>
      <c r="S62" s="26" t="s">
        <v>139</v>
      </c>
      <c r="T62" s="1">
        <f t="shared" si="23"/>
        <v>12.000000000000002</v>
      </c>
      <c r="U62" s="1">
        <f t="shared" si="5"/>
        <v>3.192391567724739</v>
      </c>
      <c r="V62" s="1">
        <v>4.3079999999999998</v>
      </c>
      <c r="W62" s="1">
        <v>-0.25600000000000001</v>
      </c>
      <c r="X62" s="1">
        <v>25.448</v>
      </c>
      <c r="Y62" s="1">
        <v>3.1294</v>
      </c>
      <c r="Z62" s="1"/>
      <c r="AA62" s="1">
        <f t="shared" si="24"/>
        <v>145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30</v>
      </c>
      <c r="C63" s="1">
        <v>8.0570000000000004</v>
      </c>
      <c r="D63" s="1">
        <v>10.946999999999999</v>
      </c>
      <c r="E63" s="1">
        <v>10.843</v>
      </c>
      <c r="F63" s="1">
        <v>8.1590000000000007</v>
      </c>
      <c r="G63" s="6">
        <v>1</v>
      </c>
      <c r="H63" s="1">
        <v>50</v>
      </c>
      <c r="I63" s="1"/>
      <c r="J63" s="1">
        <v>10.6</v>
      </c>
      <c r="K63" s="1">
        <f t="shared" si="18"/>
        <v>0.24300000000000033</v>
      </c>
      <c r="L63" s="1"/>
      <c r="M63" s="1"/>
      <c r="N63" s="1">
        <v>10</v>
      </c>
      <c r="O63" s="1">
        <f t="shared" si="2"/>
        <v>2.1686000000000001</v>
      </c>
      <c r="P63" s="5">
        <f t="shared" si="26"/>
        <v>10.0328</v>
      </c>
      <c r="Q63" s="25">
        <v>15</v>
      </c>
      <c r="R63" s="5">
        <v>15</v>
      </c>
      <c r="S63" s="1"/>
      <c r="T63" s="1">
        <f t="shared" si="23"/>
        <v>15.290510006455778</v>
      </c>
      <c r="U63" s="1">
        <f t="shared" si="5"/>
        <v>8.3736050908420179</v>
      </c>
      <c r="V63" s="1">
        <v>2.0562</v>
      </c>
      <c r="W63" s="1">
        <v>2.4154</v>
      </c>
      <c r="X63" s="1">
        <v>1.6160000000000001</v>
      </c>
      <c r="Y63" s="1">
        <v>3.2065999999999999</v>
      </c>
      <c r="Z63" s="1"/>
      <c r="AA63" s="1">
        <f t="shared" si="24"/>
        <v>15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95</v>
      </c>
      <c r="B64" s="1" t="s">
        <v>30</v>
      </c>
      <c r="C64" s="1"/>
      <c r="D64" s="1"/>
      <c r="E64" s="1"/>
      <c r="F64" s="1"/>
      <c r="G64" s="6">
        <v>1</v>
      </c>
      <c r="H64" s="1">
        <v>40</v>
      </c>
      <c r="I64" s="1"/>
      <c r="J64" s="1"/>
      <c r="K64" s="1">
        <f t="shared" si="18"/>
        <v>0</v>
      </c>
      <c r="L64" s="1"/>
      <c r="M64" s="1"/>
      <c r="N64" s="1">
        <v>50</v>
      </c>
      <c r="O64" s="1">
        <f t="shared" si="2"/>
        <v>0</v>
      </c>
      <c r="P64" s="5"/>
      <c r="Q64" s="25">
        <v>50</v>
      </c>
      <c r="R64" s="5">
        <v>50</v>
      </c>
      <c r="S64" s="1" t="s">
        <v>139</v>
      </c>
      <c r="T64" s="1" t="e">
        <f t="shared" si="23"/>
        <v>#DIV/0!</v>
      </c>
      <c r="U64" s="1" t="e">
        <f t="shared" si="5"/>
        <v>#DIV/0!</v>
      </c>
      <c r="V64" s="1">
        <v>10.5482</v>
      </c>
      <c r="W64" s="1">
        <v>0</v>
      </c>
      <c r="X64" s="1">
        <v>0</v>
      </c>
      <c r="Y64" s="1">
        <v>0</v>
      </c>
      <c r="Z64" s="1"/>
      <c r="AA64" s="1">
        <f t="shared" si="24"/>
        <v>50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30</v>
      </c>
      <c r="C65" s="1">
        <v>6.6509999999999998</v>
      </c>
      <c r="D65" s="1">
        <v>4.2999999999999997E-2</v>
      </c>
      <c r="E65" s="1">
        <v>3.9860000000000002</v>
      </c>
      <c r="F65" s="1"/>
      <c r="G65" s="6">
        <v>1</v>
      </c>
      <c r="H65" s="1">
        <v>40</v>
      </c>
      <c r="I65" s="1"/>
      <c r="J65" s="1">
        <v>6.5</v>
      </c>
      <c r="K65" s="1">
        <f t="shared" si="18"/>
        <v>-2.5139999999999998</v>
      </c>
      <c r="L65" s="1"/>
      <c r="M65" s="1"/>
      <c r="N65" s="1">
        <v>10.7326</v>
      </c>
      <c r="O65" s="1">
        <f t="shared" si="2"/>
        <v>0.79720000000000002</v>
      </c>
      <c r="P65" s="5"/>
      <c r="Q65" s="25">
        <v>10</v>
      </c>
      <c r="R65" s="5">
        <v>15</v>
      </c>
      <c r="S65" s="1"/>
      <c r="T65" s="1">
        <f t="shared" si="23"/>
        <v>26.006773707977921</v>
      </c>
      <c r="U65" s="1">
        <f t="shared" si="5"/>
        <v>13.462870045158052</v>
      </c>
      <c r="V65" s="1">
        <v>1.3371999999999999</v>
      </c>
      <c r="W65" s="1">
        <v>0.26619999999999999</v>
      </c>
      <c r="X65" s="1">
        <v>0.72399999999999998</v>
      </c>
      <c r="Y65" s="1">
        <v>1.5067999999999999</v>
      </c>
      <c r="Z65" s="1"/>
      <c r="AA65" s="1">
        <f t="shared" si="24"/>
        <v>10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35</v>
      </c>
      <c r="C66" s="1">
        <v>260</v>
      </c>
      <c r="D66" s="1">
        <v>409</v>
      </c>
      <c r="E66" s="1">
        <v>310</v>
      </c>
      <c r="F66" s="1">
        <v>336</v>
      </c>
      <c r="G66" s="6">
        <v>0.45</v>
      </c>
      <c r="H66" s="1">
        <v>50</v>
      </c>
      <c r="I66" s="1"/>
      <c r="J66" s="1">
        <v>324</v>
      </c>
      <c r="K66" s="1">
        <f t="shared" si="18"/>
        <v>-14</v>
      </c>
      <c r="L66" s="1"/>
      <c r="M66" s="1"/>
      <c r="N66" s="1">
        <v>200</v>
      </c>
      <c r="O66" s="1">
        <f t="shared" si="2"/>
        <v>62</v>
      </c>
      <c r="P66" s="5">
        <f t="shared" si="26"/>
        <v>270</v>
      </c>
      <c r="Q66" s="25">
        <v>400</v>
      </c>
      <c r="R66" s="5">
        <v>450</v>
      </c>
      <c r="S66" s="9" t="s">
        <v>140</v>
      </c>
      <c r="T66" s="1">
        <f t="shared" si="23"/>
        <v>15.096774193548388</v>
      </c>
      <c r="U66" s="1">
        <f t="shared" si="5"/>
        <v>8.6451612903225801</v>
      </c>
      <c r="V66" s="1">
        <v>60</v>
      </c>
      <c r="W66" s="1">
        <v>71.2</v>
      </c>
      <c r="X66" s="1">
        <v>68.400000000000006</v>
      </c>
      <c r="Y66" s="1">
        <v>67.400000000000006</v>
      </c>
      <c r="Z66" s="1"/>
      <c r="AA66" s="1">
        <f t="shared" si="24"/>
        <v>180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35</v>
      </c>
      <c r="C67" s="1">
        <v>101</v>
      </c>
      <c r="D67" s="1">
        <v>473</v>
      </c>
      <c r="E67" s="1">
        <v>222</v>
      </c>
      <c r="F67" s="1">
        <v>320</v>
      </c>
      <c r="G67" s="6">
        <v>0.45</v>
      </c>
      <c r="H67" s="1">
        <v>50</v>
      </c>
      <c r="I67" s="1"/>
      <c r="J67" s="1">
        <v>254</v>
      </c>
      <c r="K67" s="1">
        <f t="shared" si="18"/>
        <v>-32</v>
      </c>
      <c r="L67" s="1"/>
      <c r="M67" s="1"/>
      <c r="N67" s="1">
        <v>400</v>
      </c>
      <c r="O67" s="1">
        <f t="shared" si="2"/>
        <v>44.4</v>
      </c>
      <c r="P67" s="5"/>
      <c r="Q67" s="25">
        <v>100</v>
      </c>
      <c r="R67" s="5">
        <v>400</v>
      </c>
      <c r="S67" s="9" t="s">
        <v>140</v>
      </c>
      <c r="T67" s="1">
        <f t="shared" si="23"/>
        <v>18.468468468468469</v>
      </c>
      <c r="U67" s="1">
        <f t="shared" si="5"/>
        <v>16.216216216216218</v>
      </c>
      <c r="V67" s="1">
        <v>63.2</v>
      </c>
      <c r="W67" s="1">
        <v>70</v>
      </c>
      <c r="X67" s="1">
        <v>58.6</v>
      </c>
      <c r="Y67" s="1">
        <v>66.8</v>
      </c>
      <c r="Z67" s="1"/>
      <c r="AA67" s="1">
        <f t="shared" si="24"/>
        <v>45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35</v>
      </c>
      <c r="C68" s="1">
        <v>112</v>
      </c>
      <c r="D68" s="1">
        <v>122</v>
      </c>
      <c r="E68" s="1">
        <v>149</v>
      </c>
      <c r="F68" s="1">
        <v>69</v>
      </c>
      <c r="G68" s="6">
        <v>0.45</v>
      </c>
      <c r="H68" s="1">
        <v>50</v>
      </c>
      <c r="I68" s="1"/>
      <c r="J68" s="1">
        <v>165</v>
      </c>
      <c r="K68" s="1">
        <f t="shared" si="18"/>
        <v>-16</v>
      </c>
      <c r="L68" s="1"/>
      <c r="M68" s="1"/>
      <c r="N68" s="1">
        <v>210</v>
      </c>
      <c r="O68" s="1">
        <f t="shared" si="2"/>
        <v>29.8</v>
      </c>
      <c r="P68" s="5">
        <f t="shared" si="26"/>
        <v>108.40000000000003</v>
      </c>
      <c r="Q68" s="25">
        <v>180</v>
      </c>
      <c r="R68" s="5">
        <v>200</v>
      </c>
      <c r="S68" s="9" t="s">
        <v>140</v>
      </c>
      <c r="T68" s="1">
        <f t="shared" si="23"/>
        <v>15.402684563758388</v>
      </c>
      <c r="U68" s="1">
        <f t="shared" si="5"/>
        <v>9.3624161073825505</v>
      </c>
      <c r="V68" s="1">
        <v>34</v>
      </c>
      <c r="W68" s="1">
        <v>41.2</v>
      </c>
      <c r="X68" s="1">
        <v>37</v>
      </c>
      <c r="Y68" s="1">
        <v>41.6</v>
      </c>
      <c r="Z68" s="1"/>
      <c r="AA68" s="1">
        <f t="shared" si="24"/>
        <v>81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35</v>
      </c>
      <c r="C69" s="1">
        <v>1</v>
      </c>
      <c r="D69" s="1">
        <v>30</v>
      </c>
      <c r="E69" s="1">
        <v>10</v>
      </c>
      <c r="F69" s="1">
        <v>21</v>
      </c>
      <c r="G69" s="6">
        <v>0.4</v>
      </c>
      <c r="H69" s="1">
        <v>40</v>
      </c>
      <c r="I69" s="1"/>
      <c r="J69" s="1">
        <v>10</v>
      </c>
      <c r="K69" s="1">
        <f t="shared" si="18"/>
        <v>0</v>
      </c>
      <c r="L69" s="1"/>
      <c r="M69" s="1"/>
      <c r="N69" s="1">
        <v>10</v>
      </c>
      <c r="O69" s="1">
        <f t="shared" si="2"/>
        <v>2</v>
      </c>
      <c r="P69" s="5"/>
      <c r="Q69" s="25">
        <f t="shared" si="25"/>
        <v>0</v>
      </c>
      <c r="R69" s="5"/>
      <c r="S69" s="1"/>
      <c r="T69" s="1">
        <f t="shared" si="23"/>
        <v>15.5</v>
      </c>
      <c r="U69" s="1">
        <f t="shared" si="5"/>
        <v>15.5</v>
      </c>
      <c r="V69" s="1">
        <v>1</v>
      </c>
      <c r="W69" s="1">
        <v>3.6</v>
      </c>
      <c r="X69" s="1">
        <v>-1</v>
      </c>
      <c r="Y69" s="1">
        <v>2.4</v>
      </c>
      <c r="Z69" s="1"/>
      <c r="AA69" s="1">
        <f t="shared" si="24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35</v>
      </c>
      <c r="C70" s="1">
        <v>1</v>
      </c>
      <c r="D70" s="1">
        <v>30</v>
      </c>
      <c r="E70" s="1">
        <v>-1</v>
      </c>
      <c r="F70" s="1">
        <v>31</v>
      </c>
      <c r="G70" s="6">
        <v>0.4</v>
      </c>
      <c r="H70" s="1">
        <v>40</v>
      </c>
      <c r="I70" s="1"/>
      <c r="J70" s="1"/>
      <c r="K70" s="1">
        <f t="shared" ref="K70:K101" si="27">E70-J70</f>
        <v>-1</v>
      </c>
      <c r="L70" s="1"/>
      <c r="M70" s="1"/>
      <c r="N70" s="1">
        <v>10</v>
      </c>
      <c r="O70" s="1">
        <f t="shared" si="2"/>
        <v>-0.2</v>
      </c>
      <c r="P70" s="5"/>
      <c r="Q70" s="25">
        <f t="shared" si="25"/>
        <v>0</v>
      </c>
      <c r="R70" s="5"/>
      <c r="S70" s="1"/>
      <c r="T70" s="1">
        <f t="shared" si="23"/>
        <v>-205</v>
      </c>
      <c r="U70" s="1">
        <f t="shared" si="5"/>
        <v>-205</v>
      </c>
      <c r="V70" s="1">
        <v>0.4</v>
      </c>
      <c r="W70" s="1">
        <v>3.6</v>
      </c>
      <c r="X70" s="1">
        <v>1.6</v>
      </c>
      <c r="Y70" s="1">
        <v>2.2000000000000002</v>
      </c>
      <c r="Z70" s="1"/>
      <c r="AA70" s="1">
        <f t="shared" si="24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30</v>
      </c>
      <c r="C71" s="1">
        <v>60.735999999999997</v>
      </c>
      <c r="D71" s="1">
        <v>22.7</v>
      </c>
      <c r="E71" s="1">
        <v>36.536000000000001</v>
      </c>
      <c r="F71" s="1">
        <v>45.52</v>
      </c>
      <c r="G71" s="6">
        <v>1</v>
      </c>
      <c r="H71" s="1">
        <v>55</v>
      </c>
      <c r="I71" s="1"/>
      <c r="J71" s="1">
        <v>36.9</v>
      </c>
      <c r="K71" s="1">
        <f t="shared" si="27"/>
        <v>-0.36399999999999721</v>
      </c>
      <c r="L71" s="1"/>
      <c r="M71" s="1"/>
      <c r="N71" s="1">
        <v>0</v>
      </c>
      <c r="O71" s="1">
        <f t="shared" ref="O71:O102" si="28">E71/5</f>
        <v>7.3071999999999999</v>
      </c>
      <c r="P71" s="5">
        <f t="shared" si="26"/>
        <v>49.473599999999998</v>
      </c>
      <c r="Q71" s="25">
        <f t="shared" si="25"/>
        <v>49.473599999999998</v>
      </c>
      <c r="R71" s="5"/>
      <c r="S71" s="1"/>
      <c r="T71" s="1">
        <f t="shared" si="23"/>
        <v>13</v>
      </c>
      <c r="U71" s="1">
        <f t="shared" ref="U71:U102" si="29">(F71+N71)/O71</f>
        <v>6.2294723012918771</v>
      </c>
      <c r="V71" s="1">
        <v>5.1764000000000001</v>
      </c>
      <c r="W71" s="1">
        <v>7.8994</v>
      </c>
      <c r="X71" s="1">
        <v>8.4906000000000006</v>
      </c>
      <c r="Y71" s="1">
        <v>5.6816000000000004</v>
      </c>
      <c r="Z71" s="1"/>
      <c r="AA71" s="1">
        <f t="shared" si="24"/>
        <v>49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35</v>
      </c>
      <c r="C72" s="1">
        <v>77</v>
      </c>
      <c r="D72" s="1">
        <v>40</v>
      </c>
      <c r="E72" s="1">
        <v>55</v>
      </c>
      <c r="F72" s="1">
        <v>62</v>
      </c>
      <c r="G72" s="6">
        <v>0.1</v>
      </c>
      <c r="H72" s="1">
        <v>730</v>
      </c>
      <c r="I72" s="1"/>
      <c r="J72" s="1">
        <v>55</v>
      </c>
      <c r="K72" s="1">
        <f t="shared" si="27"/>
        <v>0</v>
      </c>
      <c r="L72" s="1"/>
      <c r="M72" s="1"/>
      <c r="N72" s="1">
        <v>72.799999999999983</v>
      </c>
      <c r="O72" s="1">
        <f t="shared" si="28"/>
        <v>11</v>
      </c>
      <c r="P72" s="5">
        <v>10</v>
      </c>
      <c r="Q72" s="25">
        <f t="shared" si="25"/>
        <v>10</v>
      </c>
      <c r="R72" s="5"/>
      <c r="S72" s="1"/>
      <c r="T72" s="1">
        <f t="shared" si="23"/>
        <v>13.163636363636362</v>
      </c>
      <c r="U72" s="1">
        <f t="shared" si="29"/>
        <v>12.254545454545452</v>
      </c>
      <c r="V72" s="1">
        <v>13.6</v>
      </c>
      <c r="W72" s="1">
        <v>11.8</v>
      </c>
      <c r="X72" s="1">
        <v>14.6</v>
      </c>
      <c r="Y72" s="1">
        <v>1.2</v>
      </c>
      <c r="Z72" s="1"/>
      <c r="AA72" s="1">
        <f t="shared" si="24"/>
        <v>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30</v>
      </c>
      <c r="C73" s="1"/>
      <c r="D73" s="1">
        <v>24.550999999999998</v>
      </c>
      <c r="E73" s="1">
        <v>7.3769999999999998</v>
      </c>
      <c r="F73" s="1">
        <v>17.173999999999999</v>
      </c>
      <c r="G73" s="6">
        <v>1</v>
      </c>
      <c r="H73" s="1">
        <v>40</v>
      </c>
      <c r="I73" s="1"/>
      <c r="J73" s="1">
        <v>6.8</v>
      </c>
      <c r="K73" s="1">
        <f t="shared" si="27"/>
        <v>0.57699999999999996</v>
      </c>
      <c r="L73" s="1"/>
      <c r="M73" s="1"/>
      <c r="N73" s="1">
        <v>10</v>
      </c>
      <c r="O73" s="1">
        <f t="shared" si="28"/>
        <v>1.4754</v>
      </c>
      <c r="P73" s="5"/>
      <c r="Q73" s="25">
        <f t="shared" si="25"/>
        <v>0</v>
      </c>
      <c r="R73" s="5"/>
      <c r="S73" s="1"/>
      <c r="T73" s="1">
        <f t="shared" si="23"/>
        <v>18.418056120374136</v>
      </c>
      <c r="U73" s="1">
        <f t="shared" si="29"/>
        <v>18.418056120374136</v>
      </c>
      <c r="V73" s="1">
        <v>0</v>
      </c>
      <c r="W73" s="1">
        <v>2.9041999999999999</v>
      </c>
      <c r="X73" s="1">
        <v>0</v>
      </c>
      <c r="Y73" s="1">
        <v>0</v>
      </c>
      <c r="Z73" s="1"/>
      <c r="AA73" s="1">
        <f t="shared" si="2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30</v>
      </c>
      <c r="C74" s="1"/>
      <c r="D74" s="1">
        <v>24.288</v>
      </c>
      <c r="E74" s="1">
        <v>6.4290000000000003</v>
      </c>
      <c r="F74" s="1">
        <v>17.859000000000002</v>
      </c>
      <c r="G74" s="6">
        <v>1</v>
      </c>
      <c r="H74" s="1">
        <v>40</v>
      </c>
      <c r="I74" s="1"/>
      <c r="J74" s="1">
        <v>6.1</v>
      </c>
      <c r="K74" s="1">
        <f t="shared" si="27"/>
        <v>0.32900000000000063</v>
      </c>
      <c r="L74" s="1"/>
      <c r="M74" s="1"/>
      <c r="N74" s="1">
        <v>10</v>
      </c>
      <c r="O74" s="1">
        <f t="shared" si="28"/>
        <v>1.2858000000000001</v>
      </c>
      <c r="P74" s="5"/>
      <c r="Q74" s="25">
        <f t="shared" si="25"/>
        <v>0</v>
      </c>
      <c r="R74" s="5"/>
      <c r="S74" s="1"/>
      <c r="T74" s="1">
        <f t="shared" si="23"/>
        <v>21.666666666666668</v>
      </c>
      <c r="U74" s="1">
        <f t="shared" si="29"/>
        <v>21.666666666666668</v>
      </c>
      <c r="V74" s="1">
        <v>0</v>
      </c>
      <c r="W74" s="1">
        <v>2.7749999999999999</v>
      </c>
      <c r="X74" s="1">
        <v>0</v>
      </c>
      <c r="Y74" s="1">
        <v>0</v>
      </c>
      <c r="Z74" s="1"/>
      <c r="AA74" s="1">
        <f t="shared" si="2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35</v>
      </c>
      <c r="C75" s="1">
        <v>3</v>
      </c>
      <c r="D75" s="1">
        <v>12</v>
      </c>
      <c r="E75" s="1">
        <v>15</v>
      </c>
      <c r="F75" s="1">
        <v>-1</v>
      </c>
      <c r="G75" s="6">
        <v>0.6</v>
      </c>
      <c r="H75" s="1">
        <v>60</v>
      </c>
      <c r="I75" s="1"/>
      <c r="J75" s="1">
        <v>16</v>
      </c>
      <c r="K75" s="1">
        <f t="shared" si="27"/>
        <v>-1</v>
      </c>
      <c r="L75" s="1"/>
      <c r="M75" s="1"/>
      <c r="N75" s="1">
        <v>42.599999999999987</v>
      </c>
      <c r="O75" s="1">
        <f t="shared" si="28"/>
        <v>3</v>
      </c>
      <c r="P75" s="5"/>
      <c r="Q75" s="25">
        <v>20</v>
      </c>
      <c r="R75" s="5">
        <v>20</v>
      </c>
      <c r="S75" s="1"/>
      <c r="T75" s="1">
        <f t="shared" si="23"/>
        <v>20.533333333333328</v>
      </c>
      <c r="U75" s="1">
        <f t="shared" si="29"/>
        <v>13.866666666666662</v>
      </c>
      <c r="V75" s="1">
        <v>4.8</v>
      </c>
      <c r="W75" s="1">
        <v>3.8</v>
      </c>
      <c r="X75" s="1">
        <v>2.8</v>
      </c>
      <c r="Y75" s="1">
        <v>4.8</v>
      </c>
      <c r="Z75" s="1"/>
      <c r="AA75" s="1">
        <f t="shared" si="24"/>
        <v>12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35</v>
      </c>
      <c r="C76" s="1">
        <v>13</v>
      </c>
      <c r="D76" s="1">
        <v>12</v>
      </c>
      <c r="E76" s="1">
        <v>21</v>
      </c>
      <c r="F76" s="1">
        <v>4</v>
      </c>
      <c r="G76" s="6">
        <v>0.6</v>
      </c>
      <c r="H76" s="1">
        <v>60</v>
      </c>
      <c r="I76" s="1"/>
      <c r="J76" s="1">
        <v>21</v>
      </c>
      <c r="K76" s="1">
        <f t="shared" si="27"/>
        <v>0</v>
      </c>
      <c r="L76" s="1"/>
      <c r="M76" s="1"/>
      <c r="N76" s="1">
        <v>48.2</v>
      </c>
      <c r="O76" s="1">
        <f t="shared" si="28"/>
        <v>4.2</v>
      </c>
      <c r="P76" s="5"/>
      <c r="Q76" s="25">
        <v>15</v>
      </c>
      <c r="R76" s="5">
        <v>20</v>
      </c>
      <c r="S76" s="1"/>
      <c r="T76" s="1">
        <f t="shared" si="23"/>
        <v>16</v>
      </c>
      <c r="U76" s="1">
        <f t="shared" si="29"/>
        <v>12.428571428571429</v>
      </c>
      <c r="V76" s="1">
        <v>5.4</v>
      </c>
      <c r="W76" s="1">
        <v>3.8</v>
      </c>
      <c r="X76" s="1">
        <v>5</v>
      </c>
      <c r="Y76" s="1">
        <v>3.6</v>
      </c>
      <c r="Z76" s="1"/>
      <c r="AA76" s="1">
        <f t="shared" si="24"/>
        <v>9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35</v>
      </c>
      <c r="C77" s="1">
        <v>11</v>
      </c>
      <c r="D77" s="1">
        <v>48</v>
      </c>
      <c r="E77" s="1">
        <v>25</v>
      </c>
      <c r="F77" s="1">
        <v>33</v>
      </c>
      <c r="G77" s="6">
        <v>0.6</v>
      </c>
      <c r="H77" s="1">
        <v>60</v>
      </c>
      <c r="I77" s="1"/>
      <c r="J77" s="1">
        <v>26</v>
      </c>
      <c r="K77" s="1">
        <f t="shared" si="27"/>
        <v>-1</v>
      </c>
      <c r="L77" s="1"/>
      <c r="M77" s="1"/>
      <c r="N77" s="1">
        <v>24.2</v>
      </c>
      <c r="O77" s="1">
        <f t="shared" si="28"/>
        <v>5</v>
      </c>
      <c r="P77" s="5">
        <v>10</v>
      </c>
      <c r="Q77" s="25">
        <f t="shared" si="25"/>
        <v>10</v>
      </c>
      <c r="R77" s="5"/>
      <c r="S77" s="1"/>
      <c r="T77" s="1">
        <f t="shared" si="23"/>
        <v>13.440000000000001</v>
      </c>
      <c r="U77" s="1">
        <f t="shared" si="29"/>
        <v>11.440000000000001</v>
      </c>
      <c r="V77" s="1">
        <v>6.4</v>
      </c>
      <c r="W77" s="1">
        <v>7</v>
      </c>
      <c r="X77" s="1">
        <v>7</v>
      </c>
      <c r="Y77" s="1">
        <v>7.6</v>
      </c>
      <c r="Z77" s="1"/>
      <c r="AA77" s="1">
        <f t="shared" si="24"/>
        <v>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35</v>
      </c>
      <c r="C78" s="1">
        <v>17</v>
      </c>
      <c r="D78" s="1"/>
      <c r="E78" s="1">
        <v>6</v>
      </c>
      <c r="F78" s="1"/>
      <c r="G78" s="6">
        <v>0.28000000000000003</v>
      </c>
      <c r="H78" s="1">
        <v>35</v>
      </c>
      <c r="I78" s="1"/>
      <c r="J78" s="1">
        <v>18</v>
      </c>
      <c r="K78" s="1">
        <f t="shared" si="27"/>
        <v>-12</v>
      </c>
      <c r="L78" s="1"/>
      <c r="M78" s="1"/>
      <c r="N78" s="1">
        <v>28.2</v>
      </c>
      <c r="O78" s="1">
        <f t="shared" si="28"/>
        <v>1.2</v>
      </c>
      <c r="P78" s="5"/>
      <c r="Q78" s="25">
        <v>25</v>
      </c>
      <c r="R78" s="23">
        <v>40</v>
      </c>
      <c r="S78" s="1"/>
      <c r="T78" s="1">
        <f t="shared" si="23"/>
        <v>44.333333333333336</v>
      </c>
      <c r="U78" s="1">
        <f t="shared" si="29"/>
        <v>23.5</v>
      </c>
      <c r="V78" s="1">
        <v>3.6</v>
      </c>
      <c r="W78" s="1">
        <v>2.2000000000000002</v>
      </c>
      <c r="X78" s="1">
        <v>4.2</v>
      </c>
      <c r="Y78" s="1">
        <v>3.6</v>
      </c>
      <c r="Z78" s="1"/>
      <c r="AA78" s="1">
        <f t="shared" si="24"/>
        <v>7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35</v>
      </c>
      <c r="C79" s="1">
        <v>11</v>
      </c>
      <c r="D79" s="1">
        <v>121</v>
      </c>
      <c r="E79" s="1">
        <v>57</v>
      </c>
      <c r="F79" s="1">
        <v>74</v>
      </c>
      <c r="G79" s="6">
        <v>0.4</v>
      </c>
      <c r="H79" s="1">
        <v>90</v>
      </c>
      <c r="I79" s="1"/>
      <c r="J79" s="1">
        <v>58</v>
      </c>
      <c r="K79" s="1">
        <f t="shared" si="27"/>
        <v>-1</v>
      </c>
      <c r="L79" s="1"/>
      <c r="M79" s="1"/>
      <c r="N79" s="1">
        <v>40</v>
      </c>
      <c r="O79" s="1">
        <f t="shared" si="28"/>
        <v>11.4</v>
      </c>
      <c r="P79" s="5">
        <f t="shared" si="26"/>
        <v>34.200000000000017</v>
      </c>
      <c r="Q79" s="25">
        <f t="shared" si="25"/>
        <v>34.200000000000017</v>
      </c>
      <c r="R79" s="5"/>
      <c r="S79" s="1"/>
      <c r="T79" s="1">
        <f t="shared" si="23"/>
        <v>13.000000000000002</v>
      </c>
      <c r="U79" s="1">
        <f t="shared" si="29"/>
        <v>10</v>
      </c>
      <c r="V79" s="1">
        <v>11.6</v>
      </c>
      <c r="W79" s="1">
        <v>21</v>
      </c>
      <c r="X79" s="1">
        <v>6.6</v>
      </c>
      <c r="Y79" s="1">
        <v>19.8</v>
      </c>
      <c r="Z79" s="1"/>
      <c r="AA79" s="1">
        <f t="shared" si="24"/>
        <v>14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35</v>
      </c>
      <c r="C80" s="1">
        <v>49</v>
      </c>
      <c r="D80" s="1"/>
      <c r="E80" s="1">
        <v>24</v>
      </c>
      <c r="F80" s="1">
        <v>21</v>
      </c>
      <c r="G80" s="6">
        <v>0.6</v>
      </c>
      <c r="H80" s="1">
        <v>55</v>
      </c>
      <c r="I80" s="1"/>
      <c r="J80" s="1">
        <v>28</v>
      </c>
      <c r="K80" s="1">
        <f t="shared" si="27"/>
        <v>-4</v>
      </c>
      <c r="L80" s="1"/>
      <c r="M80" s="1"/>
      <c r="N80" s="1">
        <v>37.799999999999997</v>
      </c>
      <c r="O80" s="1">
        <f t="shared" si="28"/>
        <v>4.8</v>
      </c>
      <c r="P80" s="5">
        <v>10</v>
      </c>
      <c r="Q80" s="25">
        <f t="shared" si="25"/>
        <v>10</v>
      </c>
      <c r="R80" s="5"/>
      <c r="S80" s="1"/>
      <c r="T80" s="1">
        <f t="shared" si="23"/>
        <v>14.333333333333334</v>
      </c>
      <c r="U80" s="1">
        <f t="shared" si="29"/>
        <v>12.25</v>
      </c>
      <c r="V80" s="1">
        <v>6.6</v>
      </c>
      <c r="W80" s="1">
        <v>9</v>
      </c>
      <c r="X80" s="1">
        <v>9.6</v>
      </c>
      <c r="Y80" s="1">
        <v>10.6</v>
      </c>
      <c r="Z80" s="1"/>
      <c r="AA80" s="1">
        <f t="shared" si="24"/>
        <v>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35</v>
      </c>
      <c r="C81" s="1">
        <v>67</v>
      </c>
      <c r="D81" s="1">
        <v>40</v>
      </c>
      <c r="E81" s="1">
        <v>47</v>
      </c>
      <c r="F81" s="1">
        <v>60</v>
      </c>
      <c r="G81" s="6">
        <v>0.35</v>
      </c>
      <c r="H81" s="1">
        <v>90</v>
      </c>
      <c r="I81" s="1"/>
      <c r="J81" s="1">
        <v>47</v>
      </c>
      <c r="K81" s="1">
        <f t="shared" si="27"/>
        <v>0</v>
      </c>
      <c r="L81" s="1"/>
      <c r="M81" s="1"/>
      <c r="N81" s="1">
        <v>46.799999999999983</v>
      </c>
      <c r="O81" s="1">
        <f t="shared" si="28"/>
        <v>9.4</v>
      </c>
      <c r="P81" s="5">
        <f t="shared" si="26"/>
        <v>15.40000000000002</v>
      </c>
      <c r="Q81" s="25">
        <f t="shared" si="25"/>
        <v>15.40000000000002</v>
      </c>
      <c r="R81" s="5"/>
      <c r="S81" s="1"/>
      <c r="T81" s="1">
        <f t="shared" si="23"/>
        <v>13</v>
      </c>
      <c r="U81" s="1">
        <f t="shared" si="29"/>
        <v>11.361702127659573</v>
      </c>
      <c r="V81" s="1">
        <v>11.6</v>
      </c>
      <c r="W81" s="1">
        <v>15.8</v>
      </c>
      <c r="X81" s="1">
        <v>16.8</v>
      </c>
      <c r="Y81" s="1">
        <v>11.2</v>
      </c>
      <c r="Z81" s="1"/>
      <c r="AA81" s="1">
        <f t="shared" si="24"/>
        <v>5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113</v>
      </c>
      <c r="B82" s="14" t="s">
        <v>35</v>
      </c>
      <c r="C82" s="14"/>
      <c r="D82" s="14">
        <v>2</v>
      </c>
      <c r="E82" s="14">
        <v>2</v>
      </c>
      <c r="F82" s="14"/>
      <c r="G82" s="15">
        <v>0</v>
      </c>
      <c r="H82" s="14" t="e">
        <v>#N/A</v>
      </c>
      <c r="I82" s="14"/>
      <c r="J82" s="14">
        <v>2</v>
      </c>
      <c r="K82" s="14">
        <f t="shared" si="27"/>
        <v>0</v>
      </c>
      <c r="L82" s="14"/>
      <c r="M82" s="14"/>
      <c r="N82" s="14">
        <v>0</v>
      </c>
      <c r="O82" s="14">
        <f t="shared" si="28"/>
        <v>0.4</v>
      </c>
      <c r="P82" s="16"/>
      <c r="Q82" s="16"/>
      <c r="R82" s="16"/>
      <c r="S82" s="14"/>
      <c r="T82" s="14">
        <f t="shared" ref="T82:T101" si="30">(F82+N82+P82)/O82</f>
        <v>0</v>
      </c>
      <c r="U82" s="14">
        <f t="shared" si="29"/>
        <v>0</v>
      </c>
      <c r="V82" s="14">
        <v>0</v>
      </c>
      <c r="W82" s="14">
        <v>0</v>
      </c>
      <c r="X82" s="14">
        <v>0</v>
      </c>
      <c r="Y82" s="14">
        <v>0</v>
      </c>
      <c r="Z82" s="14"/>
      <c r="AA82" s="14">
        <f t="shared" ref="AA82:AA101" si="31">P82*G82</f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35</v>
      </c>
      <c r="C83" s="1">
        <v>10</v>
      </c>
      <c r="D83" s="1">
        <v>120</v>
      </c>
      <c r="E83" s="1">
        <v>76</v>
      </c>
      <c r="F83" s="1">
        <v>50</v>
      </c>
      <c r="G83" s="6">
        <v>0.35</v>
      </c>
      <c r="H83" s="1">
        <v>40</v>
      </c>
      <c r="I83" s="1"/>
      <c r="J83" s="1">
        <v>82</v>
      </c>
      <c r="K83" s="1">
        <f t="shared" si="27"/>
        <v>-6</v>
      </c>
      <c r="L83" s="1"/>
      <c r="M83" s="1"/>
      <c r="N83" s="1">
        <v>0</v>
      </c>
      <c r="O83" s="1">
        <f t="shared" si="28"/>
        <v>15.2</v>
      </c>
      <c r="P83" s="5">
        <f>12*O83-N83-F83</f>
        <v>132.39999999999998</v>
      </c>
      <c r="Q83" s="25">
        <f t="shared" ref="Q83:Q98" si="32">P83</f>
        <v>132.39999999999998</v>
      </c>
      <c r="R83" s="5"/>
      <c r="S83" s="1"/>
      <c r="T83" s="1">
        <f t="shared" ref="T83:T98" si="33">(F83+N83+Q83)/O83</f>
        <v>11.999999999999998</v>
      </c>
      <c r="U83" s="1">
        <f t="shared" si="29"/>
        <v>3.2894736842105265</v>
      </c>
      <c r="V83" s="1">
        <v>5.2</v>
      </c>
      <c r="W83" s="1">
        <v>13.4</v>
      </c>
      <c r="X83" s="1">
        <v>1.8</v>
      </c>
      <c r="Y83" s="1">
        <v>12</v>
      </c>
      <c r="Z83" s="1"/>
      <c r="AA83" s="1">
        <f t="shared" ref="AA83:AA98" si="34">ROUND(Q83*G83,0)</f>
        <v>46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35</v>
      </c>
      <c r="C84" s="1">
        <v>264</v>
      </c>
      <c r="D84" s="1">
        <v>136</v>
      </c>
      <c r="E84" s="1">
        <v>166</v>
      </c>
      <c r="F84" s="1">
        <v>6</v>
      </c>
      <c r="G84" s="6">
        <v>0.35</v>
      </c>
      <c r="H84" s="1">
        <v>45</v>
      </c>
      <c r="I84" s="1"/>
      <c r="J84" s="1">
        <v>169</v>
      </c>
      <c r="K84" s="1">
        <f t="shared" si="27"/>
        <v>-3</v>
      </c>
      <c r="L84" s="1"/>
      <c r="M84" s="1"/>
      <c r="N84" s="1">
        <v>200.2</v>
      </c>
      <c r="O84" s="1">
        <f t="shared" si="28"/>
        <v>33.200000000000003</v>
      </c>
      <c r="P84" s="5">
        <f t="shared" ref="P84" si="35">13*O84-N84-F84</f>
        <v>225.40000000000003</v>
      </c>
      <c r="Q84" s="25">
        <v>280</v>
      </c>
      <c r="R84" s="5">
        <v>300</v>
      </c>
      <c r="S84" s="1"/>
      <c r="T84" s="1">
        <f t="shared" si="33"/>
        <v>14.64457831325301</v>
      </c>
      <c r="U84" s="1">
        <f t="shared" si="29"/>
        <v>6.210843373493975</v>
      </c>
      <c r="V84" s="1">
        <v>34.4</v>
      </c>
      <c r="W84" s="1">
        <v>35.6</v>
      </c>
      <c r="X84" s="1">
        <v>43</v>
      </c>
      <c r="Y84" s="1">
        <v>31.2</v>
      </c>
      <c r="Z84" s="9" t="s">
        <v>137</v>
      </c>
      <c r="AA84" s="1">
        <f t="shared" si="34"/>
        <v>98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35</v>
      </c>
      <c r="C85" s="1">
        <v>-1</v>
      </c>
      <c r="D85" s="1">
        <v>42</v>
      </c>
      <c r="E85" s="1">
        <v>19</v>
      </c>
      <c r="F85" s="1">
        <v>11</v>
      </c>
      <c r="G85" s="6">
        <v>0.3</v>
      </c>
      <c r="H85" s="1">
        <v>50</v>
      </c>
      <c r="I85" s="1"/>
      <c r="J85" s="1">
        <v>30</v>
      </c>
      <c r="K85" s="1">
        <f t="shared" si="27"/>
        <v>-11</v>
      </c>
      <c r="L85" s="1"/>
      <c r="M85" s="1"/>
      <c r="N85" s="1">
        <v>30</v>
      </c>
      <c r="O85" s="1">
        <f t="shared" si="28"/>
        <v>3.8</v>
      </c>
      <c r="P85" s="5">
        <v>10</v>
      </c>
      <c r="Q85" s="25">
        <f t="shared" si="32"/>
        <v>10</v>
      </c>
      <c r="R85" s="5"/>
      <c r="S85" s="1"/>
      <c r="T85" s="1">
        <f t="shared" si="33"/>
        <v>13.421052631578949</v>
      </c>
      <c r="U85" s="1">
        <f t="shared" si="29"/>
        <v>10.789473684210527</v>
      </c>
      <c r="V85" s="1">
        <v>3.2</v>
      </c>
      <c r="W85" s="1">
        <v>6</v>
      </c>
      <c r="X85" s="1">
        <v>-2.8</v>
      </c>
      <c r="Y85" s="1">
        <v>9.8000000000000007</v>
      </c>
      <c r="Z85" s="1"/>
      <c r="AA85" s="1">
        <f t="shared" si="34"/>
        <v>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35</v>
      </c>
      <c r="C86" s="1">
        <v>14</v>
      </c>
      <c r="D86" s="1"/>
      <c r="E86" s="1"/>
      <c r="F86" s="1">
        <v>14</v>
      </c>
      <c r="G86" s="6">
        <v>0.11</v>
      </c>
      <c r="H86" s="1">
        <v>150</v>
      </c>
      <c r="I86" s="1"/>
      <c r="J86" s="1"/>
      <c r="K86" s="1">
        <f t="shared" si="27"/>
        <v>0</v>
      </c>
      <c r="L86" s="1"/>
      <c r="M86" s="1"/>
      <c r="N86" s="1">
        <v>0</v>
      </c>
      <c r="O86" s="1">
        <f t="shared" si="28"/>
        <v>0</v>
      </c>
      <c r="P86" s="5"/>
      <c r="Q86" s="25">
        <f t="shared" si="32"/>
        <v>0</v>
      </c>
      <c r="R86" s="5"/>
      <c r="S86" s="1"/>
      <c r="T86" s="1" t="e">
        <f t="shared" si="33"/>
        <v>#DIV/0!</v>
      </c>
      <c r="U86" s="1" t="e">
        <f t="shared" si="29"/>
        <v>#DIV/0!</v>
      </c>
      <c r="V86" s="1">
        <v>0.6</v>
      </c>
      <c r="W86" s="1">
        <v>1.4</v>
      </c>
      <c r="X86" s="1">
        <v>1.4</v>
      </c>
      <c r="Y86" s="1">
        <v>0.8</v>
      </c>
      <c r="Z86" s="12" t="s">
        <v>31</v>
      </c>
      <c r="AA86" s="1">
        <f t="shared" si="3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35</v>
      </c>
      <c r="C87" s="1"/>
      <c r="D87" s="1">
        <v>200</v>
      </c>
      <c r="E87" s="1">
        <v>56</v>
      </c>
      <c r="F87" s="1">
        <v>139</v>
      </c>
      <c r="G87" s="6">
        <v>0.06</v>
      </c>
      <c r="H87" s="1">
        <v>60</v>
      </c>
      <c r="I87" s="1"/>
      <c r="J87" s="1">
        <v>65</v>
      </c>
      <c r="K87" s="1">
        <f t="shared" si="27"/>
        <v>-9</v>
      </c>
      <c r="L87" s="1"/>
      <c r="M87" s="1"/>
      <c r="N87" s="1">
        <v>200</v>
      </c>
      <c r="O87" s="1">
        <f t="shared" si="28"/>
        <v>11.2</v>
      </c>
      <c r="P87" s="5"/>
      <c r="Q87" s="25">
        <f t="shared" si="32"/>
        <v>0</v>
      </c>
      <c r="R87" s="23"/>
      <c r="S87" s="1"/>
      <c r="T87" s="1">
        <f t="shared" si="33"/>
        <v>30.267857142857146</v>
      </c>
      <c r="U87" s="1">
        <f t="shared" si="29"/>
        <v>30.267857142857146</v>
      </c>
      <c r="V87" s="1">
        <v>-0.8</v>
      </c>
      <c r="W87" s="1">
        <v>-0.4</v>
      </c>
      <c r="X87" s="1">
        <v>16</v>
      </c>
      <c r="Y87" s="1">
        <v>0</v>
      </c>
      <c r="Z87" s="1"/>
      <c r="AA87" s="1">
        <f t="shared" si="34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35</v>
      </c>
      <c r="C88" s="1">
        <v>-6</v>
      </c>
      <c r="D88" s="1">
        <v>258</v>
      </c>
      <c r="E88" s="1">
        <v>54</v>
      </c>
      <c r="F88" s="1">
        <v>188</v>
      </c>
      <c r="G88" s="6">
        <v>0.06</v>
      </c>
      <c r="H88" s="1">
        <v>60</v>
      </c>
      <c r="I88" s="1"/>
      <c r="J88" s="1">
        <v>64</v>
      </c>
      <c r="K88" s="1">
        <f t="shared" si="27"/>
        <v>-10</v>
      </c>
      <c r="L88" s="1"/>
      <c r="M88" s="1"/>
      <c r="N88" s="1">
        <v>250</v>
      </c>
      <c r="O88" s="1">
        <f t="shared" si="28"/>
        <v>10.8</v>
      </c>
      <c r="P88" s="5"/>
      <c r="Q88" s="25">
        <f t="shared" si="32"/>
        <v>0</v>
      </c>
      <c r="R88" s="23"/>
      <c r="S88" s="1"/>
      <c r="T88" s="1">
        <f t="shared" si="33"/>
        <v>40.55555555555555</v>
      </c>
      <c r="U88" s="1">
        <f t="shared" si="29"/>
        <v>40.55555555555555</v>
      </c>
      <c r="V88" s="1">
        <v>-2.6</v>
      </c>
      <c r="W88" s="1">
        <v>14.6</v>
      </c>
      <c r="X88" s="1">
        <v>19.2</v>
      </c>
      <c r="Y88" s="1">
        <v>15.8</v>
      </c>
      <c r="Z88" s="1"/>
      <c r="AA88" s="1">
        <f t="shared" si="3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35</v>
      </c>
      <c r="C89" s="1"/>
      <c r="D89" s="1">
        <v>100</v>
      </c>
      <c r="E89" s="1">
        <v>6</v>
      </c>
      <c r="F89" s="1">
        <v>88</v>
      </c>
      <c r="G89" s="6">
        <v>0.15</v>
      </c>
      <c r="H89" s="1">
        <v>60</v>
      </c>
      <c r="I89" s="1"/>
      <c r="J89" s="1">
        <v>12</v>
      </c>
      <c r="K89" s="1">
        <f t="shared" si="27"/>
        <v>-6</v>
      </c>
      <c r="L89" s="1"/>
      <c r="M89" s="1"/>
      <c r="N89" s="1">
        <v>100</v>
      </c>
      <c r="O89" s="1">
        <f t="shared" si="28"/>
        <v>1.2</v>
      </c>
      <c r="P89" s="5"/>
      <c r="Q89" s="25">
        <f t="shared" si="32"/>
        <v>0</v>
      </c>
      <c r="R89" s="23"/>
      <c r="S89" s="1"/>
      <c r="T89" s="1">
        <f t="shared" si="33"/>
        <v>156.66666666666669</v>
      </c>
      <c r="U89" s="1">
        <f t="shared" si="29"/>
        <v>156.66666666666669</v>
      </c>
      <c r="V89" s="1">
        <v>-0.2</v>
      </c>
      <c r="W89" s="1">
        <v>2.6</v>
      </c>
      <c r="X89" s="1">
        <v>4.2</v>
      </c>
      <c r="Y89" s="1">
        <v>1.6</v>
      </c>
      <c r="Z89" s="1"/>
      <c r="AA89" s="1">
        <f t="shared" si="3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35</v>
      </c>
      <c r="C90" s="1">
        <v>21</v>
      </c>
      <c r="D90" s="1"/>
      <c r="E90" s="1">
        <v>17</v>
      </c>
      <c r="F90" s="1"/>
      <c r="G90" s="6">
        <v>0.28000000000000003</v>
      </c>
      <c r="H90" s="1">
        <v>40</v>
      </c>
      <c r="I90" s="1"/>
      <c r="J90" s="1">
        <v>21</v>
      </c>
      <c r="K90" s="1">
        <f t="shared" si="27"/>
        <v>-4</v>
      </c>
      <c r="L90" s="1"/>
      <c r="M90" s="1"/>
      <c r="N90" s="1">
        <v>0</v>
      </c>
      <c r="O90" s="1">
        <f t="shared" si="28"/>
        <v>3.4</v>
      </c>
      <c r="P90" s="5">
        <f>9*O90-N90-F90</f>
        <v>30.599999999999998</v>
      </c>
      <c r="Q90" s="25">
        <v>12</v>
      </c>
      <c r="R90" s="5">
        <v>12</v>
      </c>
      <c r="S90" s="1"/>
      <c r="T90" s="1">
        <f t="shared" si="33"/>
        <v>3.5294117647058822</v>
      </c>
      <c r="U90" s="1">
        <f t="shared" si="29"/>
        <v>0</v>
      </c>
      <c r="V90" s="1">
        <v>2.6</v>
      </c>
      <c r="W90" s="1">
        <v>1.4</v>
      </c>
      <c r="X90" s="1">
        <v>2.2000000000000002</v>
      </c>
      <c r="Y90" s="1">
        <v>4.8</v>
      </c>
      <c r="Z90" s="1" t="s">
        <v>143</v>
      </c>
      <c r="AA90" s="1">
        <f t="shared" si="34"/>
        <v>3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35</v>
      </c>
      <c r="C91" s="1">
        <v>25</v>
      </c>
      <c r="D91" s="1">
        <v>1</v>
      </c>
      <c r="E91" s="1">
        <v>22</v>
      </c>
      <c r="F91" s="1"/>
      <c r="G91" s="6">
        <v>0.28000000000000003</v>
      </c>
      <c r="H91" s="1">
        <v>40</v>
      </c>
      <c r="I91" s="1"/>
      <c r="J91" s="1">
        <v>28</v>
      </c>
      <c r="K91" s="1">
        <f t="shared" si="27"/>
        <v>-6</v>
      </c>
      <c r="L91" s="1"/>
      <c r="M91" s="1"/>
      <c r="N91" s="1">
        <v>0</v>
      </c>
      <c r="O91" s="1">
        <f t="shared" si="28"/>
        <v>4.4000000000000004</v>
      </c>
      <c r="P91" s="5">
        <f t="shared" ref="P91" si="36">9*O91-N91-F91</f>
        <v>39.6</v>
      </c>
      <c r="Q91" s="25">
        <v>12</v>
      </c>
      <c r="R91" s="5">
        <v>12</v>
      </c>
      <c r="S91" s="1"/>
      <c r="T91" s="1">
        <f t="shared" si="33"/>
        <v>2.7272727272727271</v>
      </c>
      <c r="U91" s="1">
        <f t="shared" si="29"/>
        <v>0</v>
      </c>
      <c r="V91" s="1">
        <v>2.4</v>
      </c>
      <c r="W91" s="1">
        <v>1.8</v>
      </c>
      <c r="X91" s="1">
        <v>2.8</v>
      </c>
      <c r="Y91" s="1">
        <v>5.2</v>
      </c>
      <c r="Z91" s="1" t="s">
        <v>143</v>
      </c>
      <c r="AA91" s="1">
        <f t="shared" si="34"/>
        <v>3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35</v>
      </c>
      <c r="C92" s="1">
        <v>32</v>
      </c>
      <c r="D92" s="1"/>
      <c r="E92" s="1">
        <v>27</v>
      </c>
      <c r="F92" s="1">
        <v>1</v>
      </c>
      <c r="G92" s="6">
        <v>0.3</v>
      </c>
      <c r="H92" s="1">
        <v>40</v>
      </c>
      <c r="I92" s="1"/>
      <c r="J92" s="1">
        <v>31</v>
      </c>
      <c r="K92" s="1">
        <f t="shared" si="27"/>
        <v>-4</v>
      </c>
      <c r="L92" s="1"/>
      <c r="M92" s="1"/>
      <c r="N92" s="1">
        <v>0</v>
      </c>
      <c r="O92" s="1">
        <f t="shared" si="28"/>
        <v>5.4</v>
      </c>
      <c r="P92" s="5">
        <f>6*O92-N92-F92</f>
        <v>31.400000000000006</v>
      </c>
      <c r="Q92" s="25">
        <v>12</v>
      </c>
      <c r="R92" s="5">
        <v>12</v>
      </c>
      <c r="S92" s="1"/>
      <c r="T92" s="1">
        <f t="shared" si="33"/>
        <v>2.4074074074074074</v>
      </c>
      <c r="U92" s="1">
        <f t="shared" si="29"/>
        <v>0.18518518518518517</v>
      </c>
      <c r="V92" s="1">
        <v>1.4</v>
      </c>
      <c r="W92" s="1">
        <v>2</v>
      </c>
      <c r="X92" s="1">
        <v>1.2</v>
      </c>
      <c r="Y92" s="1">
        <v>4.2</v>
      </c>
      <c r="Z92" s="1" t="s">
        <v>143</v>
      </c>
      <c r="AA92" s="1">
        <f t="shared" si="34"/>
        <v>4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35</v>
      </c>
      <c r="C93" s="1"/>
      <c r="D93" s="1">
        <v>30</v>
      </c>
      <c r="E93" s="1">
        <v>6</v>
      </c>
      <c r="F93" s="1">
        <v>24</v>
      </c>
      <c r="G93" s="6">
        <v>0.4</v>
      </c>
      <c r="H93" s="1">
        <v>55</v>
      </c>
      <c r="I93" s="1"/>
      <c r="J93" s="1">
        <v>8</v>
      </c>
      <c r="K93" s="1">
        <f t="shared" si="27"/>
        <v>-2</v>
      </c>
      <c r="L93" s="1"/>
      <c r="M93" s="1"/>
      <c r="N93" s="1">
        <v>30</v>
      </c>
      <c r="O93" s="1">
        <f t="shared" si="28"/>
        <v>1.2</v>
      </c>
      <c r="P93" s="5"/>
      <c r="Q93" s="25">
        <f t="shared" si="32"/>
        <v>0</v>
      </c>
      <c r="R93" s="5"/>
      <c r="S93" s="1"/>
      <c r="T93" s="1">
        <f t="shared" si="33"/>
        <v>45</v>
      </c>
      <c r="U93" s="1">
        <f t="shared" si="29"/>
        <v>45</v>
      </c>
      <c r="V93" s="1">
        <v>0</v>
      </c>
      <c r="W93" s="1">
        <v>5.6</v>
      </c>
      <c r="X93" s="1">
        <v>2.4</v>
      </c>
      <c r="Y93" s="1">
        <v>0</v>
      </c>
      <c r="Z93" s="1" t="s">
        <v>125</v>
      </c>
      <c r="AA93" s="1">
        <f t="shared" si="3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30</v>
      </c>
      <c r="C94" s="1">
        <v>-0.04</v>
      </c>
      <c r="D94" s="1">
        <v>0.04</v>
      </c>
      <c r="E94" s="1">
        <v>1.46</v>
      </c>
      <c r="F94" s="1">
        <v>-1.46</v>
      </c>
      <c r="G94" s="6">
        <v>1</v>
      </c>
      <c r="H94" s="1">
        <v>55</v>
      </c>
      <c r="I94" s="1"/>
      <c r="J94" s="1">
        <v>1.3</v>
      </c>
      <c r="K94" s="1">
        <f t="shared" si="27"/>
        <v>0.15999999999999992</v>
      </c>
      <c r="L94" s="1"/>
      <c r="M94" s="1"/>
      <c r="N94" s="1">
        <v>10</v>
      </c>
      <c r="O94" s="1">
        <f t="shared" si="28"/>
        <v>0.29199999999999998</v>
      </c>
      <c r="P94" s="5"/>
      <c r="Q94" s="25">
        <f t="shared" si="32"/>
        <v>0</v>
      </c>
      <c r="R94" s="5"/>
      <c r="S94" s="1"/>
      <c r="T94" s="1">
        <f t="shared" si="33"/>
        <v>29.246575342465754</v>
      </c>
      <c r="U94" s="1">
        <f t="shared" si="29"/>
        <v>29.246575342465754</v>
      </c>
      <c r="V94" s="1">
        <v>1.1639999999999999</v>
      </c>
      <c r="W94" s="1">
        <v>0.58399999999999996</v>
      </c>
      <c r="X94" s="1">
        <v>0.58399999999999996</v>
      </c>
      <c r="Y94" s="1">
        <v>0</v>
      </c>
      <c r="Z94" s="1" t="s">
        <v>125</v>
      </c>
      <c r="AA94" s="1">
        <f t="shared" si="34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127</v>
      </c>
      <c r="B95" s="1" t="s">
        <v>35</v>
      </c>
      <c r="C95" s="1">
        <v>-2</v>
      </c>
      <c r="D95" s="1">
        <v>50</v>
      </c>
      <c r="E95" s="1">
        <v>6</v>
      </c>
      <c r="F95" s="1">
        <v>42</v>
      </c>
      <c r="G95" s="6">
        <v>0.37</v>
      </c>
      <c r="H95" s="1">
        <v>55</v>
      </c>
      <c r="I95" s="1"/>
      <c r="J95" s="1">
        <v>8</v>
      </c>
      <c r="K95" s="1">
        <f t="shared" si="27"/>
        <v>-2</v>
      </c>
      <c r="L95" s="1"/>
      <c r="M95" s="1"/>
      <c r="N95" s="1">
        <v>30</v>
      </c>
      <c r="O95" s="1">
        <f t="shared" si="28"/>
        <v>1.2</v>
      </c>
      <c r="P95" s="5"/>
      <c r="Q95" s="25">
        <f t="shared" si="32"/>
        <v>0</v>
      </c>
      <c r="R95" s="5"/>
      <c r="S95" s="1"/>
      <c r="T95" s="1">
        <f t="shared" si="33"/>
        <v>60</v>
      </c>
      <c r="U95" s="1">
        <f t="shared" si="29"/>
        <v>60</v>
      </c>
      <c r="V95" s="1">
        <v>0.6</v>
      </c>
      <c r="W95" s="1">
        <v>5.8</v>
      </c>
      <c r="X95" s="1">
        <v>2</v>
      </c>
      <c r="Y95" s="1">
        <v>0</v>
      </c>
      <c r="Z95" s="1" t="s">
        <v>125</v>
      </c>
      <c r="AA95" s="1">
        <f t="shared" si="34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128</v>
      </c>
      <c r="B96" s="1" t="s">
        <v>30</v>
      </c>
      <c r="C96" s="1">
        <v>2.96</v>
      </c>
      <c r="D96" s="1"/>
      <c r="E96" s="1"/>
      <c r="F96" s="1">
        <v>2.96</v>
      </c>
      <c r="G96" s="6">
        <v>1</v>
      </c>
      <c r="H96" s="1">
        <v>55</v>
      </c>
      <c r="I96" s="1"/>
      <c r="J96" s="1"/>
      <c r="K96" s="1">
        <f t="shared" si="27"/>
        <v>0</v>
      </c>
      <c r="L96" s="1"/>
      <c r="M96" s="1"/>
      <c r="N96" s="1">
        <v>10</v>
      </c>
      <c r="O96" s="1">
        <f t="shared" si="28"/>
        <v>0</v>
      </c>
      <c r="P96" s="5"/>
      <c r="Q96" s="25">
        <f t="shared" si="32"/>
        <v>0</v>
      </c>
      <c r="R96" s="5"/>
      <c r="S96" s="1"/>
      <c r="T96" s="1" t="e">
        <f t="shared" si="33"/>
        <v>#DIV/0!</v>
      </c>
      <c r="U96" s="1" t="e">
        <f t="shared" si="29"/>
        <v>#DIV/0!</v>
      </c>
      <c r="V96" s="1">
        <v>1.1479999999999999</v>
      </c>
      <c r="W96" s="1">
        <v>0.58399999999999996</v>
      </c>
      <c r="X96" s="1">
        <v>0</v>
      </c>
      <c r="Y96" s="1">
        <v>0</v>
      </c>
      <c r="Z96" s="1" t="s">
        <v>125</v>
      </c>
      <c r="AA96" s="1">
        <f t="shared" si="34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129</v>
      </c>
      <c r="B97" s="1" t="s">
        <v>35</v>
      </c>
      <c r="C97" s="1"/>
      <c r="D97" s="1">
        <v>40</v>
      </c>
      <c r="E97" s="1">
        <v>6</v>
      </c>
      <c r="F97" s="1">
        <v>34</v>
      </c>
      <c r="G97" s="6">
        <v>0.4</v>
      </c>
      <c r="H97" s="1">
        <v>55</v>
      </c>
      <c r="I97" s="1"/>
      <c r="J97" s="1">
        <v>7</v>
      </c>
      <c r="K97" s="1">
        <f t="shared" si="27"/>
        <v>-1</v>
      </c>
      <c r="L97" s="1"/>
      <c r="M97" s="1"/>
      <c r="N97" s="1">
        <v>30</v>
      </c>
      <c r="O97" s="1">
        <f t="shared" si="28"/>
        <v>1.2</v>
      </c>
      <c r="P97" s="5"/>
      <c r="Q97" s="25">
        <f t="shared" si="32"/>
        <v>0</v>
      </c>
      <c r="R97" s="5"/>
      <c r="S97" s="1"/>
      <c r="T97" s="1">
        <f t="shared" si="33"/>
        <v>53.333333333333336</v>
      </c>
      <c r="U97" s="1">
        <f t="shared" si="29"/>
        <v>53.333333333333336</v>
      </c>
      <c r="V97" s="1">
        <v>0.4</v>
      </c>
      <c r="W97" s="1">
        <v>7.2</v>
      </c>
      <c r="X97" s="1">
        <v>2.4</v>
      </c>
      <c r="Y97" s="1">
        <v>0</v>
      </c>
      <c r="Z97" s="1" t="s">
        <v>125</v>
      </c>
      <c r="AA97" s="1">
        <f t="shared" si="34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130</v>
      </c>
      <c r="B98" s="1" t="s">
        <v>30</v>
      </c>
      <c r="C98" s="1"/>
      <c r="D98" s="1">
        <v>43.04</v>
      </c>
      <c r="E98" s="1">
        <v>16.388999999999999</v>
      </c>
      <c r="F98" s="1">
        <v>26.651</v>
      </c>
      <c r="G98" s="6">
        <v>1</v>
      </c>
      <c r="H98" s="1">
        <v>30</v>
      </c>
      <c r="I98" s="1"/>
      <c r="J98" s="1">
        <v>16.2</v>
      </c>
      <c r="K98" s="1">
        <f t="shared" si="27"/>
        <v>0.18900000000000006</v>
      </c>
      <c r="L98" s="1"/>
      <c r="M98" s="1"/>
      <c r="N98" s="1">
        <v>30</v>
      </c>
      <c r="O98" s="1">
        <f t="shared" si="28"/>
        <v>3.2778</v>
      </c>
      <c r="P98" s="5"/>
      <c r="Q98" s="25">
        <f t="shared" si="32"/>
        <v>0</v>
      </c>
      <c r="R98" s="5"/>
      <c r="S98" s="1"/>
      <c r="T98" s="1">
        <f t="shared" si="33"/>
        <v>17.283238757703337</v>
      </c>
      <c r="U98" s="1">
        <f t="shared" si="29"/>
        <v>17.283238757703337</v>
      </c>
      <c r="V98" s="1">
        <v>0</v>
      </c>
      <c r="W98" s="1">
        <v>2.6953999999999998</v>
      </c>
      <c r="X98" s="1">
        <v>0</v>
      </c>
      <c r="Y98" s="1">
        <v>0</v>
      </c>
      <c r="Z98" s="1" t="s">
        <v>131</v>
      </c>
      <c r="AA98" s="1">
        <f t="shared" si="34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132</v>
      </c>
      <c r="B99" s="1" t="s">
        <v>35</v>
      </c>
      <c r="C99" s="1">
        <v>-18</v>
      </c>
      <c r="D99" s="1">
        <v>83</v>
      </c>
      <c r="E99" s="13">
        <v>72</v>
      </c>
      <c r="F99" s="13">
        <v>-10</v>
      </c>
      <c r="G99" s="6">
        <v>0</v>
      </c>
      <c r="H99" s="1" t="e">
        <v>#N/A</v>
      </c>
      <c r="I99" s="1"/>
      <c r="J99" s="1">
        <v>76</v>
      </c>
      <c r="K99" s="1">
        <f t="shared" si="27"/>
        <v>-4</v>
      </c>
      <c r="L99" s="1"/>
      <c r="M99" s="1"/>
      <c r="N99" s="1">
        <v>0</v>
      </c>
      <c r="O99" s="1">
        <f t="shared" si="28"/>
        <v>14.4</v>
      </c>
      <c r="P99" s="5"/>
      <c r="Q99" s="5"/>
      <c r="R99" s="5"/>
      <c r="S99" s="1"/>
      <c r="T99" s="1">
        <f t="shared" si="30"/>
        <v>-0.69444444444444442</v>
      </c>
      <c r="U99" s="1">
        <f t="shared" si="29"/>
        <v>-0.69444444444444442</v>
      </c>
      <c r="V99" s="1">
        <v>13.2</v>
      </c>
      <c r="W99" s="1">
        <v>19.8</v>
      </c>
      <c r="X99" s="1">
        <v>11.4</v>
      </c>
      <c r="Y99" s="1">
        <v>15.8</v>
      </c>
      <c r="Z99" s="1"/>
      <c r="AA99" s="1">
        <f t="shared" si="31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 t="s">
        <v>133</v>
      </c>
      <c r="B100" s="1" t="s">
        <v>35</v>
      </c>
      <c r="C100" s="1">
        <v>-3</v>
      </c>
      <c r="D100" s="1">
        <v>11</v>
      </c>
      <c r="E100" s="13">
        <v>10</v>
      </c>
      <c r="F100" s="13">
        <v>-2</v>
      </c>
      <c r="G100" s="6">
        <v>0</v>
      </c>
      <c r="H100" s="1" t="e">
        <v>#N/A</v>
      </c>
      <c r="I100" s="1"/>
      <c r="J100" s="1">
        <v>10</v>
      </c>
      <c r="K100" s="1">
        <f t="shared" si="27"/>
        <v>0</v>
      </c>
      <c r="L100" s="1"/>
      <c r="M100" s="1"/>
      <c r="N100" s="1">
        <v>0</v>
      </c>
      <c r="O100" s="1">
        <f t="shared" si="28"/>
        <v>2</v>
      </c>
      <c r="P100" s="5"/>
      <c r="Q100" s="5"/>
      <c r="R100" s="5"/>
      <c r="S100" s="1"/>
      <c r="T100" s="1">
        <f t="shared" si="30"/>
        <v>-1</v>
      </c>
      <c r="U100" s="1">
        <f t="shared" si="29"/>
        <v>-1</v>
      </c>
      <c r="V100" s="1">
        <v>2</v>
      </c>
      <c r="W100" s="1">
        <v>2.2000000000000002</v>
      </c>
      <c r="X100" s="1">
        <v>4.5999999999999996</v>
      </c>
      <c r="Y100" s="1">
        <v>3.8</v>
      </c>
      <c r="Z100" s="1"/>
      <c r="AA100" s="1">
        <f t="shared" si="31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 t="s">
        <v>134</v>
      </c>
      <c r="B101" s="1" t="s">
        <v>35</v>
      </c>
      <c r="C101" s="1">
        <v>-20</v>
      </c>
      <c r="D101" s="1">
        <v>90</v>
      </c>
      <c r="E101" s="13">
        <v>77</v>
      </c>
      <c r="F101" s="13">
        <v>-8</v>
      </c>
      <c r="G101" s="6">
        <v>0</v>
      </c>
      <c r="H101" s="1" t="e">
        <v>#N/A</v>
      </c>
      <c r="I101" s="1"/>
      <c r="J101" s="1">
        <v>77</v>
      </c>
      <c r="K101" s="1">
        <f t="shared" si="27"/>
        <v>0</v>
      </c>
      <c r="L101" s="1"/>
      <c r="M101" s="1"/>
      <c r="N101" s="1">
        <v>0</v>
      </c>
      <c r="O101" s="1">
        <f t="shared" si="28"/>
        <v>15.4</v>
      </c>
      <c r="P101" s="5"/>
      <c r="Q101" s="5"/>
      <c r="R101" s="5"/>
      <c r="S101" s="1"/>
      <c r="T101" s="1">
        <f t="shared" si="30"/>
        <v>-0.51948051948051943</v>
      </c>
      <c r="U101" s="1">
        <f t="shared" si="29"/>
        <v>-0.51948051948051943</v>
      </c>
      <c r="V101" s="1">
        <v>14</v>
      </c>
      <c r="W101" s="1">
        <v>3.2</v>
      </c>
      <c r="X101" s="1">
        <v>9.6</v>
      </c>
      <c r="Y101" s="1">
        <v>9.4</v>
      </c>
      <c r="Z101" s="1"/>
      <c r="AA101" s="1">
        <f t="shared" si="31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135</v>
      </c>
      <c r="B102" s="1" t="s">
        <v>30</v>
      </c>
      <c r="C102" s="1"/>
      <c r="D102" s="1"/>
      <c r="E102" s="1"/>
      <c r="F102" s="1"/>
      <c r="G102" s="6">
        <v>1</v>
      </c>
      <c r="H102" s="1" t="e">
        <v>#N/A</v>
      </c>
      <c r="I102" s="1"/>
      <c r="J102" s="1"/>
      <c r="K102" s="1">
        <f t="shared" ref="K102" si="37">E102-J102</f>
        <v>0</v>
      </c>
      <c r="L102" s="1"/>
      <c r="M102" s="1"/>
      <c r="N102" s="1">
        <v>50</v>
      </c>
      <c r="O102" s="1">
        <f t="shared" si="28"/>
        <v>0</v>
      </c>
      <c r="P102" s="5"/>
      <c r="Q102" s="25">
        <f>P102</f>
        <v>0</v>
      </c>
      <c r="R102" s="5"/>
      <c r="S102" s="1"/>
      <c r="T102" s="1" t="e">
        <f>(F102+N102+Q102)/O102</f>
        <v>#DIV/0!</v>
      </c>
      <c r="U102" s="1" t="e">
        <f t="shared" si="29"/>
        <v>#DIV/0!</v>
      </c>
      <c r="V102" s="1">
        <v>0</v>
      </c>
      <c r="W102" s="1">
        <v>0</v>
      </c>
      <c r="X102" s="1">
        <v>0</v>
      </c>
      <c r="Y102" s="1">
        <v>0</v>
      </c>
      <c r="Z102" s="1"/>
      <c r="AA102" s="1">
        <f>ROUND(Q102*G102,0)</f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A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2024-04-01T08:25:42Z</dcterms:created>
  <dcterms:modified xsi:type="dcterms:W3CDTF">2024-04-08T12:24:30Z</dcterms:modified>
</cp:coreProperties>
</file>