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2465" windowHeight="1207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546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4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74"/>
  <sheetViews>
    <sheetView showGridLines="0" tabSelected="1" topLeftCell="E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4">
      <c r="A1" s="48" t="n"/>
      <c r="B1" s="48" t="n"/>
      <c r="C1" s="48" t="n"/>
      <c r="D1" s="623" t="inlineStr">
        <is>
          <t xml:space="preserve">  БЛАНК ЗАКАЗА </t>
        </is>
      </c>
      <c r="G1" s="14" t="inlineStr">
        <is>
          <t>КИ</t>
        </is>
      </c>
      <c r="H1" s="623" t="inlineStr">
        <is>
          <t>на отгрузку продукции с ООО Трейд-Сервис с</t>
        </is>
      </c>
      <c r="O1" s="624" t="inlineStr">
        <is>
          <t>21.08.2023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4">
      <c r="A2" s="34" t="inlineStr">
        <is>
          <t>бланк создан</t>
        </is>
      </c>
      <c r="B2" s="35" t="inlineStr">
        <is>
          <t>16.08.2023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4">
      <c r="A5" s="605" t="inlineStr">
        <is>
          <t xml:space="preserve">Ваш контактный телефон и имя: </t>
        </is>
      </c>
      <c r="B5" s="633" t="n"/>
      <c r="C5" s="634" t="n"/>
      <c r="D5" s="627" t="n"/>
      <c r="E5" s="635" t="n"/>
      <c r="F5" s="628" t="inlineStr">
        <is>
          <t>Комментарий к заказу:</t>
        </is>
      </c>
      <c r="G5" s="634" t="n"/>
      <c r="H5" s="627" t="n"/>
      <c r="I5" s="636" t="n"/>
      <c r="J5" s="636" t="n"/>
      <c r="K5" s="635" t="n"/>
      <c r="M5" s="29" t="inlineStr">
        <is>
          <t>Дата загрузки</t>
        </is>
      </c>
      <c r="N5" s="637" t="n">
        <v>45158</v>
      </c>
      <c r="O5" s="638" t="n"/>
      <c r="Q5" s="630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604">
      <c r="A6" s="605" t="inlineStr">
        <is>
          <t>Адрес доставки:</t>
        </is>
      </c>
      <c r="B6" s="633" t="n"/>
      <c r="C6" s="634" t="n"/>
      <c r="D6" s="606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607">
        <f>IF(N5=0," ",CHOOSE(WEEKDAY(N5,2),"Понедельник","Вторник","Среда","Четверг","Пятница","Суббота","Воскресенье"))</f>
        <v/>
      </c>
      <c r="O6" s="642" t="n"/>
      <c r="Q6" s="609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604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604">
      <c r="A8" s="619" t="inlineStr">
        <is>
          <t>Адрес сдачи груза:</t>
        </is>
      </c>
      <c r="B8" s="650" t="n"/>
      <c r="C8" s="651" t="n"/>
      <c r="D8" s="620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600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604">
      <c r="A9" s="59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7" t="inlineStr"/>
      <c r="E9" s="3" t="n"/>
      <c r="F9" s="59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4">
      <c r="A10" s="59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7" t="n"/>
      <c r="E10" s="3" t="n"/>
      <c r="F10" s="59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0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0" t="n"/>
      <c r="O11" s="638" t="n"/>
      <c r="R11" s="29" t="inlineStr">
        <is>
          <t>Тип заказа</t>
        </is>
      </c>
      <c r="S11" s="588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4">
      <c r="A12" s="587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603" t="n"/>
      <c r="O12" s="647" t="n"/>
      <c r="P12" s="28" t="n"/>
      <c r="R12" s="29" t="inlineStr"/>
      <c r="S12" s="604" t="n"/>
      <c r="T12" s="1" t="n"/>
      <c r="Y12" s="60" t="n"/>
      <c r="Z12" s="60" t="n"/>
      <c r="AA12" s="60" t="n"/>
    </row>
    <row r="13" ht="23.25" customFormat="1" customHeight="1" s="604">
      <c r="A13" s="587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588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4">
      <c r="A14" s="587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4">
      <c r="A15" s="589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591" t="inlineStr">
        <is>
          <t>Кликните на продукт, чтобы просмотреть изображение</t>
        </is>
      </c>
      <c r="U15" s="604" t="n"/>
      <c r="V15" s="604" t="n"/>
      <c r="W15" s="604" t="n"/>
      <c r="X15" s="60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6" t="inlineStr">
        <is>
          <t>Код единицы продаж</t>
        </is>
      </c>
      <c r="B17" s="576" t="inlineStr">
        <is>
          <t>Код продукта</t>
        </is>
      </c>
      <c r="C17" s="593" t="inlineStr">
        <is>
          <t>Номер варианта</t>
        </is>
      </c>
      <c r="D17" s="576" t="inlineStr">
        <is>
          <t xml:space="preserve">Штрих-код </t>
        </is>
      </c>
      <c r="E17" s="659" t="n"/>
      <c r="F17" s="576" t="inlineStr">
        <is>
          <t>Вес нетто штуки, кг</t>
        </is>
      </c>
      <c r="G17" s="576" t="inlineStr">
        <is>
          <t>Кол-во штук в коробе, шт</t>
        </is>
      </c>
      <c r="H17" s="576" t="inlineStr">
        <is>
          <t>Вес нетто короба, кг</t>
        </is>
      </c>
      <c r="I17" s="576" t="inlineStr">
        <is>
          <t>Вес брутто короба, кг</t>
        </is>
      </c>
      <c r="J17" s="576" t="inlineStr">
        <is>
          <t>Кол-во кор. на паллте, шт</t>
        </is>
      </c>
      <c r="K17" s="576" t="inlineStr">
        <is>
          <t>Завод</t>
        </is>
      </c>
      <c r="L17" s="576" t="inlineStr">
        <is>
          <t>Срок годности, сут.</t>
        </is>
      </c>
      <c r="M17" s="576" t="inlineStr">
        <is>
          <t>Наименование</t>
        </is>
      </c>
      <c r="N17" s="660" t="n"/>
      <c r="O17" s="660" t="n"/>
      <c r="P17" s="660" t="n"/>
      <c r="Q17" s="659" t="n"/>
      <c r="R17" s="592" t="inlineStr">
        <is>
          <t>Доступно к отгрузке</t>
        </is>
      </c>
      <c r="S17" s="634" t="n"/>
      <c r="T17" s="576" t="inlineStr">
        <is>
          <t>Ед. изм.</t>
        </is>
      </c>
      <c r="U17" s="576" t="inlineStr">
        <is>
          <t>Заказ</t>
        </is>
      </c>
      <c r="V17" s="577" t="inlineStr">
        <is>
          <t>Заказ с округлением до короба</t>
        </is>
      </c>
      <c r="W17" s="576" t="inlineStr">
        <is>
          <t>Объём заказа, м3</t>
        </is>
      </c>
      <c r="X17" s="579" t="inlineStr">
        <is>
          <t>Примечание по продуктку</t>
        </is>
      </c>
      <c r="Y17" s="579" t="inlineStr">
        <is>
          <t>Признак "НОВИНКА"</t>
        </is>
      </c>
      <c r="Z17" s="579" t="inlineStr">
        <is>
          <t>Для формул</t>
        </is>
      </c>
      <c r="AA17" s="661" t="n"/>
      <c r="AB17" s="662" t="n"/>
      <c r="AC17" s="586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592" t="inlineStr">
        <is>
          <t>начиная с</t>
        </is>
      </c>
      <c r="S18" s="592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</row>
    <row r="19" ht="27.75" customHeight="1">
      <c r="A19" s="343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4" t="n"/>
      <c r="Y21" s="33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8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2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3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4" t="n"/>
      <c r="Y25" s="33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8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8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8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8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8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8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2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3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4" t="n"/>
      <c r="Y34" s="33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8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8" t="n">
        <v>4680115880139</v>
      </c>
      <c r="E36" s="642" t="n"/>
      <c r="F36" s="674" t="n">
        <v>0.025</v>
      </c>
      <c r="G36" s="38" t="n">
        <v>10</v>
      </c>
      <c r="H36" s="674" t="n">
        <v>0.25</v>
      </c>
      <c r="I36" s="67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9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6" t="n"/>
      <c r="O36" s="676" t="n"/>
      <c r="P36" s="676" t="n"/>
      <c r="Q36" s="642" t="n"/>
      <c r="R36" s="40" t="inlineStr"/>
      <c r="S36" s="40" t="inlineStr"/>
      <c r="T36" s="41" t="inlineStr">
        <is>
          <t>кг</t>
        </is>
      </c>
      <c r="U36" s="677" t="n">
        <v>0</v>
      </c>
      <c r="V36" s="67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2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кор</t>
        </is>
      </c>
      <c r="U37" s="681">
        <f>IFERROR(U35/H35,"0")+IFERROR(U36/H36,"0")</f>
        <v/>
      </c>
      <c r="V37" s="681">
        <f>IFERROR(V35/H35,"0")+IFERROR(V36/H36,"0")</f>
        <v/>
      </c>
      <c r="W37" s="681">
        <f>IFERROR(IF(W35="",0,W35),"0")+IFERROR(IF(W36="",0,W36),"0")</f>
        <v/>
      </c>
      <c r="X37" s="682" t="n"/>
      <c r="Y37" s="68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9" t="n"/>
      <c r="M38" s="680" t="inlineStr">
        <is>
          <t>Итого</t>
        </is>
      </c>
      <c r="N38" s="650" t="n"/>
      <c r="O38" s="650" t="n"/>
      <c r="P38" s="650" t="n"/>
      <c r="Q38" s="650" t="n"/>
      <c r="R38" s="650" t="n"/>
      <c r="S38" s="651" t="n"/>
      <c r="T38" s="43" t="inlineStr">
        <is>
          <t>кг</t>
        </is>
      </c>
      <c r="U38" s="681">
        <f>IFERROR(SUM(U35:U36),"0")</f>
        <v/>
      </c>
      <c r="V38" s="681">
        <f>IFERROR(SUM(V35:V36),"0")</f>
        <v/>
      </c>
      <c r="W38" s="43" t="n"/>
      <c r="X38" s="682" t="n"/>
      <c r="Y38" s="682" t="n"/>
    </row>
    <row r="39" ht="14.25" customHeight="1">
      <c r="A39" s="33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4" t="n"/>
      <c r="Y39" s="33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8" t="n">
        <v>4607091388282</v>
      </c>
      <c r="E40" s="642" t="n"/>
      <c r="F40" s="674" t="n">
        <v>0.3</v>
      </c>
      <c r="G40" s="38" t="n">
        <v>6</v>
      </c>
      <c r="H40" s="674" t="n">
        <v>1.8</v>
      </c>
      <c r="I40" s="67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9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6" t="n"/>
      <c r="O40" s="676" t="n"/>
      <c r="P40" s="676" t="n"/>
      <c r="Q40" s="642" t="n"/>
      <c r="R40" s="40" t="inlineStr"/>
      <c r="S40" s="40" t="inlineStr"/>
      <c r="T40" s="41" t="inlineStr">
        <is>
          <t>кг</t>
        </is>
      </c>
      <c r="U40" s="677" t="n">
        <v>0</v>
      </c>
      <c r="V40" s="67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2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кор</t>
        </is>
      </c>
      <c r="U41" s="681">
        <f>IFERROR(U40/H40,"0")</f>
        <v/>
      </c>
      <c r="V41" s="681">
        <f>IFERROR(V40/H40,"0")</f>
        <v/>
      </c>
      <c r="W41" s="681">
        <f>IFERROR(IF(W40="",0,W40),"0")</f>
        <v/>
      </c>
      <c r="X41" s="682" t="n"/>
      <c r="Y41" s="68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9" t="n"/>
      <c r="M42" s="680" t="inlineStr">
        <is>
          <t>Итого</t>
        </is>
      </c>
      <c r="N42" s="650" t="n"/>
      <c r="O42" s="650" t="n"/>
      <c r="P42" s="650" t="n"/>
      <c r="Q42" s="650" t="n"/>
      <c r="R42" s="650" t="n"/>
      <c r="S42" s="651" t="n"/>
      <c r="T42" s="43" t="inlineStr">
        <is>
          <t>кг</t>
        </is>
      </c>
      <c r="U42" s="681">
        <f>IFERROR(SUM(U40:U40),"0")</f>
        <v/>
      </c>
      <c r="V42" s="681">
        <f>IFERROR(SUM(V40:V40),"0")</f>
        <v/>
      </c>
      <c r="W42" s="43" t="n"/>
      <c r="X42" s="682" t="n"/>
      <c r="Y42" s="682" t="n"/>
    </row>
    <row r="43" ht="14.25" customHeight="1">
      <c r="A43" s="33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4" t="n"/>
      <c r="Y43" s="33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8" t="n">
        <v>4607091389111</v>
      </c>
      <c r="E44" s="642" t="n"/>
      <c r="F44" s="674" t="n">
        <v>0.025</v>
      </c>
      <c r="G44" s="38" t="n">
        <v>10</v>
      </c>
      <c r="H44" s="674" t="n">
        <v>0.25</v>
      </c>
      <c r="I44" s="67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6" t="n"/>
      <c r="O44" s="676" t="n"/>
      <c r="P44" s="676" t="n"/>
      <c r="Q44" s="642" t="n"/>
      <c r="R44" s="40" t="inlineStr"/>
      <c r="S44" s="40" t="inlineStr"/>
      <c r="T44" s="41" t="inlineStr">
        <is>
          <t>кг</t>
        </is>
      </c>
      <c r="U44" s="677" t="n">
        <v>0</v>
      </c>
      <c r="V44" s="67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2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кор</t>
        </is>
      </c>
      <c r="U45" s="681">
        <f>IFERROR(U44/H44,"0")</f>
        <v/>
      </c>
      <c r="V45" s="681">
        <f>IFERROR(V44/H44,"0")</f>
        <v/>
      </c>
      <c r="W45" s="681">
        <f>IFERROR(IF(W44="",0,W44),"0")</f>
        <v/>
      </c>
      <c r="X45" s="682" t="n"/>
      <c r="Y45" s="68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9" t="n"/>
      <c r="M46" s="680" t="inlineStr">
        <is>
          <t>Итого</t>
        </is>
      </c>
      <c r="N46" s="650" t="n"/>
      <c r="O46" s="650" t="n"/>
      <c r="P46" s="650" t="n"/>
      <c r="Q46" s="650" t="n"/>
      <c r="R46" s="650" t="n"/>
      <c r="S46" s="651" t="n"/>
      <c r="T46" s="43" t="inlineStr">
        <is>
          <t>кг</t>
        </is>
      </c>
      <c r="U46" s="681">
        <f>IFERROR(SUM(U44:U44),"0")</f>
        <v/>
      </c>
      <c r="V46" s="681">
        <f>IFERROR(SUM(V44:V44),"0")</f>
        <v/>
      </c>
      <c r="W46" s="43" t="n"/>
      <c r="X46" s="682" t="n"/>
      <c r="Y46" s="682" t="n"/>
    </row>
    <row r="47" ht="27.75" customHeight="1">
      <c r="A47" s="343" t="inlineStr">
        <is>
          <t>Вязанка</t>
        </is>
      </c>
      <c r="B47" s="673" t="n"/>
      <c r="C47" s="673" t="n"/>
      <c r="D47" s="673" t="n"/>
      <c r="E47" s="673" t="n"/>
      <c r="F47" s="673" t="n"/>
      <c r="G47" s="673" t="n"/>
      <c r="H47" s="673" t="n"/>
      <c r="I47" s="673" t="n"/>
      <c r="J47" s="673" t="n"/>
      <c r="K47" s="673" t="n"/>
      <c r="L47" s="673" t="n"/>
      <c r="M47" s="673" t="n"/>
      <c r="N47" s="673" t="n"/>
      <c r="O47" s="673" t="n"/>
      <c r="P47" s="673" t="n"/>
      <c r="Q47" s="673" t="n"/>
      <c r="R47" s="673" t="n"/>
      <c r="S47" s="673" t="n"/>
      <c r="T47" s="673" t="n"/>
      <c r="U47" s="673" t="n"/>
      <c r="V47" s="673" t="n"/>
      <c r="W47" s="673" t="n"/>
      <c r="X47" s="55" t="n"/>
      <c r="Y47" s="55" t="n"/>
    </row>
    <row r="48" ht="16.5" customHeight="1">
      <c r="A48" s="338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8" t="n"/>
      <c r="Y48" s="338" t="n"/>
    </row>
    <row r="49" ht="14.25" customHeight="1">
      <c r="A49" s="33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4" t="n"/>
      <c r="Y49" s="33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8" t="n">
        <v>4680115881440</v>
      </c>
      <c r="E50" s="642" t="n"/>
      <c r="F50" s="674" t="n">
        <v>1.35</v>
      </c>
      <c r="G50" s="38" t="n">
        <v>8</v>
      </c>
      <c r="H50" s="674" t="n">
        <v>10.8</v>
      </c>
      <c r="I50" s="67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HYPERLINK("https://abi.ru/products/Охлажденные/Вязанка/Столичная/Ветчины/P003234/","Ветчины «Филейская» Весовые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50</v>
      </c>
      <c r="V50" s="67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8" t="n">
        <v>4680115881433</v>
      </c>
      <c r="E51" s="642" t="n"/>
      <c r="F51" s="674" t="n">
        <v>0.45</v>
      </c>
      <c r="G51" s="38" t="n">
        <v>6</v>
      </c>
      <c r="H51" s="674" t="n">
        <v>2.7</v>
      </c>
      <c r="I51" s="67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6" t="n"/>
      <c r="O51" s="676" t="n"/>
      <c r="P51" s="676" t="n"/>
      <c r="Q51" s="642" t="n"/>
      <c r="R51" s="40" t="inlineStr"/>
      <c r="S51" s="40" t="inlineStr"/>
      <c r="T51" s="41" t="inlineStr">
        <is>
          <t>кг</t>
        </is>
      </c>
      <c r="U51" s="677" t="n">
        <v>90</v>
      </c>
      <c r="V51" s="67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2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кор</t>
        </is>
      </c>
      <c r="U52" s="681">
        <f>IFERROR(U50/H50,"0")+IFERROR(U51/H51,"0")</f>
        <v/>
      </c>
      <c r="V52" s="681">
        <f>IFERROR(V50/H50,"0")+IFERROR(V51/H51,"0")</f>
        <v/>
      </c>
      <c r="W52" s="681">
        <f>IFERROR(IF(W50="",0,W50),"0")+IFERROR(IF(W51="",0,W51),"0")</f>
        <v/>
      </c>
      <c r="X52" s="682" t="n"/>
      <c r="Y52" s="68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9" t="n"/>
      <c r="M53" s="680" t="inlineStr">
        <is>
          <t>Итого</t>
        </is>
      </c>
      <c r="N53" s="650" t="n"/>
      <c r="O53" s="650" t="n"/>
      <c r="P53" s="650" t="n"/>
      <c r="Q53" s="650" t="n"/>
      <c r="R53" s="650" t="n"/>
      <c r="S53" s="651" t="n"/>
      <c r="T53" s="43" t="inlineStr">
        <is>
          <t>кг</t>
        </is>
      </c>
      <c r="U53" s="681">
        <f>IFERROR(SUM(U50:U51),"0")</f>
        <v/>
      </c>
      <c r="V53" s="681">
        <f>IFERROR(SUM(V50:V51),"0")</f>
        <v/>
      </c>
      <c r="W53" s="43" t="n"/>
      <c r="X53" s="682" t="n"/>
      <c r="Y53" s="682" t="n"/>
    </row>
    <row r="54" ht="16.5" customHeight="1">
      <c r="A54" s="338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8" t="n"/>
      <c r="Y54" s="338" t="n"/>
    </row>
    <row r="55" ht="14.25" customHeight="1">
      <c r="A55" s="33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4" t="n"/>
      <c r="Y55" s="33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8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100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8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2385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8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2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IFERROR(U56/H56,"0")+IFERROR(U57/H57,"0")+IFERROR(U58/H58,"0")</f>
        <v/>
      </c>
      <c r="V59" s="681">
        <f>IFERROR(V56/H56,"0")+IFERROR(V57/H57,"0")+IFERROR(V58/H58,"0")</f>
        <v/>
      </c>
      <c r="W59" s="681">
        <f>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IFERROR(SUM(U56:U58),"0")</f>
        <v/>
      </c>
      <c r="V60" s="681">
        <f>IFERROR(SUM(V56:V58),"0")</f>
        <v/>
      </c>
      <c r="W60" s="43" t="n"/>
      <c r="X60" s="682" t="n"/>
      <c r="Y60" s="682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4" t="n"/>
      <c r="Y62" s="33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8" t="n">
        <v>4607091382945</v>
      </c>
      <c r="E63" s="642" t="n"/>
      <c r="F63" s="674" t="n">
        <v>1.35</v>
      </c>
      <c r="G63" s="38" t="n">
        <v>8</v>
      </c>
      <c r="H63" s="674" t="n">
        <v>10.8</v>
      </c>
      <c r="I63" s="67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8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8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600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8" t="n">
        <v>4607091388312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70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8" t="n">
        <v>4680115882133</v>
      </c>
      <c r="E67" s="642" t="n"/>
      <c r="F67" s="674" t="n">
        <v>1.35</v>
      </c>
      <c r="G67" s="38" t="n">
        <v>8</v>
      </c>
      <c r="H67" s="674" t="n">
        <v>10.8</v>
      </c>
      <c r="I67" s="67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2">
        <f>HYPERLINK("https:///products/Охлажденные/Вязанка/Вязанка/Вареные колбасы/P003357/","Вареные колбасы «Сливушка» Вес П/а ТМ «Вязанка»")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8" t="n">
        <v>4607091382952</v>
      </c>
      <c r="E68" s="642" t="n"/>
      <c r="F68" s="674" t="n">
        <v>0.5</v>
      </c>
      <c r="G68" s="38" t="n">
        <v>6</v>
      </c>
      <c r="H68" s="674" t="n">
        <v>3</v>
      </c>
      <c r="I68" s="67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8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180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18" t="n">
        <v>4680115882539</v>
      </c>
      <c r="E70" s="642" t="n"/>
      <c r="F70" s="674" t="n">
        <v>0.37</v>
      </c>
      <c r="G70" s="38" t="n">
        <v>10</v>
      </c>
      <c r="H70" s="674" t="n">
        <v>3.7</v>
      </c>
      <c r="I70" s="674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705" t="inlineStr">
        <is>
          <t>Вареные колбасы «Докторская ГОСТ» Фикс.вес 0,37 п/а ТМ «Вязанка»</t>
        </is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18" t="n">
        <v>4607091384604</v>
      </c>
      <c r="E71" s="642" t="n"/>
      <c r="F71" s="674" t="n">
        <v>0.4</v>
      </c>
      <c r="G71" s="38" t="n">
        <v>10</v>
      </c>
      <c r="H71" s="674" t="n">
        <v>4</v>
      </c>
      <c r="I71" s="674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18" t="n">
        <v>4680115880283</v>
      </c>
      <c r="E72" s="642" t="n"/>
      <c r="F72" s="674" t="n">
        <v>0.6</v>
      </c>
      <c r="G72" s="38" t="n">
        <v>8</v>
      </c>
      <c r="H72" s="674" t="n">
        <v>4.8</v>
      </c>
      <c r="I72" s="674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18" t="n">
        <v>4680115881518</v>
      </c>
      <c r="E73" s="642" t="n"/>
      <c r="F73" s="674" t="n">
        <v>0.4</v>
      </c>
      <c r="G73" s="38" t="n">
        <v>10</v>
      </c>
      <c r="H73" s="674" t="n">
        <v>4</v>
      </c>
      <c r="I73" s="674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18" t="n">
        <v>4680115881303</v>
      </c>
      <c r="E74" s="642" t="n"/>
      <c r="F74" s="674" t="n">
        <v>0.45</v>
      </c>
      <c r="G74" s="38" t="n">
        <v>10</v>
      </c>
      <c r="H74" s="674" t="n">
        <v>4.5</v>
      </c>
      <c r="I74" s="674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855</v>
      </c>
      <c r="V74" s="67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18" t="n">
        <v>4607091381986</v>
      </c>
      <c r="E75" s="642" t="n"/>
      <c r="F75" s="674" t="n">
        <v>0.5</v>
      </c>
      <c r="G75" s="38" t="n">
        <v>10</v>
      </c>
      <c r="H75" s="674" t="n">
        <v>5</v>
      </c>
      <c r="I75" s="674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10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18" t="n">
        <v>4607091388466</v>
      </c>
      <c r="E76" s="642" t="n"/>
      <c r="F76" s="674" t="n">
        <v>0.45</v>
      </c>
      <c r="G76" s="38" t="n">
        <v>6</v>
      </c>
      <c r="H76" s="674" t="n">
        <v>2.7</v>
      </c>
      <c r="I76" s="674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67.5</v>
      </c>
      <c r="V76" s="678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18" t="n">
        <v>4680115880269</v>
      </c>
      <c r="E77" s="642" t="n"/>
      <c r="F77" s="674" t="n">
        <v>0.375</v>
      </c>
      <c r="G77" s="38" t="n">
        <v>10</v>
      </c>
      <c r="H77" s="674" t="n">
        <v>3.75</v>
      </c>
      <c r="I77" s="674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18" t="n">
        <v>4680115880429</v>
      </c>
      <c r="E78" s="642" t="n"/>
      <c r="F78" s="674" t="n">
        <v>0.45</v>
      </c>
      <c r="G78" s="38" t="n">
        <v>10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90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18" t="n">
        <v>4680115881457</v>
      </c>
      <c r="E79" s="642" t="n"/>
      <c r="F79" s="674" t="n">
        <v>0.75</v>
      </c>
      <c r="G79" s="38" t="n">
        <v>6</v>
      </c>
      <c r="H79" s="674" t="n">
        <v>4.5</v>
      </c>
      <c r="I79" s="674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6" t="n"/>
      <c r="O79" s="676" t="n"/>
      <c r="P79" s="676" t="n"/>
      <c r="Q79" s="642" t="n"/>
      <c r="R79" s="40" t="inlineStr"/>
      <c r="S79" s="40" t="inlineStr"/>
      <c r="T79" s="41" t="inlineStr">
        <is>
          <t>кг</t>
        </is>
      </c>
      <c r="U79" s="677" t="n">
        <v>0</v>
      </c>
      <c r="V79" s="678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27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кор</t>
        </is>
      </c>
      <c r="U80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2" t="n"/>
      <c r="Y80" s="682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9" t="n"/>
      <c r="M81" s="680" t="inlineStr">
        <is>
          <t>Итого</t>
        </is>
      </c>
      <c r="N81" s="650" t="n"/>
      <c r="O81" s="650" t="n"/>
      <c r="P81" s="650" t="n"/>
      <c r="Q81" s="650" t="n"/>
      <c r="R81" s="650" t="n"/>
      <c r="S81" s="651" t="n"/>
      <c r="T81" s="43" t="inlineStr">
        <is>
          <t>кг</t>
        </is>
      </c>
      <c r="U81" s="681">
        <f>IFERROR(SUM(U63:U79),"0")</f>
        <v/>
      </c>
      <c r="V81" s="681">
        <f>IFERROR(SUM(V63:V79),"0")</f>
        <v/>
      </c>
      <c r="W81" s="43" t="n"/>
      <c r="X81" s="682" t="n"/>
      <c r="Y81" s="682" t="n"/>
    </row>
    <row r="82" ht="14.25" customHeight="1">
      <c r="A82" s="334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4" t="n"/>
      <c r="Y82" s="334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18" t="n">
        <v>4607091388442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5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18" t="n">
        <v>4607091384789</v>
      </c>
      <c r="E84" s="642" t="n"/>
      <c r="F84" s="674" t="n">
        <v>1</v>
      </c>
      <c r="G84" s="38" t="n">
        <v>6</v>
      </c>
      <c r="H84" s="674" t="n">
        <v>6</v>
      </c>
      <c r="I84" s="674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Весовые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18" t="n">
        <v>4680115881488</v>
      </c>
      <c r="E85" s="642" t="n"/>
      <c r="F85" s="674" t="n">
        <v>1.35</v>
      </c>
      <c r="G85" s="38" t="n">
        <v>8</v>
      </c>
      <c r="H85" s="674" t="n">
        <v>10.8</v>
      </c>
      <c r="I85" s="674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7">
        <f>HYPERLINK("https://abi.ru/products/Охлажденные/Вязанка/Вязанка/Ветчины/P003236/","Ветчины Сливушка с индейкой Вязанка вес П/а Вязанка")</f>
        <v/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18" t="n">
        <v>4607091384765</v>
      </c>
      <c r="E86" s="642" t="n"/>
      <c r="F86" s="674" t="n">
        <v>0.42</v>
      </c>
      <c r="G86" s="38" t="n">
        <v>6</v>
      </c>
      <c r="H86" s="674" t="n">
        <v>2.52</v>
      </c>
      <c r="I86" s="674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8" t="inlineStr">
        <is>
          <t>Ветчины Запекуша с сочным окороком Вязанка Фикс.вес 0,42 п/а Вязанка</t>
        </is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18" t="n">
        <v>4680115880658</v>
      </c>
      <c r="E87" s="642" t="n"/>
      <c r="F87" s="674" t="n">
        <v>0.4</v>
      </c>
      <c r="G87" s="38" t="n">
        <v>6</v>
      </c>
      <c r="H87" s="674" t="n">
        <v>2.4</v>
      </c>
      <c r="I87" s="674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18" t="n">
        <v>4607091381962</v>
      </c>
      <c r="E88" s="642" t="n"/>
      <c r="F88" s="674" t="n">
        <v>0.5</v>
      </c>
      <c r="G88" s="38" t="n">
        <v>6</v>
      </c>
      <c r="H88" s="674" t="n">
        <v>3</v>
      </c>
      <c r="I88" s="674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20">
        <f>HYPERLINK("https://abi.ru/products/Охлажденные/Вязанка/Вязанка/Ветчины/P003164/","Ветчины Столичная Вязанка Фикс.вес 0,5 Вектор Вязанка")</f>
        <v/>
      </c>
      <c r="N88" s="676" t="n"/>
      <c r="O88" s="676" t="n"/>
      <c r="P88" s="676" t="n"/>
      <c r="Q88" s="642" t="n"/>
      <c r="R88" s="40" t="inlineStr"/>
      <c r="S88" s="40" t="inlineStr"/>
      <c r="T88" s="41" t="inlineStr">
        <is>
          <t>кг</t>
        </is>
      </c>
      <c r="U88" s="677" t="n">
        <v>0</v>
      </c>
      <c r="V88" s="678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27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кор</t>
        </is>
      </c>
      <c r="U89" s="681">
        <f>IFERROR(U83/H83,"0")+IFERROR(U84/H84,"0")+IFERROR(U85/H85,"0")+IFERROR(U86/H86,"0")+IFERROR(U87/H87,"0")+IFERROR(U88/H88,"0")</f>
        <v/>
      </c>
      <c r="V89" s="681">
        <f>IFERROR(V83/H83,"0")+IFERROR(V84/H84,"0")+IFERROR(V85/H85,"0")+IFERROR(V86/H86,"0")+IFERROR(V87/H87,"0")+IFERROR(V88/H88,"0")</f>
        <v/>
      </c>
      <c r="W89" s="681">
        <f>IFERROR(IF(W83="",0,W83),"0")+IFERROR(IF(W84="",0,W84),"0")+IFERROR(IF(W85="",0,W85),"0")+IFERROR(IF(W86="",0,W86),"0")+IFERROR(IF(W87="",0,W87),"0")+IFERROR(IF(W88="",0,W88),"0")</f>
        <v/>
      </c>
      <c r="X89" s="682" t="n"/>
      <c r="Y89" s="682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9" t="n"/>
      <c r="M90" s="680" t="inlineStr">
        <is>
          <t>Итого</t>
        </is>
      </c>
      <c r="N90" s="650" t="n"/>
      <c r="O90" s="650" t="n"/>
      <c r="P90" s="650" t="n"/>
      <c r="Q90" s="650" t="n"/>
      <c r="R90" s="650" t="n"/>
      <c r="S90" s="651" t="n"/>
      <c r="T90" s="43" t="inlineStr">
        <is>
          <t>кг</t>
        </is>
      </c>
      <c r="U90" s="681">
        <f>IFERROR(SUM(U83:U88),"0")</f>
        <v/>
      </c>
      <c r="V90" s="681">
        <f>IFERROR(SUM(V83:V88),"0")</f>
        <v/>
      </c>
      <c r="W90" s="43" t="n"/>
      <c r="X90" s="682" t="n"/>
      <c r="Y90" s="682" t="n"/>
    </row>
    <row r="91" ht="14.25" customHeight="1">
      <c r="A91" s="334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4" t="n"/>
      <c r="Y91" s="33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18" t="n">
        <v>4607091387667</v>
      </c>
      <c r="E92" s="642" t="n"/>
      <c r="F92" s="674" t="n">
        <v>0.9</v>
      </c>
      <c r="G92" s="38" t="n">
        <v>10</v>
      </c>
      <c r="H92" s="674" t="n">
        <v>9</v>
      </c>
      <c r="I92" s="674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18" t="n">
        <v>4607091387636</v>
      </c>
      <c r="E93" s="642" t="n"/>
      <c r="F93" s="674" t="n">
        <v>0.7</v>
      </c>
      <c r="G93" s="38" t="n">
        <v>6</v>
      </c>
      <c r="H93" s="674" t="n">
        <v>4.2</v>
      </c>
      <c r="I93" s="674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18" t="n">
        <v>4607091384727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18" t="n">
        <v>4607091386745</v>
      </c>
      <c r="E95" s="642" t="n"/>
      <c r="F95" s="674" t="n">
        <v>0.8</v>
      </c>
      <c r="G95" s="38" t="n">
        <v>6</v>
      </c>
      <c r="H95" s="674" t="n">
        <v>4.8</v>
      </c>
      <c r="I95" s="674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18" t="n">
        <v>4607091382426</v>
      </c>
      <c r="E96" s="642" t="n"/>
      <c r="F96" s="674" t="n">
        <v>0.9</v>
      </c>
      <c r="G96" s="38" t="n">
        <v>10</v>
      </c>
      <c r="H96" s="674" t="n">
        <v>9</v>
      </c>
      <c r="I96" s="674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18" t="n">
        <v>4607091386547</v>
      </c>
      <c r="E97" s="642" t="n"/>
      <c r="F97" s="674" t="n">
        <v>0.35</v>
      </c>
      <c r="G97" s="38" t="n">
        <v>8</v>
      </c>
      <c r="H97" s="674" t="n">
        <v>2.8</v>
      </c>
      <c r="I97" s="674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18" t="n">
        <v>4607091384703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18" t="n">
        <v>4607091384734</v>
      </c>
      <c r="E99" s="642" t="n"/>
      <c r="F99" s="674" t="n">
        <v>0.35</v>
      </c>
      <c r="G99" s="38" t="n">
        <v>6</v>
      </c>
      <c r="H99" s="674" t="n">
        <v>2.1</v>
      </c>
      <c r="I99" s="674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18" t="n">
        <v>4607091382464</v>
      </c>
      <c r="E100" s="642" t="n"/>
      <c r="F100" s="674" t="n">
        <v>0.35</v>
      </c>
      <c r="G100" s="38" t="n">
        <v>8</v>
      </c>
      <c r="H100" s="674" t="n">
        <v>2.8</v>
      </c>
      <c r="I100" s="674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6" t="n"/>
      <c r="O100" s="676" t="n"/>
      <c r="P100" s="676" t="n"/>
      <c r="Q100" s="642" t="n"/>
      <c r="R100" s="40" t="inlineStr"/>
      <c r="S100" s="40" t="inlineStr"/>
      <c r="T100" s="41" t="inlineStr">
        <is>
          <t>кг</t>
        </is>
      </c>
      <c r="U100" s="677" t="n">
        <v>0</v>
      </c>
      <c r="V100" s="678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27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кор</t>
        </is>
      </c>
      <c r="U101" s="681">
        <f>IFERROR(U92/H92,"0")+IFERROR(U93/H93,"0")+IFERROR(U94/H94,"0")+IFERROR(U95/H95,"0")+IFERROR(U96/H96,"0")+IFERROR(U97/H97,"0")+IFERROR(U98/H98,"0")+IFERROR(U99/H99,"0")+IFERROR(U100/H100,"0")</f>
        <v/>
      </c>
      <c r="V101" s="681">
        <f>IFERROR(V92/H92,"0")+IFERROR(V93/H93,"0")+IFERROR(V94/H94,"0")+IFERROR(V95/H95,"0")+IFERROR(V96/H96,"0")+IFERROR(V97/H97,"0")+IFERROR(V98/H98,"0")+IFERROR(V99/H99,"0")+IFERROR(V100/H100,"0")</f>
        <v/>
      </c>
      <c r="W101" s="681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2" t="n"/>
      <c r="Y101" s="682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9" t="n"/>
      <c r="M102" s="680" t="inlineStr">
        <is>
          <t>Итого</t>
        </is>
      </c>
      <c r="N102" s="650" t="n"/>
      <c r="O102" s="650" t="n"/>
      <c r="P102" s="650" t="n"/>
      <c r="Q102" s="650" t="n"/>
      <c r="R102" s="650" t="n"/>
      <c r="S102" s="651" t="n"/>
      <c r="T102" s="43" t="inlineStr">
        <is>
          <t>кг</t>
        </is>
      </c>
      <c r="U102" s="681">
        <f>IFERROR(SUM(U92:U100),"0")</f>
        <v/>
      </c>
      <c r="V102" s="681">
        <f>IFERROR(SUM(V92:V100),"0")</f>
        <v/>
      </c>
      <c r="W102" s="43" t="n"/>
      <c r="X102" s="682" t="n"/>
      <c r="Y102" s="682" t="n"/>
    </row>
    <row r="103" ht="14.25" customHeight="1">
      <c r="A103" s="334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4" t="n"/>
      <c r="Y103" s="334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18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70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18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40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18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18" t="n">
        <v>4607091385731</v>
      </c>
      <c r="E107" s="642" t="n"/>
      <c r="F107" s="674" t="n">
        <v>0.45</v>
      </c>
      <c r="G107" s="38" t="n">
        <v>6</v>
      </c>
      <c r="H107" s="674" t="n">
        <v>2.7</v>
      </c>
      <c r="I107" s="674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3" t="inlineStr">
        <is>
          <t>Сосиски Молокуши (Вязанка Молочные) Вязанка Фикс.вес 0,45 П/а мгс Вязанка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1750.5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18" t="n">
        <v>4680115880214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4" t="inlineStr">
        <is>
          <t>Сосиски Молокуши миникушай Вязанка Ф/в 0,45 амилюкс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18" t="n">
        <v>4680115880894</v>
      </c>
      <c r="E109" s="642" t="n"/>
      <c r="F109" s="674" t="n">
        <v>0.33</v>
      </c>
      <c r="G109" s="38" t="n">
        <v>6</v>
      </c>
      <c r="H109" s="674" t="n">
        <v>1.98</v>
      </c>
      <c r="I109" s="674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фикс.вес 0,33 п/а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18" t="n">
        <v>4607091385427</v>
      </c>
      <c r="E110" s="642" t="n"/>
      <c r="F110" s="674" t="n">
        <v>0.5</v>
      </c>
      <c r="G110" s="38" t="n">
        <v>6</v>
      </c>
      <c r="H110" s="674" t="n">
        <v>3</v>
      </c>
      <c r="I110" s="674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6">
        <f>HYPERLINK("https://abi.ru/products/Охлажденные/Вязанка/Вязанка/Сосиски/P003030/","Сосиски Рубленые Вязанка Фикс.вес 0,5 п/а мгс Вязанка")</f>
        <v/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50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27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9" t="n"/>
      <c r="M111" s="680" t="inlineStr">
        <is>
          <t>Итого</t>
        </is>
      </c>
      <c r="N111" s="650" t="n"/>
      <c r="O111" s="650" t="n"/>
      <c r="P111" s="650" t="n"/>
      <c r="Q111" s="650" t="n"/>
      <c r="R111" s="650" t="n"/>
      <c r="S111" s="651" t="n"/>
      <c r="T111" s="43" t="inlineStr">
        <is>
          <t>кор</t>
        </is>
      </c>
      <c r="U111" s="681">
        <f>IFERROR(U104/H104,"0")+IFERROR(U105/H105,"0")+IFERROR(U106/H106,"0")+IFERROR(U107/H107,"0")+IFERROR(U108/H108,"0")+IFERROR(U109/H109,"0")+IFERROR(U110/H110,"0")</f>
        <v/>
      </c>
      <c r="V111" s="681">
        <f>IFERROR(V104/H104,"0")+IFERROR(V105/H105,"0")+IFERROR(V106/H106,"0")+IFERROR(V107/H107,"0")+IFERROR(V108/H108,"0")+IFERROR(V109/H109,"0")+IFERROR(V110/H110,"0")</f>
        <v/>
      </c>
      <c r="W111" s="681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2" t="n"/>
      <c r="Y111" s="682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9" t="n"/>
      <c r="M112" s="680" t="inlineStr">
        <is>
          <t>Итого</t>
        </is>
      </c>
      <c r="N112" s="650" t="n"/>
      <c r="O112" s="650" t="n"/>
      <c r="P112" s="650" t="n"/>
      <c r="Q112" s="650" t="n"/>
      <c r="R112" s="650" t="n"/>
      <c r="S112" s="651" t="n"/>
      <c r="T112" s="43" t="inlineStr">
        <is>
          <t>кг</t>
        </is>
      </c>
      <c r="U112" s="681">
        <f>IFERROR(SUM(U104:U110),"0")</f>
        <v/>
      </c>
      <c r="V112" s="681">
        <f>IFERROR(SUM(V104:V110),"0")</f>
        <v/>
      </c>
      <c r="W112" s="43" t="n"/>
      <c r="X112" s="682" t="n"/>
      <c r="Y112" s="682" t="n"/>
    </row>
    <row r="113" ht="14.25" customHeight="1">
      <c r="A113" s="334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4" t="n"/>
      <c r="Y113" s="334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18" t="n">
        <v>4607091383065</v>
      </c>
      <c r="E114" s="642" t="n"/>
      <c r="F114" s="674" t="n">
        <v>0.83</v>
      </c>
      <c r="G114" s="38" t="n">
        <v>4</v>
      </c>
      <c r="H114" s="674" t="n">
        <v>3.32</v>
      </c>
      <c r="I114" s="674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6" t="n"/>
      <c r="O114" s="676" t="n"/>
      <c r="P114" s="676" t="n"/>
      <c r="Q114" s="642" t="n"/>
      <c r="R114" s="40" t="inlineStr"/>
      <c r="S114" s="40" t="inlineStr"/>
      <c r="T114" s="41" t="inlineStr">
        <is>
          <t>кг</t>
        </is>
      </c>
      <c r="U114" s="677" t="n">
        <v>0</v>
      </c>
      <c r="V114" s="678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18" t="n">
        <v>4680115881532</v>
      </c>
      <c r="E115" s="642" t="n"/>
      <c r="F115" s="674" t="n">
        <v>1.35</v>
      </c>
      <c r="G115" s="38" t="n">
        <v>6</v>
      </c>
      <c r="H115" s="674" t="n">
        <v>8.1</v>
      </c>
      <c r="I115" s="674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8">
        <f>HYPERLINK("https:///products/Охлажденные/Вязанка/Вязанка/Сардельки/P003237/","Сардельки «Филейские» Весовые NDX мгс ТМ «Вязанка»")</f>
        <v/>
      </c>
      <c r="N115" s="676" t="n"/>
      <c r="O115" s="676" t="n"/>
      <c r="P115" s="676" t="n"/>
      <c r="Q115" s="642" t="n"/>
      <c r="R115" s="40" t="inlineStr"/>
      <c r="S115" s="40" t="inlineStr"/>
      <c r="T115" s="41" t="inlineStr">
        <is>
          <t>кг</t>
        </is>
      </c>
      <c r="U115" s="677" t="n">
        <v>0</v>
      </c>
      <c r="V115" s="678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18" t="n">
        <v>4680115880238</v>
      </c>
      <c r="E116" s="642" t="n"/>
      <c r="F116" s="674" t="n">
        <v>0.33</v>
      </c>
      <c r="G116" s="38" t="n">
        <v>6</v>
      </c>
      <c r="H116" s="674" t="n">
        <v>1.98</v>
      </c>
      <c r="I116" s="674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9">
        <f>HYPERLINK("https:///products/Охлажденные/Вязанка/Вязанка/Сардельки/P002644/","Сардельки Сливушки #минидельки ТМ Вязанка айпил мгс ф/в 0,33 кг")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18" t="n">
        <v>4680115881464</v>
      </c>
      <c r="E117" s="642" t="n"/>
      <c r="F117" s="674" t="n">
        <v>0.4</v>
      </c>
      <c r="G117" s="38" t="n">
        <v>6</v>
      </c>
      <c r="H117" s="674" t="n">
        <v>2.4</v>
      </c>
      <c r="I117" s="674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40" t="inlineStr">
        <is>
          <t>Сардельки «Филейские» Фикс.вес 0,4 NDX мгс ТМ «Вязанка»</t>
        </is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27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9" t="n"/>
      <c r="M118" s="680" t="inlineStr">
        <is>
          <t>Итого</t>
        </is>
      </c>
      <c r="N118" s="650" t="n"/>
      <c r="O118" s="650" t="n"/>
      <c r="P118" s="650" t="n"/>
      <c r="Q118" s="650" t="n"/>
      <c r="R118" s="650" t="n"/>
      <c r="S118" s="651" t="n"/>
      <c r="T118" s="43" t="inlineStr">
        <is>
          <t>кор</t>
        </is>
      </c>
      <c r="U118" s="681">
        <f>IFERROR(U114/H114,"0")+IFERROR(U115/H115,"0")+IFERROR(U116/H116,"0")+IFERROR(U117/H117,"0")</f>
        <v/>
      </c>
      <c r="V118" s="681">
        <f>IFERROR(V114/H114,"0")+IFERROR(V115/H115,"0")+IFERROR(V116/H116,"0")+IFERROR(V117/H117,"0")</f>
        <v/>
      </c>
      <c r="W118" s="681">
        <f>IFERROR(IF(W114="",0,W114),"0")+IFERROR(IF(W115="",0,W115),"0")+IFERROR(IF(W116="",0,W116),"0")+IFERROR(IF(W117="",0,W117),"0")</f>
        <v/>
      </c>
      <c r="X118" s="682" t="n"/>
      <c r="Y118" s="682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9" t="n"/>
      <c r="M119" s="680" t="inlineStr">
        <is>
          <t>Итого</t>
        </is>
      </c>
      <c r="N119" s="650" t="n"/>
      <c r="O119" s="650" t="n"/>
      <c r="P119" s="650" t="n"/>
      <c r="Q119" s="650" t="n"/>
      <c r="R119" s="650" t="n"/>
      <c r="S119" s="651" t="n"/>
      <c r="T119" s="43" t="inlineStr">
        <is>
          <t>кг</t>
        </is>
      </c>
      <c r="U119" s="681">
        <f>IFERROR(SUM(U114:U117),"0")</f>
        <v/>
      </c>
      <c r="V119" s="681">
        <f>IFERROR(SUM(V114:V117),"0")</f>
        <v/>
      </c>
      <c r="W119" s="43" t="n"/>
      <c r="X119" s="682" t="n"/>
      <c r="Y119" s="682" t="n"/>
    </row>
    <row r="120" ht="16.5" customHeight="1">
      <c r="A120" s="338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8" t="n"/>
      <c r="Y120" s="338" t="n"/>
    </row>
    <row r="121" ht="14.25" customHeight="1">
      <c r="A121" s="334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4" t="n"/>
      <c r="Y121" s="334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18" t="n">
        <v>4607091385168</v>
      </c>
      <c r="E122" s="642" t="n"/>
      <c r="F122" s="674" t="n">
        <v>1.35</v>
      </c>
      <c r="G122" s="38" t="n">
        <v>6</v>
      </c>
      <c r="H122" s="674" t="n">
        <v>8.1</v>
      </c>
      <c r="I122" s="674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4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6" t="n"/>
      <c r="O122" s="676" t="n"/>
      <c r="P122" s="676" t="n"/>
      <c r="Q122" s="642" t="n"/>
      <c r="R122" s="40" t="inlineStr"/>
      <c r="S122" s="40" t="inlineStr"/>
      <c r="T122" s="41" t="inlineStr">
        <is>
          <t>кг</t>
        </is>
      </c>
      <c r="U122" s="677" t="n">
        <v>500</v>
      </c>
      <c r="V122" s="678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18" t="n">
        <v>4607091383256</v>
      </c>
      <c r="E123" s="642" t="n"/>
      <c r="F123" s="674" t="n">
        <v>0.33</v>
      </c>
      <c r="G123" s="38" t="n">
        <v>6</v>
      </c>
      <c r="H123" s="674" t="n">
        <v>1.98</v>
      </c>
      <c r="I123" s="674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2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6" t="n"/>
      <c r="O123" s="676" t="n"/>
      <c r="P123" s="676" t="n"/>
      <c r="Q123" s="642" t="n"/>
      <c r="R123" s="40" t="inlineStr"/>
      <c r="S123" s="40" t="inlineStr"/>
      <c r="T123" s="41" t="inlineStr">
        <is>
          <t>кг</t>
        </is>
      </c>
      <c r="U123" s="677" t="n">
        <v>0</v>
      </c>
      <c r="V123" s="67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18" t="n">
        <v>4607091385748</v>
      </c>
      <c r="E124" s="642" t="n"/>
      <c r="F124" s="674" t="n">
        <v>0.45</v>
      </c>
      <c r="G124" s="38" t="n">
        <v>6</v>
      </c>
      <c r="H124" s="674" t="n">
        <v>2.7</v>
      </c>
      <c r="I124" s="674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3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6" t="n"/>
      <c r="O124" s="676" t="n"/>
      <c r="P124" s="676" t="n"/>
      <c r="Q124" s="642" t="n"/>
      <c r="R124" s="40" t="inlineStr"/>
      <c r="S124" s="40" t="inlineStr"/>
      <c r="T124" s="41" t="inlineStr">
        <is>
          <t>кг</t>
        </is>
      </c>
      <c r="U124" s="677" t="n">
        <v>716.4</v>
      </c>
      <c r="V124" s="678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18" t="n">
        <v>4607091384581</v>
      </c>
      <c r="E125" s="642" t="n"/>
      <c r="F125" s="674" t="n">
        <v>0.67</v>
      </c>
      <c r="G125" s="38" t="n">
        <v>4</v>
      </c>
      <c r="H125" s="674" t="n">
        <v>2.68</v>
      </c>
      <c r="I125" s="674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27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9" t="n"/>
      <c r="M126" s="680" t="inlineStr">
        <is>
          <t>Итого</t>
        </is>
      </c>
      <c r="N126" s="650" t="n"/>
      <c r="O126" s="650" t="n"/>
      <c r="P126" s="650" t="n"/>
      <c r="Q126" s="650" t="n"/>
      <c r="R126" s="650" t="n"/>
      <c r="S126" s="651" t="n"/>
      <c r="T126" s="43" t="inlineStr">
        <is>
          <t>кор</t>
        </is>
      </c>
      <c r="U126" s="681">
        <f>IFERROR(U122/H122,"0")+IFERROR(U123/H123,"0")+IFERROR(U124/H124,"0")+IFERROR(U125/H125,"0")</f>
        <v/>
      </c>
      <c r="V126" s="681">
        <f>IFERROR(V122/H122,"0")+IFERROR(V123/H123,"0")+IFERROR(V124/H124,"0")+IFERROR(V125/H125,"0")</f>
        <v/>
      </c>
      <c r="W126" s="681">
        <f>IFERROR(IF(W122="",0,W122),"0")+IFERROR(IF(W123="",0,W123),"0")+IFERROR(IF(W124="",0,W124),"0")+IFERROR(IF(W125="",0,W125),"0")</f>
        <v/>
      </c>
      <c r="X126" s="682" t="n"/>
      <c r="Y126" s="682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9" t="n"/>
      <c r="M127" s="680" t="inlineStr">
        <is>
          <t>Итого</t>
        </is>
      </c>
      <c r="N127" s="650" t="n"/>
      <c r="O127" s="650" t="n"/>
      <c r="P127" s="650" t="n"/>
      <c r="Q127" s="650" t="n"/>
      <c r="R127" s="650" t="n"/>
      <c r="S127" s="651" t="n"/>
      <c r="T127" s="43" t="inlineStr">
        <is>
          <t>кг</t>
        </is>
      </c>
      <c r="U127" s="681">
        <f>IFERROR(SUM(U122:U125),"0")</f>
        <v/>
      </c>
      <c r="V127" s="681">
        <f>IFERROR(SUM(V122:V125),"0")</f>
        <v/>
      </c>
      <c r="W127" s="43" t="n"/>
      <c r="X127" s="682" t="n"/>
      <c r="Y127" s="682" t="n"/>
    </row>
    <row r="128" ht="27.75" customHeight="1">
      <c r="A128" s="343" t="inlineStr">
        <is>
          <t>Стародворье</t>
        </is>
      </c>
      <c r="B128" s="673" t="n"/>
      <c r="C128" s="673" t="n"/>
      <c r="D128" s="673" t="n"/>
      <c r="E128" s="673" t="n"/>
      <c r="F128" s="673" t="n"/>
      <c r="G128" s="673" t="n"/>
      <c r="H128" s="673" t="n"/>
      <c r="I128" s="673" t="n"/>
      <c r="J128" s="673" t="n"/>
      <c r="K128" s="673" t="n"/>
      <c r="L128" s="673" t="n"/>
      <c r="M128" s="673" t="n"/>
      <c r="N128" s="673" t="n"/>
      <c r="O128" s="673" t="n"/>
      <c r="P128" s="673" t="n"/>
      <c r="Q128" s="673" t="n"/>
      <c r="R128" s="673" t="n"/>
      <c r="S128" s="673" t="n"/>
      <c r="T128" s="673" t="n"/>
      <c r="U128" s="673" t="n"/>
      <c r="V128" s="673" t="n"/>
      <c r="W128" s="673" t="n"/>
      <c r="X128" s="55" t="n"/>
      <c r="Y128" s="55" t="n"/>
    </row>
    <row r="129" ht="16.5" customHeight="1">
      <c r="A129" s="338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8" t="n"/>
      <c r="Y129" s="338" t="n"/>
    </row>
    <row r="130" ht="14.25" customHeight="1">
      <c r="A130" s="334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4" t="n"/>
      <c r="Y130" s="334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18" t="n">
        <v>4607091383423</v>
      </c>
      <c r="E131" s="642" t="n"/>
      <c r="F131" s="674" t="n">
        <v>1.35</v>
      </c>
      <c r="G131" s="38" t="n">
        <v>8</v>
      </c>
      <c r="H131" s="674" t="n">
        <v>10.8</v>
      </c>
      <c r="I131" s="674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6" t="n"/>
      <c r="O131" s="676" t="n"/>
      <c r="P131" s="676" t="n"/>
      <c r="Q131" s="642" t="n"/>
      <c r="R131" s="40" t="inlineStr"/>
      <c r="S131" s="40" t="inlineStr"/>
      <c r="T131" s="41" t="inlineStr">
        <is>
          <t>кг</t>
        </is>
      </c>
      <c r="U131" s="677" t="n">
        <v>0</v>
      </c>
      <c r="V131" s="67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18" t="n">
        <v>4607091381405</v>
      </c>
      <c r="E132" s="642" t="n"/>
      <c r="F132" s="674" t="n">
        <v>1.35</v>
      </c>
      <c r="G132" s="38" t="n">
        <v>8</v>
      </c>
      <c r="H132" s="674" t="n">
        <v>10.8</v>
      </c>
      <c r="I132" s="674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6" t="n"/>
      <c r="O132" s="676" t="n"/>
      <c r="P132" s="676" t="n"/>
      <c r="Q132" s="642" t="n"/>
      <c r="R132" s="40" t="inlineStr"/>
      <c r="S132" s="40" t="inlineStr"/>
      <c r="T132" s="41" t="inlineStr">
        <is>
          <t>кг</t>
        </is>
      </c>
      <c r="U132" s="677" t="n">
        <v>0</v>
      </c>
      <c r="V132" s="67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18" t="n">
        <v>4607091386516</v>
      </c>
      <c r="E133" s="642" t="n"/>
      <c r="F133" s="674" t="n">
        <v>1.4</v>
      </c>
      <c r="G133" s="38" t="n">
        <v>8</v>
      </c>
      <c r="H133" s="674" t="n">
        <v>11.2</v>
      </c>
      <c r="I133" s="674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6" t="n"/>
      <c r="O133" s="676" t="n"/>
      <c r="P133" s="676" t="n"/>
      <c r="Q133" s="642" t="n"/>
      <c r="R133" s="40" t="inlineStr"/>
      <c r="S133" s="40" t="inlineStr"/>
      <c r="T133" s="41" t="inlineStr">
        <is>
          <t>кг</t>
        </is>
      </c>
      <c r="U133" s="677" t="n">
        <v>0</v>
      </c>
      <c r="V133" s="678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27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9" t="n"/>
      <c r="M134" s="680" t="inlineStr">
        <is>
          <t>Итого</t>
        </is>
      </c>
      <c r="N134" s="650" t="n"/>
      <c r="O134" s="650" t="n"/>
      <c r="P134" s="650" t="n"/>
      <c r="Q134" s="650" t="n"/>
      <c r="R134" s="650" t="n"/>
      <c r="S134" s="651" t="n"/>
      <c r="T134" s="43" t="inlineStr">
        <is>
          <t>кор</t>
        </is>
      </c>
      <c r="U134" s="681">
        <f>IFERROR(U131/H131,"0")+IFERROR(U132/H132,"0")+IFERROR(U133/H133,"0")</f>
        <v/>
      </c>
      <c r="V134" s="681">
        <f>IFERROR(V131/H131,"0")+IFERROR(V132/H132,"0")+IFERROR(V133/H133,"0")</f>
        <v/>
      </c>
      <c r="W134" s="681">
        <f>IFERROR(IF(W131="",0,W131),"0")+IFERROR(IF(W132="",0,W132),"0")+IFERROR(IF(W133="",0,W133),"0")</f>
        <v/>
      </c>
      <c r="X134" s="682" t="n"/>
      <c r="Y134" s="682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9" t="n"/>
      <c r="M135" s="680" t="inlineStr">
        <is>
          <t>Итого</t>
        </is>
      </c>
      <c r="N135" s="650" t="n"/>
      <c r="O135" s="650" t="n"/>
      <c r="P135" s="650" t="n"/>
      <c r="Q135" s="650" t="n"/>
      <c r="R135" s="650" t="n"/>
      <c r="S135" s="651" t="n"/>
      <c r="T135" s="43" t="inlineStr">
        <is>
          <t>кг</t>
        </is>
      </c>
      <c r="U135" s="681">
        <f>IFERROR(SUM(U131:U133),"0")</f>
        <v/>
      </c>
      <c r="V135" s="681">
        <f>IFERROR(SUM(V131:V133),"0")</f>
        <v/>
      </c>
      <c r="W135" s="43" t="n"/>
      <c r="X135" s="682" t="n"/>
      <c r="Y135" s="682" t="n"/>
    </row>
    <row r="136" ht="16.5" customHeight="1">
      <c r="A136" s="338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8" t="n"/>
      <c r="Y136" s="338" t="n"/>
    </row>
    <row r="137" ht="14.25" customHeight="1">
      <c r="A137" s="334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4" t="n"/>
      <c r="Y137" s="334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18" t="n">
        <v>4680115880993</v>
      </c>
      <c r="E138" s="642" t="n"/>
      <c r="F138" s="674" t="n">
        <v>0.7</v>
      </c>
      <c r="G138" s="38" t="n">
        <v>6</v>
      </c>
      <c r="H138" s="674" t="n">
        <v>4.2</v>
      </c>
      <c r="I138" s="674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8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6" t="n"/>
      <c r="O138" s="676" t="n"/>
      <c r="P138" s="676" t="n"/>
      <c r="Q138" s="642" t="n"/>
      <c r="R138" s="40" t="inlineStr"/>
      <c r="S138" s="40" t="inlineStr"/>
      <c r="T138" s="41" t="inlineStr">
        <is>
          <t>кг</t>
        </is>
      </c>
      <c r="U138" s="677" t="n">
        <v>0</v>
      </c>
      <c r="V138" s="67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18" t="n">
        <v>4680115881761</v>
      </c>
      <c r="E139" s="642" t="n"/>
      <c r="F139" s="674" t="n">
        <v>0.7</v>
      </c>
      <c r="G139" s="38" t="n">
        <v>6</v>
      </c>
      <c r="H139" s="674" t="n">
        <v>4.2</v>
      </c>
      <c r="I139" s="674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9" t="inlineStr">
        <is>
          <t>Копченые колбасы Салями Мясорубская с рубленым шпиком Бордо Весовой фиброуз Стародворье</t>
        </is>
      </c>
      <c r="N139" s="676" t="n"/>
      <c r="O139" s="676" t="n"/>
      <c r="P139" s="676" t="n"/>
      <c r="Q139" s="642" t="n"/>
      <c r="R139" s="40" t="inlineStr"/>
      <c r="S139" s="40" t="inlineStr"/>
      <c r="T139" s="41" t="inlineStr">
        <is>
          <t>кг</t>
        </is>
      </c>
      <c r="U139" s="677" t="n">
        <v>0</v>
      </c>
      <c r="V139" s="678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18" t="n">
        <v>4680115881563</v>
      </c>
      <c r="E140" s="642" t="n"/>
      <c r="F140" s="674" t="n">
        <v>0.7</v>
      </c>
      <c r="G140" s="38" t="n">
        <v>6</v>
      </c>
      <c r="H140" s="674" t="n">
        <v>4.2</v>
      </c>
      <c r="I140" s="674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50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6" t="n"/>
      <c r="O140" s="676" t="n"/>
      <c r="P140" s="676" t="n"/>
      <c r="Q140" s="642" t="n"/>
      <c r="R140" s="40" t="inlineStr"/>
      <c r="S140" s="40" t="inlineStr"/>
      <c r="T140" s="41" t="inlineStr">
        <is>
          <t>кг</t>
        </is>
      </c>
      <c r="U140" s="677" t="n">
        <v>30</v>
      </c>
      <c r="V140" s="678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18" t="n">
        <v>4680115880986</v>
      </c>
      <c r="E141" s="642" t="n"/>
      <c r="F141" s="674" t="n">
        <v>0.35</v>
      </c>
      <c r="G141" s="38" t="n">
        <v>6</v>
      </c>
      <c r="H141" s="674" t="n">
        <v>2.1</v>
      </c>
      <c r="I141" s="674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51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105</v>
      </c>
      <c r="V141" s="678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18" t="n">
        <v>4680115880207</v>
      </c>
      <c r="E142" s="642" t="n"/>
      <c r="F142" s="674" t="n">
        <v>0.4</v>
      </c>
      <c r="G142" s="38" t="n">
        <v>6</v>
      </c>
      <c r="H142" s="674" t="n">
        <v>2.4</v>
      </c>
      <c r="I142" s="674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18" t="n">
        <v>4680115881785</v>
      </c>
      <c r="E143" s="642" t="n"/>
      <c r="F143" s="674" t="n">
        <v>0.35</v>
      </c>
      <c r="G143" s="38" t="n">
        <v>6</v>
      </c>
      <c r="H143" s="674" t="n">
        <v>2.1</v>
      </c>
      <c r="I143" s="674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53" t="inlineStr">
        <is>
          <t>Копченые колбасы Салями Мясорубская с рубленым шпиком срез Бордо ф/в 0,35 фиброуз Стародворье</t>
        </is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35</v>
      </c>
      <c r="V143" s="678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18" t="n">
        <v>4680115881679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35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18" t="n">
        <v>4680115880191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145" t="inlineStr">
        <is>
          <t>КИ</t>
        </is>
      </c>
    </row>
    <row r="146">
      <c r="A146" s="327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9" t="n"/>
      <c r="M146" s="680" t="inlineStr">
        <is>
          <t>Итого</t>
        </is>
      </c>
      <c r="N146" s="650" t="n"/>
      <c r="O146" s="650" t="n"/>
      <c r="P146" s="650" t="n"/>
      <c r="Q146" s="650" t="n"/>
      <c r="R146" s="650" t="n"/>
      <c r="S146" s="651" t="n"/>
      <c r="T146" s="43" t="inlineStr">
        <is>
          <t>кор</t>
        </is>
      </c>
      <c r="U146" s="681">
        <f>IFERROR(U138/H138,"0")+IFERROR(U139/H139,"0")+IFERROR(U140/H140,"0")+IFERROR(U141/H141,"0")+IFERROR(U142/H142,"0")+IFERROR(U143/H143,"0")+IFERROR(U144/H144,"0")+IFERROR(U145/H145,"0")</f>
        <v/>
      </c>
      <c r="V146" s="681">
        <f>IFERROR(V138/H138,"0")+IFERROR(V139/H139,"0")+IFERROR(V140/H140,"0")+IFERROR(V141/H141,"0")+IFERROR(V142/H142,"0")+IFERROR(V143/H143,"0")+IFERROR(V144/H144,"0")+IFERROR(V145/H145,"0")</f>
        <v/>
      </c>
      <c r="W146" s="681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82" t="n"/>
      <c r="Y146" s="682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9" t="n"/>
      <c r="M147" s="680" t="inlineStr">
        <is>
          <t>Итого</t>
        </is>
      </c>
      <c r="N147" s="650" t="n"/>
      <c r="O147" s="650" t="n"/>
      <c r="P147" s="650" t="n"/>
      <c r="Q147" s="650" t="n"/>
      <c r="R147" s="650" t="n"/>
      <c r="S147" s="651" t="n"/>
      <c r="T147" s="43" t="inlineStr">
        <is>
          <t>кг</t>
        </is>
      </c>
      <c r="U147" s="681">
        <f>IFERROR(SUM(U138:U145),"0")</f>
        <v/>
      </c>
      <c r="V147" s="681">
        <f>IFERROR(SUM(V138:V145),"0")</f>
        <v/>
      </c>
      <c r="W147" s="43" t="n"/>
      <c r="X147" s="682" t="n"/>
      <c r="Y147" s="682" t="n"/>
    </row>
    <row r="148" ht="16.5" customHeight="1">
      <c r="A148" s="338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8" t="n"/>
      <c r="Y148" s="338" t="n"/>
    </row>
    <row r="149" ht="14.25" customHeight="1">
      <c r="A149" s="334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4" t="n"/>
      <c r="Y149" s="334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18" t="n">
        <v>4680115881402</v>
      </c>
      <c r="E150" s="642" t="n"/>
      <c r="F150" s="674" t="n">
        <v>1.35</v>
      </c>
      <c r="G150" s="38" t="n">
        <v>8</v>
      </c>
      <c r="H150" s="674" t="n">
        <v>10.8</v>
      </c>
      <c r="I150" s="674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6" t="inlineStr">
        <is>
          <t>Вареные колбасы «Сочинка» Весовой п/а ТМ «Стародворье»</t>
        </is>
      </c>
      <c r="N150" s="676" t="n"/>
      <c r="O150" s="676" t="n"/>
      <c r="P150" s="676" t="n"/>
      <c r="Q150" s="642" t="n"/>
      <c r="R150" s="40" t="inlineStr"/>
      <c r="S150" s="40" t="inlineStr"/>
      <c r="T150" s="41" t="inlineStr">
        <is>
          <t>кг</t>
        </is>
      </c>
      <c r="U150" s="677" t="n">
        <v>0</v>
      </c>
      <c r="V150" s="678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146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18" t="n">
        <v>4680115881396</v>
      </c>
      <c r="E151" s="642" t="n"/>
      <c r="F151" s="674" t="n">
        <v>0.45</v>
      </c>
      <c r="G151" s="38" t="n">
        <v>6</v>
      </c>
      <c r="H151" s="674" t="n">
        <v>2.7</v>
      </c>
      <c r="I151" s="674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7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6" t="n"/>
      <c r="O151" s="676" t="n"/>
      <c r="P151" s="676" t="n"/>
      <c r="Q151" s="642" t="n"/>
      <c r="R151" s="40" t="inlineStr"/>
      <c r="S151" s="40" t="inlineStr"/>
      <c r="T151" s="41" t="inlineStr">
        <is>
          <t>кг</t>
        </is>
      </c>
      <c r="U151" s="677" t="n">
        <v>0</v>
      </c>
      <c r="V151" s="678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47" t="inlineStr">
        <is>
          <t>КИ</t>
        </is>
      </c>
    </row>
    <row r="152">
      <c r="A152" s="327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9" t="n"/>
      <c r="M152" s="680" t="inlineStr">
        <is>
          <t>Итого</t>
        </is>
      </c>
      <c r="N152" s="650" t="n"/>
      <c r="O152" s="650" t="n"/>
      <c r="P152" s="650" t="n"/>
      <c r="Q152" s="650" t="n"/>
      <c r="R152" s="650" t="n"/>
      <c r="S152" s="651" t="n"/>
      <c r="T152" s="43" t="inlineStr">
        <is>
          <t>кор</t>
        </is>
      </c>
      <c r="U152" s="681">
        <f>IFERROR(U150/H150,"0")+IFERROR(U151/H151,"0")</f>
        <v/>
      </c>
      <c r="V152" s="681">
        <f>IFERROR(V150/H150,"0")+IFERROR(V151/H151,"0")</f>
        <v/>
      </c>
      <c r="W152" s="681">
        <f>IFERROR(IF(W150="",0,W150),"0")+IFERROR(IF(W151="",0,W151),"0")</f>
        <v/>
      </c>
      <c r="X152" s="682" t="n"/>
      <c r="Y152" s="682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9" t="n"/>
      <c r="M153" s="680" t="inlineStr">
        <is>
          <t>Итого</t>
        </is>
      </c>
      <c r="N153" s="650" t="n"/>
      <c r="O153" s="650" t="n"/>
      <c r="P153" s="650" t="n"/>
      <c r="Q153" s="650" t="n"/>
      <c r="R153" s="650" t="n"/>
      <c r="S153" s="651" t="n"/>
      <c r="T153" s="43" t="inlineStr">
        <is>
          <t>кг</t>
        </is>
      </c>
      <c r="U153" s="681">
        <f>IFERROR(SUM(U150:U151),"0")</f>
        <v/>
      </c>
      <c r="V153" s="681">
        <f>IFERROR(SUM(V150:V151),"0")</f>
        <v/>
      </c>
      <c r="W153" s="43" t="n"/>
      <c r="X153" s="682" t="n"/>
      <c r="Y153" s="682" t="n"/>
    </row>
    <row r="154" ht="14.25" customHeight="1">
      <c r="A154" s="334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4" t="n"/>
      <c r="Y154" s="334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18" t="n">
        <v>4680115882935</v>
      </c>
      <c r="E155" s="642" t="n"/>
      <c r="F155" s="674" t="n">
        <v>1.35</v>
      </c>
      <c r="G155" s="38" t="n">
        <v>8</v>
      </c>
      <c r="H155" s="674" t="n">
        <v>10.8</v>
      </c>
      <c r="I155" s="674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8" t="inlineStr">
        <is>
          <t>Ветчина «Сочинка с сочным окороком» Весовой п/а ТМ «Стародворье»</t>
        </is>
      </c>
      <c r="N155" s="676" t="n"/>
      <c r="O155" s="676" t="n"/>
      <c r="P155" s="676" t="n"/>
      <c r="Q155" s="642" t="n"/>
      <c r="R155" s="40" t="inlineStr"/>
      <c r="S155" s="40" t="inlineStr"/>
      <c r="T155" s="41" t="inlineStr">
        <is>
          <t>кг</t>
        </is>
      </c>
      <c r="U155" s="677" t="n">
        <v>0</v>
      </c>
      <c r="V155" s="678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148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18" t="n">
        <v>4680115880764</v>
      </c>
      <c r="E156" s="642" t="n"/>
      <c r="F156" s="674" t="n">
        <v>0.35</v>
      </c>
      <c r="G156" s="38" t="n">
        <v>6</v>
      </c>
      <c r="H156" s="674" t="n">
        <v>2.1</v>
      </c>
      <c r="I156" s="674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9">
        <f>HYPERLINK("https:///products/Охлажденные/Стародворье/Сочинка/Ветчины/P003128/","Ветчина Сочинка с сочным окороком ТМ Стародворье полиамид ф/в 0,35 кг")</f>
        <v/>
      </c>
      <c r="N156" s="676" t="n"/>
      <c r="O156" s="676" t="n"/>
      <c r="P156" s="676" t="n"/>
      <c r="Q156" s="642" t="n"/>
      <c r="R156" s="40" t="inlineStr"/>
      <c r="S156" s="40" t="inlineStr"/>
      <c r="T156" s="41" t="inlineStr">
        <is>
          <t>кг</t>
        </is>
      </c>
      <c r="U156" s="677" t="n">
        <v>0</v>
      </c>
      <c r="V156" s="678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149" t="inlineStr">
        <is>
          <t>КИ</t>
        </is>
      </c>
    </row>
    <row r="157">
      <c r="A157" s="327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9" t="n"/>
      <c r="M157" s="680" t="inlineStr">
        <is>
          <t>Итого</t>
        </is>
      </c>
      <c r="N157" s="650" t="n"/>
      <c r="O157" s="650" t="n"/>
      <c r="P157" s="650" t="n"/>
      <c r="Q157" s="650" t="n"/>
      <c r="R157" s="650" t="n"/>
      <c r="S157" s="651" t="n"/>
      <c r="T157" s="43" t="inlineStr">
        <is>
          <t>кор</t>
        </is>
      </c>
      <c r="U157" s="681">
        <f>IFERROR(U155/H155,"0")+IFERROR(U156/H156,"0")</f>
        <v/>
      </c>
      <c r="V157" s="681">
        <f>IFERROR(V155/H155,"0")+IFERROR(V156/H156,"0")</f>
        <v/>
      </c>
      <c r="W157" s="681">
        <f>IFERROR(IF(W155="",0,W155),"0")+IFERROR(IF(W156="",0,W156),"0")</f>
        <v/>
      </c>
      <c r="X157" s="682" t="n"/>
      <c r="Y157" s="682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9" t="n"/>
      <c r="M158" s="680" t="inlineStr">
        <is>
          <t>Итого</t>
        </is>
      </c>
      <c r="N158" s="650" t="n"/>
      <c r="O158" s="650" t="n"/>
      <c r="P158" s="650" t="n"/>
      <c r="Q158" s="650" t="n"/>
      <c r="R158" s="650" t="n"/>
      <c r="S158" s="651" t="n"/>
      <c r="T158" s="43" t="inlineStr">
        <is>
          <t>кг</t>
        </is>
      </c>
      <c r="U158" s="681">
        <f>IFERROR(SUM(U155:U156),"0")</f>
        <v/>
      </c>
      <c r="V158" s="681">
        <f>IFERROR(SUM(V155:V156),"0")</f>
        <v/>
      </c>
      <c r="W158" s="43" t="n"/>
      <c r="X158" s="682" t="n"/>
      <c r="Y158" s="682" t="n"/>
    </row>
    <row r="159" ht="14.25" customHeight="1">
      <c r="A159" s="334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4" t="n"/>
      <c r="Y159" s="334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18" t="n">
        <v>4680115882683</v>
      </c>
      <c r="E160" s="642" t="n"/>
      <c r="F160" s="674" t="n">
        <v>0.9</v>
      </c>
      <c r="G160" s="38" t="n">
        <v>6</v>
      </c>
      <c r="H160" s="674" t="n">
        <v>5.4</v>
      </c>
      <c r="I160" s="674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60" t="inlineStr">
        <is>
          <t>В/к колбасы «Сочинка по-европейски с сочной грудинкой» Весовой фиброуз ТМ «Стародворье»</t>
        </is>
      </c>
      <c r="N160" s="676" t="n"/>
      <c r="O160" s="676" t="n"/>
      <c r="P160" s="676" t="n"/>
      <c r="Q160" s="642" t="n"/>
      <c r="R160" s="40" t="inlineStr"/>
      <c r="S160" s="40" t="inlineStr"/>
      <c r="T160" s="41" t="inlineStr">
        <is>
          <t>кг</t>
        </is>
      </c>
      <c r="U160" s="677" t="n">
        <v>50</v>
      </c>
      <c r="V160" s="678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150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18" t="n">
        <v>4680115882690</v>
      </c>
      <c r="E161" s="642" t="n"/>
      <c r="F161" s="674" t="n">
        <v>0.9</v>
      </c>
      <c r="G161" s="38" t="n">
        <v>6</v>
      </c>
      <c r="H161" s="674" t="n">
        <v>5.4</v>
      </c>
      <c r="I161" s="674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61" t="inlineStr">
        <is>
          <t>В/к колбасы «Сочинка по-фински с сочным окороком» Весовой фиброуз ТМ «Стародворье»</t>
        </is>
      </c>
      <c r="N161" s="676" t="n"/>
      <c r="O161" s="676" t="n"/>
      <c r="P161" s="676" t="n"/>
      <c r="Q161" s="642" t="n"/>
      <c r="R161" s="40" t="inlineStr"/>
      <c r="S161" s="40" t="inlineStr"/>
      <c r="T161" s="41" t="inlineStr">
        <is>
          <t>кг</t>
        </is>
      </c>
      <c r="U161" s="677" t="n">
        <v>100</v>
      </c>
      <c r="V161" s="678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151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18" t="n">
        <v>4680115882669</v>
      </c>
      <c r="E162" s="642" t="n"/>
      <c r="F162" s="674" t="n">
        <v>0.9</v>
      </c>
      <c r="G162" s="38" t="n">
        <v>6</v>
      </c>
      <c r="H162" s="674" t="n">
        <v>5.4</v>
      </c>
      <c r="I162" s="674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62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6" t="n"/>
      <c r="O162" s="676" t="n"/>
      <c r="P162" s="676" t="n"/>
      <c r="Q162" s="642" t="n"/>
      <c r="R162" s="40" t="inlineStr"/>
      <c r="S162" s="40" t="inlineStr"/>
      <c r="T162" s="41" t="inlineStr">
        <is>
          <t>кг</t>
        </is>
      </c>
      <c r="U162" s="677" t="n">
        <v>100</v>
      </c>
      <c r="V162" s="678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152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18" t="n">
        <v>4680115882676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 t="inlineStr">
        <is>
          <t>П/к колбасы «Сочинка рубленая с сочным окороком» Весовой фиброуз ТМ «Стародворье»</t>
        </is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100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153" t="inlineStr">
        <is>
          <t>КИ</t>
        </is>
      </c>
    </row>
    <row r="164">
      <c r="A164" s="327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9" t="n"/>
      <c r="M164" s="680" t="inlineStr">
        <is>
          <t>Итого</t>
        </is>
      </c>
      <c r="N164" s="650" t="n"/>
      <c r="O164" s="650" t="n"/>
      <c r="P164" s="650" t="n"/>
      <c r="Q164" s="650" t="n"/>
      <c r="R164" s="650" t="n"/>
      <c r="S164" s="651" t="n"/>
      <c r="T164" s="43" t="inlineStr">
        <is>
          <t>кор</t>
        </is>
      </c>
      <c r="U164" s="681">
        <f>IFERROR(U160/H160,"0")+IFERROR(U161/H161,"0")+IFERROR(U162/H162,"0")+IFERROR(U163/H163,"0")</f>
        <v/>
      </c>
      <c r="V164" s="681">
        <f>IFERROR(V160/H160,"0")+IFERROR(V161/H161,"0")+IFERROR(V162/H162,"0")+IFERROR(V163/H163,"0")</f>
        <v/>
      </c>
      <c r="W164" s="681">
        <f>IFERROR(IF(W160="",0,W160),"0")+IFERROR(IF(W161="",0,W161),"0")+IFERROR(IF(W162="",0,W162),"0")+IFERROR(IF(W163="",0,W163),"0")</f>
        <v/>
      </c>
      <c r="X164" s="682" t="n"/>
      <c r="Y164" s="682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9" t="n"/>
      <c r="M165" s="680" t="inlineStr">
        <is>
          <t>Итого</t>
        </is>
      </c>
      <c r="N165" s="650" t="n"/>
      <c r="O165" s="650" t="n"/>
      <c r="P165" s="650" t="n"/>
      <c r="Q165" s="650" t="n"/>
      <c r="R165" s="650" t="n"/>
      <c r="S165" s="651" t="n"/>
      <c r="T165" s="43" t="inlineStr">
        <is>
          <t>кг</t>
        </is>
      </c>
      <c r="U165" s="681">
        <f>IFERROR(SUM(U160:U163),"0")</f>
        <v/>
      </c>
      <c r="V165" s="681">
        <f>IFERROR(SUM(V160:V163),"0")</f>
        <v/>
      </c>
      <c r="W165" s="43" t="n"/>
      <c r="X165" s="682" t="n"/>
      <c r="Y165" s="682" t="n"/>
    </row>
    <row r="166" ht="14.25" customHeight="1">
      <c r="A166" s="334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4" t="n"/>
      <c r="Y166" s="334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18" t="n">
        <v>4680115881556</v>
      </c>
      <c r="E167" s="642" t="n"/>
      <c r="F167" s="674" t="n">
        <v>1</v>
      </c>
      <c r="G167" s="38" t="n">
        <v>4</v>
      </c>
      <c r="H167" s="674" t="n">
        <v>4</v>
      </c>
      <c r="I167" s="674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4" t="inlineStr">
        <is>
          <t>Сосиски Сочинки по-баварски ТМ Стародворье полиамид мгс вес СК3</t>
        </is>
      </c>
      <c r="N167" s="676" t="n"/>
      <c r="O167" s="676" t="n"/>
      <c r="P167" s="676" t="n"/>
      <c r="Q167" s="642" t="n"/>
      <c r="R167" s="40" t="inlineStr"/>
      <c r="S167" s="40" t="inlineStr"/>
      <c r="T167" s="41" t="inlineStr">
        <is>
          <t>кг</t>
        </is>
      </c>
      <c r="U167" s="677" t="n">
        <v>0</v>
      </c>
      <c r="V167" s="67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154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18" t="n">
        <v>4680115880573</v>
      </c>
      <c r="E168" s="642" t="n"/>
      <c r="F168" s="674" t="n">
        <v>1.3</v>
      </c>
      <c r="G168" s="38" t="n">
        <v>6</v>
      </c>
      <c r="H168" s="674" t="n">
        <v>7.8</v>
      </c>
      <c r="I168" s="674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5" t="inlineStr">
        <is>
          <t>Сосиски «Сочинки» Весовой п/а ТМ «Стародворье»</t>
        </is>
      </c>
      <c r="N168" s="676" t="n"/>
      <c r="O168" s="676" t="n"/>
      <c r="P168" s="676" t="n"/>
      <c r="Q168" s="642" t="n"/>
      <c r="R168" s="40" t="inlineStr"/>
      <c r="S168" s="40" t="inlineStr"/>
      <c r="T168" s="41" t="inlineStr">
        <is>
          <t>кг</t>
        </is>
      </c>
      <c r="U168" s="677" t="n">
        <v>350</v>
      </c>
      <c r="V168" s="67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155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18" t="n">
        <v>4680115881594</v>
      </c>
      <c r="E169" s="642" t="n"/>
      <c r="F169" s="674" t="n">
        <v>1.35</v>
      </c>
      <c r="G169" s="38" t="n">
        <v>6</v>
      </c>
      <c r="H169" s="674" t="n">
        <v>8.1</v>
      </c>
      <c r="I169" s="674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6">
        <f>HYPERLINK("https:///products/Охлажденные/Стародворье/Сочинка/Сосиски/P003263/","Сосиски «Сочинки Молочные» Весовой п/а мгс ТМ «Стародворье»")</f>
        <v/>
      </c>
      <c r="N169" s="676" t="n"/>
      <c r="O169" s="676" t="n"/>
      <c r="P169" s="676" t="n"/>
      <c r="Q169" s="642" t="n"/>
      <c r="R169" s="40" t="inlineStr"/>
      <c r="S169" s="40" t="inlineStr"/>
      <c r="T169" s="41" t="inlineStr">
        <is>
          <t>кг</t>
        </is>
      </c>
      <c r="U169" s="677" t="n">
        <v>0</v>
      </c>
      <c r="V169" s="67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156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18" t="n">
        <v>4680115881587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7">
        <f>HYPERLINK("https:///products/Охлажденные/Стародворье/Сочинка/Сосиски/P003322/","Сосиски Сочинки по-баварски с сыром Бордо Весовой п/а Стародворье")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157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18" t="n">
        <v>4680115880962</v>
      </c>
      <c r="E171" s="642" t="n"/>
      <c r="F171" s="674" t="n">
        <v>1.3</v>
      </c>
      <c r="G171" s="38" t="n">
        <v>6</v>
      </c>
      <c r="H171" s="674" t="n">
        <v>7.8</v>
      </c>
      <c r="I171" s="674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8">
        <f>HYPERLINK("https:///products/Охлажденные/Стародворье/Сочинка/Сосиски/P003203/","Сосиски Сочинки с сыром Бордо Весовой п/а Стародворье")</f>
        <v/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158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18" t="n">
        <v>4680115881617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HYPERLINK("https:///products/Охлажденные/Стародворье/Сочинка/Сосиски/P003266/","Сосиски «Сочинки Сливочные» Весовые ТМ «Стародворье» 1,35 кг")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159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18" t="n">
        <v>4680115881228</v>
      </c>
      <c r="E173" s="642" t="n"/>
      <c r="F173" s="674" t="n">
        <v>0.4</v>
      </c>
      <c r="G173" s="38" t="n">
        <v>6</v>
      </c>
      <c r="H173" s="674" t="n">
        <v>2.4</v>
      </c>
      <c r="I173" s="674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560</v>
      </c>
      <c r="V173" s="678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0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18" t="n">
        <v>4680115881037</v>
      </c>
      <c r="E174" s="642" t="n"/>
      <c r="F174" s="674" t="n">
        <v>0.84</v>
      </c>
      <c r="G174" s="38" t="n">
        <v>4</v>
      </c>
      <c r="H174" s="674" t="n">
        <v>3.36</v>
      </c>
      <c r="I174" s="674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71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161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18" t="n">
        <v>4680115881211</v>
      </c>
      <c r="E175" s="642" t="n"/>
      <c r="F175" s="674" t="n">
        <v>0.4</v>
      </c>
      <c r="G175" s="38" t="n">
        <v>6</v>
      </c>
      <c r="H175" s="674" t="n">
        <v>2.4</v>
      </c>
      <c r="I175" s="674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72">
        <f>HYPERLINK("https:///products/Охлажденные/Стародворье/Сочинка/Сосиски/P003217/","Сосиски Сочинки по-баварски Бавария Фикс.вес 0,4 П/а мгс Стародворье")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400</v>
      </c>
      <c r="V175" s="67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2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18" t="n">
        <v>4680115881020</v>
      </c>
      <c r="E176" s="642" t="n"/>
      <c r="F176" s="674" t="n">
        <v>0.84</v>
      </c>
      <c r="G176" s="38" t="n">
        <v>4</v>
      </c>
      <c r="H176" s="674" t="n">
        <v>3.36</v>
      </c>
      <c r="I176" s="674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73">
        <f>HYPERLINK("https:///products/Охлажденные/Стародворье/Сочинка/Сосиски/P003201/","Сосиски Сочинки по-баварски Бавария Фикс.вес 0,84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163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18" t="n">
        <v>4680115882195</v>
      </c>
      <c r="E177" s="642" t="n"/>
      <c r="F177" s="674" t="n">
        <v>0.4</v>
      </c>
      <c r="G177" s="38" t="n">
        <v>6</v>
      </c>
      <c r="H177" s="674" t="n">
        <v>2.4</v>
      </c>
      <c r="I177" s="674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4">
        <f>HYPERLINK("https:///products/Охлажденные/Стародворье/Сочинка/Сосиски/P003262/","Сосиски «Сочинки Молочные» Фикс.вес 0,4 п/а мгс ТМ «Стародворье»")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120</v>
      </c>
      <c r="V177" s="67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164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18" t="n">
        <v>4680115882607</v>
      </c>
      <c r="E178" s="642" t="n"/>
      <c r="F178" s="674" t="n">
        <v>0.3</v>
      </c>
      <c r="G178" s="38" t="n">
        <v>6</v>
      </c>
      <c r="H178" s="674" t="n">
        <v>1.8</v>
      </c>
      <c r="I178" s="674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5" t="inlineStr">
        <is>
          <t>Сосиски «Сочинки с сочной грудинкой» Фикс.вес 0,3 П/а мгс ТМ «Стародворье»</t>
        </is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65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18" t="n">
        <v>4680115880092</v>
      </c>
      <c r="E179" s="642" t="n"/>
      <c r="F179" s="674" t="n">
        <v>0.4</v>
      </c>
      <c r="G179" s="38" t="n">
        <v>6</v>
      </c>
      <c r="H179" s="674" t="n">
        <v>2.4</v>
      </c>
      <c r="I179" s="674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6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360</v>
      </c>
      <c r="V179" s="67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166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18" t="n">
        <v>4680115880221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7">
        <f>HYPERLINK("https:///products/Охлажденные/Стародворье/Сочинка/Сосиски/P003399/","Сосиски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167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18" t="n">
        <v>4680115882942</v>
      </c>
      <c r="E181" s="642" t="n"/>
      <c r="F181" s="674" t="n">
        <v>0.3</v>
      </c>
      <c r="G181" s="38" t="n">
        <v>6</v>
      </c>
      <c r="H181" s="674" t="n">
        <v>1.8</v>
      </c>
      <c r="I181" s="674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8" t="inlineStr">
        <is>
          <t>Сосиски «Сочинки с сыром» ф/в 0,3 кг п/а ТМ «Стародворье»</t>
        </is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168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18" t="n">
        <v>4680115880504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9">
        <f>HYPERLINK("https://abi.ru/products/Охлажденные/Стародворье/Бордо/Сосиски/P003071/","Сосиски Сочинки с сыром Бордо ф/в 0,4 кг п/а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100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169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18" t="n">
        <v>4680115882164</v>
      </c>
      <c r="E183" s="642" t="n"/>
      <c r="F183" s="674" t="n">
        <v>0.4</v>
      </c>
      <c r="G183" s="38" t="n">
        <v>6</v>
      </c>
      <c r="H183" s="674" t="n">
        <v>2.4</v>
      </c>
      <c r="I183" s="674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80">
        <f>HYPERLINK("https:///products/Охлажденные/Стародворье/Сочинка/Сосиски/P003265/","Сосиски «Сочинки Сливочные» Фикс.вес 0,4 п/а мгс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120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170" t="inlineStr">
        <is>
          <t>КИ</t>
        </is>
      </c>
    </row>
    <row r="184">
      <c r="A184" s="327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9" t="n"/>
      <c r="M184" s="680" t="inlineStr">
        <is>
          <t>Итого</t>
        </is>
      </c>
      <c r="N184" s="650" t="n"/>
      <c r="O184" s="650" t="n"/>
      <c r="P184" s="650" t="n"/>
      <c r="Q184" s="650" t="n"/>
      <c r="R184" s="650" t="n"/>
      <c r="S184" s="651" t="n"/>
      <c r="T184" s="43" t="inlineStr">
        <is>
          <t>кор</t>
        </is>
      </c>
      <c r="U184" s="681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81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81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82" t="n"/>
      <c r="Y184" s="682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9" t="n"/>
      <c r="M185" s="680" t="inlineStr">
        <is>
          <t>Итого</t>
        </is>
      </c>
      <c r="N185" s="650" t="n"/>
      <c r="O185" s="650" t="n"/>
      <c r="P185" s="650" t="n"/>
      <c r="Q185" s="650" t="n"/>
      <c r="R185" s="650" t="n"/>
      <c r="S185" s="651" t="n"/>
      <c r="T185" s="43" t="inlineStr">
        <is>
          <t>кг</t>
        </is>
      </c>
      <c r="U185" s="681">
        <f>IFERROR(SUM(U167:U183),"0")</f>
        <v/>
      </c>
      <c r="V185" s="681">
        <f>IFERROR(SUM(V167:V183),"0")</f>
        <v/>
      </c>
      <c r="W185" s="43" t="n"/>
      <c r="X185" s="682" t="n"/>
      <c r="Y185" s="682" t="n"/>
    </row>
    <row r="186" ht="14.25" customHeight="1">
      <c r="A186" s="334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4" t="n"/>
      <c r="Y186" s="334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18" t="n">
        <v>4680115880801</v>
      </c>
      <c r="E187" s="642" t="n"/>
      <c r="F187" s="674" t="n">
        <v>0.4</v>
      </c>
      <c r="G187" s="38" t="n">
        <v>6</v>
      </c>
      <c r="H187" s="674" t="n">
        <v>2.4</v>
      </c>
      <c r="I187" s="674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81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6" t="n"/>
      <c r="O187" s="676" t="n"/>
      <c r="P187" s="676" t="n"/>
      <c r="Q187" s="642" t="n"/>
      <c r="R187" s="40" t="inlineStr"/>
      <c r="S187" s="40" t="inlineStr"/>
      <c r="T187" s="41" t="inlineStr">
        <is>
          <t>кг</t>
        </is>
      </c>
      <c r="U187" s="677" t="n">
        <v>0</v>
      </c>
      <c r="V187" s="678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171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18" t="n">
        <v>4680115880818</v>
      </c>
      <c r="E188" s="642" t="n"/>
      <c r="F188" s="674" t="n">
        <v>0.4</v>
      </c>
      <c r="G188" s="38" t="n">
        <v>6</v>
      </c>
      <c r="H188" s="674" t="n">
        <v>2.4</v>
      </c>
      <c r="I188" s="674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82">
        <f>HYPERLINK("https:///products/Охлажденные/Стародворье/Сочинка/Сардельки/P003130/","Сардельки Сочинки с сыром Бордо Фикс.вес 0,4 п/а Стародворье")</f>
        <v/>
      </c>
      <c r="N188" s="676" t="n"/>
      <c r="O188" s="676" t="n"/>
      <c r="P188" s="676" t="n"/>
      <c r="Q188" s="642" t="n"/>
      <c r="R188" s="40" t="inlineStr"/>
      <c r="S188" s="40" t="inlineStr"/>
      <c r="T188" s="41" t="inlineStr">
        <is>
          <t>кг</t>
        </is>
      </c>
      <c r="U188" s="677" t="n">
        <v>60</v>
      </c>
      <c r="V188" s="678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172" t="inlineStr">
        <is>
          <t>КИ</t>
        </is>
      </c>
    </row>
    <row r="189">
      <c r="A189" s="327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9" t="n"/>
      <c r="M189" s="680" t="inlineStr">
        <is>
          <t>Итого</t>
        </is>
      </c>
      <c r="N189" s="650" t="n"/>
      <c r="O189" s="650" t="n"/>
      <c r="P189" s="650" t="n"/>
      <c r="Q189" s="650" t="n"/>
      <c r="R189" s="650" t="n"/>
      <c r="S189" s="651" t="n"/>
      <c r="T189" s="43" t="inlineStr">
        <is>
          <t>кор</t>
        </is>
      </c>
      <c r="U189" s="681">
        <f>IFERROR(U187/H187,"0")+IFERROR(U188/H188,"0")</f>
        <v/>
      </c>
      <c r="V189" s="681">
        <f>IFERROR(V187/H187,"0")+IFERROR(V188/H188,"0")</f>
        <v/>
      </c>
      <c r="W189" s="681">
        <f>IFERROR(IF(W187="",0,W187),"0")+IFERROR(IF(W188="",0,W188),"0")</f>
        <v/>
      </c>
      <c r="X189" s="682" t="n"/>
      <c r="Y189" s="682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9" t="n"/>
      <c r="M190" s="680" t="inlineStr">
        <is>
          <t>Итого</t>
        </is>
      </c>
      <c r="N190" s="650" t="n"/>
      <c r="O190" s="650" t="n"/>
      <c r="P190" s="650" t="n"/>
      <c r="Q190" s="650" t="n"/>
      <c r="R190" s="650" t="n"/>
      <c r="S190" s="651" t="n"/>
      <c r="T190" s="43" t="inlineStr">
        <is>
          <t>кг</t>
        </is>
      </c>
      <c r="U190" s="681">
        <f>IFERROR(SUM(U187:U188),"0")</f>
        <v/>
      </c>
      <c r="V190" s="681">
        <f>IFERROR(SUM(V187:V188),"0")</f>
        <v/>
      </c>
      <c r="W190" s="43" t="n"/>
      <c r="X190" s="682" t="n"/>
      <c r="Y190" s="682" t="n"/>
    </row>
    <row r="191" ht="16.5" customHeight="1">
      <c r="A191" s="338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8" t="n"/>
      <c r="Y191" s="338" t="n"/>
    </row>
    <row r="192" ht="14.25" customHeight="1">
      <c r="A192" s="334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4" t="n"/>
      <c r="Y192" s="334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18" t="n">
        <v>4607091387445</v>
      </c>
      <c r="E193" s="642" t="n"/>
      <c r="F193" s="674" t="n">
        <v>0.9</v>
      </c>
      <c r="G193" s="38" t="n">
        <v>10</v>
      </c>
      <c r="H193" s="674" t="n">
        <v>9</v>
      </c>
      <c r="I193" s="674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6" t="n"/>
      <c r="O193" s="676" t="n"/>
      <c r="P193" s="676" t="n"/>
      <c r="Q193" s="642" t="n"/>
      <c r="R193" s="40" t="inlineStr"/>
      <c r="S193" s="40" t="inlineStr"/>
      <c r="T193" s="41" t="inlineStr">
        <is>
          <t>кг</t>
        </is>
      </c>
      <c r="U193" s="677" t="n">
        <v>0</v>
      </c>
      <c r="V193" s="678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173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18" t="n">
        <v>4607091386004</v>
      </c>
      <c r="E194" s="642" t="n"/>
      <c r="F194" s="674" t="n">
        <v>1.35</v>
      </c>
      <c r="G194" s="38" t="n">
        <v>8</v>
      </c>
      <c r="H194" s="674" t="n">
        <v>10.8</v>
      </c>
      <c r="I194" s="674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6" t="n"/>
      <c r="O194" s="676" t="n"/>
      <c r="P194" s="676" t="n"/>
      <c r="Q194" s="642" t="n"/>
      <c r="R194" s="40" t="inlineStr"/>
      <c r="S194" s="40" t="inlineStr"/>
      <c r="T194" s="41" t="inlineStr">
        <is>
          <t>кг</t>
        </is>
      </c>
      <c r="U194" s="677" t="n">
        <v>0</v>
      </c>
      <c r="V194" s="678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174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18" t="n">
        <v>4607091386004</v>
      </c>
      <c r="E195" s="642" t="n"/>
      <c r="F195" s="674" t="n">
        <v>1.35</v>
      </c>
      <c r="G195" s="38" t="n">
        <v>8</v>
      </c>
      <c r="H195" s="674" t="n">
        <v>10.8</v>
      </c>
      <c r="I195" s="67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175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18" t="n">
        <v>4607091386073</v>
      </c>
      <c r="E196" s="642" t="n"/>
      <c r="F196" s="674" t="n">
        <v>0.9</v>
      </c>
      <c r="G196" s="38" t="n">
        <v>10</v>
      </c>
      <c r="H196" s="674" t="n">
        <v>9</v>
      </c>
      <c r="I196" s="674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176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18" t="n">
        <v>4607091387322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177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18" t="n">
        <v>4607091387322</v>
      </c>
      <c r="E198" s="642" t="n"/>
      <c r="F198" s="674" t="n">
        <v>1.35</v>
      </c>
      <c r="G198" s="38" t="n">
        <v>8</v>
      </c>
      <c r="H198" s="674" t="n">
        <v>10.8</v>
      </c>
      <c r="I198" s="674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178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18" t="n">
        <v>4607091387377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179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18" t="n">
        <v>4607091387353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180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18" t="n">
        <v>4607091386011</v>
      </c>
      <c r="E201" s="642" t="n"/>
      <c r="F201" s="674" t="n">
        <v>0.5</v>
      </c>
      <c r="G201" s="38" t="n">
        <v>10</v>
      </c>
      <c r="H201" s="674" t="n">
        <v>5</v>
      </c>
      <c r="I201" s="674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181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18" t="n">
        <v>4607091387308</v>
      </c>
      <c r="E202" s="642" t="n"/>
      <c r="F202" s="674" t="n">
        <v>0.5</v>
      </c>
      <c r="G202" s="38" t="n">
        <v>10</v>
      </c>
      <c r="H202" s="674" t="n">
        <v>5</v>
      </c>
      <c r="I202" s="674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182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18" t="n">
        <v>4607091387339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183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18" t="n">
        <v>4680115882638</v>
      </c>
      <c r="E204" s="642" t="n"/>
      <c r="F204" s="674" t="n">
        <v>0.4</v>
      </c>
      <c r="G204" s="38" t="n">
        <v>10</v>
      </c>
      <c r="H204" s="674" t="n">
        <v>4</v>
      </c>
      <c r="I204" s="674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4" t="inlineStr">
        <is>
          <t>Вареные колбасы «Молочная с нежным филе» Фикс.вес 0,4 кг п/а ТМ «Особый рецепт»</t>
        </is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184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18" t="n">
        <v>4680115881938</v>
      </c>
      <c r="E205" s="642" t="n"/>
      <c r="F205" s="674" t="n">
        <v>0.4</v>
      </c>
      <c r="G205" s="38" t="n">
        <v>10</v>
      </c>
      <c r="H205" s="674" t="n">
        <v>4</v>
      </c>
      <c r="I205" s="674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5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185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18" t="n">
        <v>4607091387346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186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18" t="n">
        <v>4607091389807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187" t="inlineStr">
        <is>
          <t>КИ</t>
        </is>
      </c>
    </row>
    <row r="208">
      <c r="A208" s="327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9" t="n"/>
      <c r="M208" s="680" t="inlineStr">
        <is>
          <t>Итого</t>
        </is>
      </c>
      <c r="N208" s="650" t="n"/>
      <c r="O208" s="650" t="n"/>
      <c r="P208" s="650" t="n"/>
      <c r="Q208" s="650" t="n"/>
      <c r="R208" s="650" t="n"/>
      <c r="S208" s="651" t="n"/>
      <c r="T208" s="43" t="inlineStr">
        <is>
          <t>кор</t>
        </is>
      </c>
      <c r="U208" s="681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81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81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82" t="n"/>
      <c r="Y208" s="68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9" t="n"/>
      <c r="M209" s="680" t="inlineStr">
        <is>
          <t>Итого</t>
        </is>
      </c>
      <c r="N209" s="650" t="n"/>
      <c r="O209" s="650" t="n"/>
      <c r="P209" s="650" t="n"/>
      <c r="Q209" s="650" t="n"/>
      <c r="R209" s="650" t="n"/>
      <c r="S209" s="651" t="n"/>
      <c r="T209" s="43" t="inlineStr">
        <is>
          <t>кг</t>
        </is>
      </c>
      <c r="U209" s="681">
        <f>IFERROR(SUM(U193:U207),"0")</f>
        <v/>
      </c>
      <c r="V209" s="681">
        <f>IFERROR(SUM(V193:V207),"0")</f>
        <v/>
      </c>
      <c r="W209" s="43" t="n"/>
      <c r="X209" s="682" t="n"/>
      <c r="Y209" s="682" t="n"/>
    </row>
    <row r="210" ht="14.25" customHeight="1">
      <c r="A210" s="334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4" t="n"/>
      <c r="Y210" s="334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18" t="n">
        <v>4680115881914</v>
      </c>
      <c r="E211" s="642" t="n"/>
      <c r="F211" s="674" t="n">
        <v>0.4</v>
      </c>
      <c r="G211" s="38" t="n">
        <v>10</v>
      </c>
      <c r="H211" s="674" t="n">
        <v>4</v>
      </c>
      <c r="I211" s="674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8">
        <f>HYPERLINK("https:///products/Охлажденные/Стародворье/Бордо/Ветчины/P003190/","Ветчины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6" t="n"/>
      <c r="O211" s="676" t="n"/>
      <c r="P211" s="676" t="n"/>
      <c r="Q211" s="642" t="n"/>
      <c r="R211" s="40" t="inlineStr"/>
      <c r="S211" s="40" t="inlineStr"/>
      <c r="T211" s="41" t="inlineStr">
        <is>
          <t>кг</t>
        </is>
      </c>
      <c r="U211" s="677" t="n">
        <v>0</v>
      </c>
      <c r="V211" s="678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188" t="inlineStr">
        <is>
          <t>КИ</t>
        </is>
      </c>
    </row>
    <row r="212">
      <c r="A212" s="327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9" t="n"/>
      <c r="M212" s="680" t="inlineStr">
        <is>
          <t>Итого</t>
        </is>
      </c>
      <c r="N212" s="650" t="n"/>
      <c r="O212" s="650" t="n"/>
      <c r="P212" s="650" t="n"/>
      <c r="Q212" s="650" t="n"/>
      <c r="R212" s="650" t="n"/>
      <c r="S212" s="651" t="n"/>
      <c r="T212" s="43" t="inlineStr">
        <is>
          <t>кор</t>
        </is>
      </c>
      <c r="U212" s="681">
        <f>IFERROR(U211/H211,"0")</f>
        <v/>
      </c>
      <c r="V212" s="681">
        <f>IFERROR(V211/H211,"0")</f>
        <v/>
      </c>
      <c r="W212" s="681">
        <f>IFERROR(IF(W211="",0,W211),"0")</f>
        <v/>
      </c>
      <c r="X212" s="682" t="n"/>
      <c r="Y212" s="682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9" t="n"/>
      <c r="M213" s="680" t="inlineStr">
        <is>
          <t>Итого</t>
        </is>
      </c>
      <c r="N213" s="650" t="n"/>
      <c r="O213" s="650" t="n"/>
      <c r="P213" s="650" t="n"/>
      <c r="Q213" s="650" t="n"/>
      <c r="R213" s="650" t="n"/>
      <c r="S213" s="651" t="n"/>
      <c r="T213" s="43" t="inlineStr">
        <is>
          <t>кг</t>
        </is>
      </c>
      <c r="U213" s="681">
        <f>IFERROR(SUM(U211:U211),"0")</f>
        <v/>
      </c>
      <c r="V213" s="681">
        <f>IFERROR(SUM(V211:V211),"0")</f>
        <v/>
      </c>
      <c r="W213" s="43" t="n"/>
      <c r="X213" s="682" t="n"/>
      <c r="Y213" s="682" t="n"/>
    </row>
    <row r="214" ht="14.25" customHeight="1">
      <c r="A214" s="334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4" t="n"/>
      <c r="Y214" s="334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18" t="n">
        <v>4607091387193</v>
      </c>
      <c r="E215" s="642" t="n"/>
      <c r="F215" s="674" t="n">
        <v>0.7</v>
      </c>
      <c r="G215" s="38" t="n">
        <v>6</v>
      </c>
      <c r="H215" s="674" t="n">
        <v>4.2</v>
      </c>
      <c r="I215" s="674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6" t="n"/>
      <c r="O215" s="676" t="n"/>
      <c r="P215" s="676" t="n"/>
      <c r="Q215" s="642" t="n"/>
      <c r="R215" s="40" t="inlineStr"/>
      <c r="S215" s="40" t="inlineStr"/>
      <c r="T215" s="41" t="inlineStr">
        <is>
          <t>кг</t>
        </is>
      </c>
      <c r="U215" s="677" t="n">
        <v>0</v>
      </c>
      <c r="V215" s="67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189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18" t="n">
        <v>4607091387230</v>
      </c>
      <c r="E216" s="642" t="n"/>
      <c r="F216" s="674" t="n">
        <v>0.7</v>
      </c>
      <c r="G216" s="38" t="n">
        <v>6</v>
      </c>
      <c r="H216" s="674" t="n">
        <v>4.2</v>
      </c>
      <c r="I216" s="674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6" t="n"/>
      <c r="O216" s="676" t="n"/>
      <c r="P216" s="676" t="n"/>
      <c r="Q216" s="642" t="n"/>
      <c r="R216" s="40" t="inlineStr"/>
      <c r="S216" s="40" t="inlineStr"/>
      <c r="T216" s="41" t="inlineStr">
        <is>
          <t>кг</t>
        </is>
      </c>
      <c r="U216" s="677" t="n">
        <v>0</v>
      </c>
      <c r="V216" s="678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190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18" t="n">
        <v>4607091387285</v>
      </c>
      <c r="E217" s="642" t="n"/>
      <c r="F217" s="674" t="n">
        <v>0.35</v>
      </c>
      <c r="G217" s="38" t="n">
        <v>6</v>
      </c>
      <c r="H217" s="674" t="n">
        <v>2.1</v>
      </c>
      <c r="I217" s="674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191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18" t="n">
        <v>4607091389845</v>
      </c>
      <c r="E218" s="642" t="n"/>
      <c r="F218" s="674" t="n">
        <v>0.35</v>
      </c>
      <c r="G218" s="38" t="n">
        <v>6</v>
      </c>
      <c r="H218" s="674" t="n">
        <v>2.1</v>
      </c>
      <c r="I218" s="674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105</v>
      </c>
      <c r="V218" s="678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192" t="inlineStr">
        <is>
          <t>КИ</t>
        </is>
      </c>
    </row>
    <row r="219">
      <c r="A219" s="327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9" t="n"/>
      <c r="M219" s="680" t="inlineStr">
        <is>
          <t>Итого</t>
        </is>
      </c>
      <c r="N219" s="650" t="n"/>
      <c r="O219" s="650" t="n"/>
      <c r="P219" s="650" t="n"/>
      <c r="Q219" s="650" t="n"/>
      <c r="R219" s="650" t="n"/>
      <c r="S219" s="651" t="n"/>
      <c r="T219" s="43" t="inlineStr">
        <is>
          <t>кор</t>
        </is>
      </c>
      <c r="U219" s="681">
        <f>IFERROR(U215/H215,"0")+IFERROR(U216/H216,"0")+IFERROR(U217/H217,"0")+IFERROR(U218/H218,"0")</f>
        <v/>
      </c>
      <c r="V219" s="681">
        <f>IFERROR(V215/H215,"0")+IFERROR(V216/H216,"0")+IFERROR(V217/H217,"0")+IFERROR(V218/H218,"0")</f>
        <v/>
      </c>
      <c r="W219" s="681">
        <f>IFERROR(IF(W215="",0,W215),"0")+IFERROR(IF(W216="",0,W216),"0")+IFERROR(IF(W217="",0,W217),"0")+IFERROR(IF(W218="",0,W218),"0")</f>
        <v/>
      </c>
      <c r="X219" s="682" t="n"/>
      <c r="Y219" s="682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9" t="n"/>
      <c r="M220" s="680" t="inlineStr">
        <is>
          <t>Итого</t>
        </is>
      </c>
      <c r="N220" s="650" t="n"/>
      <c r="O220" s="650" t="n"/>
      <c r="P220" s="650" t="n"/>
      <c r="Q220" s="650" t="n"/>
      <c r="R220" s="650" t="n"/>
      <c r="S220" s="651" t="n"/>
      <c r="T220" s="43" t="inlineStr">
        <is>
          <t>кг</t>
        </is>
      </c>
      <c r="U220" s="681">
        <f>IFERROR(SUM(U215:U218),"0")</f>
        <v/>
      </c>
      <c r="V220" s="681">
        <f>IFERROR(SUM(V215:V218),"0")</f>
        <v/>
      </c>
      <c r="W220" s="43" t="n"/>
      <c r="X220" s="682" t="n"/>
      <c r="Y220" s="682" t="n"/>
    </row>
    <row r="221" ht="14.25" customHeight="1">
      <c r="A221" s="334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4" t="n"/>
      <c r="Y221" s="334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18" t="n">
        <v>4607091387766</v>
      </c>
      <c r="E222" s="642" t="n"/>
      <c r="F222" s="674" t="n">
        <v>1.35</v>
      </c>
      <c r="G222" s="38" t="n">
        <v>6</v>
      </c>
      <c r="H222" s="674" t="n">
        <v>8.1</v>
      </c>
      <c r="I222" s="674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6" t="n"/>
      <c r="O222" s="676" t="n"/>
      <c r="P222" s="676" t="n"/>
      <c r="Q222" s="642" t="n"/>
      <c r="R222" s="40" t="inlineStr"/>
      <c r="S222" s="40" t="inlineStr"/>
      <c r="T222" s="41" t="inlineStr">
        <is>
          <t>кг</t>
        </is>
      </c>
      <c r="U222" s="677" t="n">
        <v>0</v>
      </c>
      <c r="V222" s="678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193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18" t="n">
        <v>4607091387957</v>
      </c>
      <c r="E223" s="642" t="n"/>
      <c r="F223" s="674" t="n">
        <v>1.3</v>
      </c>
      <c r="G223" s="38" t="n">
        <v>6</v>
      </c>
      <c r="H223" s="674" t="n">
        <v>7.8</v>
      </c>
      <c r="I223" s="674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6" t="n"/>
      <c r="O223" s="676" t="n"/>
      <c r="P223" s="676" t="n"/>
      <c r="Q223" s="642" t="n"/>
      <c r="R223" s="40" t="inlineStr"/>
      <c r="S223" s="40" t="inlineStr"/>
      <c r="T223" s="41" t="inlineStr">
        <is>
          <t>кг</t>
        </is>
      </c>
      <c r="U223" s="677" t="n">
        <v>0</v>
      </c>
      <c r="V223" s="678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194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18" t="n">
        <v>4607091387964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195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18" t="n">
        <v>4607091381672</v>
      </c>
      <c r="E225" s="642" t="n"/>
      <c r="F225" s="674" t="n">
        <v>0.6</v>
      </c>
      <c r="G225" s="38" t="n">
        <v>6</v>
      </c>
      <c r="H225" s="674" t="n">
        <v>3.6</v>
      </c>
      <c r="I225" s="674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196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18" t="n">
        <v>4607091387537</v>
      </c>
      <c r="E226" s="642" t="n"/>
      <c r="F226" s="674" t="n">
        <v>0.45</v>
      </c>
      <c r="G226" s="38" t="n">
        <v>6</v>
      </c>
      <c r="H226" s="674" t="n">
        <v>2.7</v>
      </c>
      <c r="I226" s="674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197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18" t="n">
        <v>4607091387513</v>
      </c>
      <c r="E227" s="642" t="n"/>
      <c r="F227" s="674" t="n">
        <v>0.45</v>
      </c>
      <c r="G227" s="38" t="n">
        <v>6</v>
      </c>
      <c r="H227" s="674" t="n">
        <v>2.7</v>
      </c>
      <c r="I227" s="674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198" t="inlineStr">
        <is>
          <t>КИ</t>
        </is>
      </c>
    </row>
    <row r="228">
      <c r="A228" s="327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9" t="n"/>
      <c r="M228" s="680" t="inlineStr">
        <is>
          <t>Итого</t>
        </is>
      </c>
      <c r="N228" s="650" t="n"/>
      <c r="O228" s="650" t="n"/>
      <c r="P228" s="650" t="n"/>
      <c r="Q228" s="650" t="n"/>
      <c r="R228" s="650" t="n"/>
      <c r="S228" s="651" t="n"/>
      <c r="T228" s="43" t="inlineStr">
        <is>
          <t>кор</t>
        </is>
      </c>
      <c r="U228" s="681">
        <f>IFERROR(U222/H222,"0")+IFERROR(U223/H223,"0")+IFERROR(U224/H224,"0")+IFERROR(U225/H225,"0")+IFERROR(U226/H226,"0")+IFERROR(U227/H227,"0")</f>
        <v/>
      </c>
      <c r="V228" s="681">
        <f>IFERROR(V222/H222,"0")+IFERROR(V223/H223,"0")+IFERROR(V224/H224,"0")+IFERROR(V225/H225,"0")+IFERROR(V226/H226,"0")+IFERROR(V227/H227,"0")</f>
        <v/>
      </c>
      <c r="W228" s="681">
        <f>IFERROR(IF(W222="",0,W222),"0")+IFERROR(IF(W223="",0,W223),"0")+IFERROR(IF(W224="",0,W224),"0")+IFERROR(IF(W225="",0,W225),"0")+IFERROR(IF(W226="",0,W226),"0")+IFERROR(IF(W227="",0,W227),"0")</f>
        <v/>
      </c>
      <c r="X228" s="682" t="n"/>
      <c r="Y228" s="682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9" t="n"/>
      <c r="M229" s="680" t="inlineStr">
        <is>
          <t>Итого</t>
        </is>
      </c>
      <c r="N229" s="650" t="n"/>
      <c r="O229" s="650" t="n"/>
      <c r="P229" s="650" t="n"/>
      <c r="Q229" s="650" t="n"/>
      <c r="R229" s="650" t="n"/>
      <c r="S229" s="651" t="n"/>
      <c r="T229" s="43" t="inlineStr">
        <is>
          <t>кг</t>
        </is>
      </c>
      <c r="U229" s="681">
        <f>IFERROR(SUM(U222:U227),"0")</f>
        <v/>
      </c>
      <c r="V229" s="681">
        <f>IFERROR(SUM(V222:V227),"0")</f>
        <v/>
      </c>
      <c r="W229" s="43" t="n"/>
      <c r="X229" s="682" t="n"/>
      <c r="Y229" s="682" t="n"/>
    </row>
    <row r="230" ht="14.25" customHeight="1">
      <c r="A230" s="334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4" t="n"/>
      <c r="Y230" s="334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18" t="n">
        <v>4607091380880</v>
      </c>
      <c r="E231" s="642" t="n"/>
      <c r="F231" s="674" t="n">
        <v>1.4</v>
      </c>
      <c r="G231" s="38" t="n">
        <v>6</v>
      </c>
      <c r="H231" s="674" t="n">
        <v>8.4</v>
      </c>
      <c r="I231" s="674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6" t="n"/>
      <c r="O231" s="676" t="n"/>
      <c r="P231" s="676" t="n"/>
      <c r="Q231" s="642" t="n"/>
      <c r="R231" s="40" t="inlineStr"/>
      <c r="S231" s="40" t="inlineStr"/>
      <c r="T231" s="41" t="inlineStr">
        <is>
          <t>кг</t>
        </is>
      </c>
      <c r="U231" s="677" t="n">
        <v>0</v>
      </c>
      <c r="V231" s="67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199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18" t="n">
        <v>4607091384482</v>
      </c>
      <c r="E232" s="642" t="n"/>
      <c r="F232" s="674" t="n">
        <v>1.3</v>
      </c>
      <c r="G232" s="38" t="n">
        <v>6</v>
      </c>
      <c r="H232" s="674" t="n">
        <v>7.8</v>
      </c>
      <c r="I232" s="674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6" t="n"/>
      <c r="O232" s="676" t="n"/>
      <c r="P232" s="676" t="n"/>
      <c r="Q232" s="642" t="n"/>
      <c r="R232" s="40" t="inlineStr"/>
      <c r="S232" s="40" t="inlineStr"/>
      <c r="T232" s="41" t="inlineStr">
        <is>
          <t>кг</t>
        </is>
      </c>
      <c r="U232" s="677" t="n">
        <v>250</v>
      </c>
      <c r="V232" s="678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00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18" t="n">
        <v>4607091380897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01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18" t="n">
        <v>4680115880368</v>
      </c>
      <c r="E234" s="642" t="n"/>
      <c r="F234" s="674" t="n">
        <v>1</v>
      </c>
      <c r="G234" s="38" t="n">
        <v>4</v>
      </c>
      <c r="H234" s="674" t="n">
        <v>4</v>
      </c>
      <c r="I234" s="674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12" t="inlineStr">
        <is>
          <t>Сардельки Царедворские Бордо ф/в 1 кг п/а Стародворье</t>
        </is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202" t="inlineStr">
        <is>
          <t>КИ</t>
        </is>
      </c>
    </row>
    <row r="235">
      <c r="A235" s="327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9" t="n"/>
      <c r="M235" s="680" t="inlineStr">
        <is>
          <t>Итого</t>
        </is>
      </c>
      <c r="N235" s="650" t="n"/>
      <c r="O235" s="650" t="n"/>
      <c r="P235" s="650" t="n"/>
      <c r="Q235" s="650" t="n"/>
      <c r="R235" s="650" t="n"/>
      <c r="S235" s="651" t="n"/>
      <c r="T235" s="43" t="inlineStr">
        <is>
          <t>кор</t>
        </is>
      </c>
      <c r="U235" s="681">
        <f>IFERROR(U231/H231,"0")+IFERROR(U232/H232,"0")+IFERROR(U233/H233,"0")+IFERROR(U234/H234,"0")</f>
        <v/>
      </c>
      <c r="V235" s="681">
        <f>IFERROR(V231/H231,"0")+IFERROR(V232/H232,"0")+IFERROR(V233/H233,"0")+IFERROR(V234/H234,"0")</f>
        <v/>
      </c>
      <c r="W235" s="681">
        <f>IFERROR(IF(W231="",0,W231),"0")+IFERROR(IF(W232="",0,W232),"0")+IFERROR(IF(W233="",0,W233),"0")+IFERROR(IF(W234="",0,W234),"0")</f>
        <v/>
      </c>
      <c r="X235" s="682" t="n"/>
      <c r="Y235" s="682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9" t="n"/>
      <c r="M236" s="680" t="inlineStr">
        <is>
          <t>Итого</t>
        </is>
      </c>
      <c r="N236" s="650" t="n"/>
      <c r="O236" s="650" t="n"/>
      <c r="P236" s="650" t="n"/>
      <c r="Q236" s="650" t="n"/>
      <c r="R236" s="650" t="n"/>
      <c r="S236" s="651" t="n"/>
      <c r="T236" s="43" t="inlineStr">
        <is>
          <t>кг</t>
        </is>
      </c>
      <c r="U236" s="681">
        <f>IFERROR(SUM(U231:U234),"0")</f>
        <v/>
      </c>
      <c r="V236" s="681">
        <f>IFERROR(SUM(V231:V234),"0")</f>
        <v/>
      </c>
      <c r="W236" s="43" t="n"/>
      <c r="X236" s="682" t="n"/>
      <c r="Y236" s="682" t="n"/>
    </row>
    <row r="237" ht="14.25" customHeight="1">
      <c r="A237" s="334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4" t="n"/>
      <c r="Y237" s="334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18" t="n">
        <v>4607091388374</v>
      </c>
      <c r="E238" s="642" t="n"/>
      <c r="F238" s="674" t="n">
        <v>0.38</v>
      </c>
      <c r="G238" s="38" t="n">
        <v>8</v>
      </c>
      <c r="H238" s="674" t="n">
        <v>3.04</v>
      </c>
      <c r="I238" s="674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13" t="inlineStr">
        <is>
          <t>С/к колбасы Княжеская Бордо Весовые б/о терм/п Стародворье</t>
        </is>
      </c>
      <c r="N238" s="676" t="n"/>
      <c r="O238" s="676" t="n"/>
      <c r="P238" s="676" t="n"/>
      <c r="Q238" s="642" t="n"/>
      <c r="R238" s="40" t="inlineStr"/>
      <c r="S238" s="40" t="inlineStr"/>
      <c r="T238" s="41" t="inlineStr">
        <is>
          <t>кг</t>
        </is>
      </c>
      <c r="U238" s="677" t="n">
        <v>0</v>
      </c>
      <c r="V238" s="67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03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18" t="n">
        <v>4607091388381</v>
      </c>
      <c r="E239" s="642" t="n"/>
      <c r="F239" s="674" t="n">
        <v>0.38</v>
      </c>
      <c r="G239" s="38" t="n">
        <v>8</v>
      </c>
      <c r="H239" s="674" t="n">
        <v>3.04</v>
      </c>
      <c r="I239" s="674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4" t="inlineStr">
        <is>
          <t>С/к колбасы Салями Охотничья Бордо Весовые б/о терм/п 180 Стародворье</t>
        </is>
      </c>
      <c r="N239" s="676" t="n"/>
      <c r="O239" s="676" t="n"/>
      <c r="P239" s="676" t="n"/>
      <c r="Q239" s="642" t="n"/>
      <c r="R239" s="40" t="inlineStr"/>
      <c r="S239" s="40" t="inlineStr"/>
      <c r="T239" s="41" t="inlineStr">
        <is>
          <t>кг</t>
        </is>
      </c>
      <c r="U239" s="677" t="n">
        <v>0</v>
      </c>
      <c r="V239" s="678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204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18" t="n">
        <v>4607091388404</v>
      </c>
      <c r="E240" s="642" t="n"/>
      <c r="F240" s="674" t="n">
        <v>0.17</v>
      </c>
      <c r="G240" s="38" t="n">
        <v>15</v>
      </c>
      <c r="H240" s="674" t="n">
        <v>2.55</v>
      </c>
      <c r="I240" s="674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05" t="inlineStr">
        <is>
          <t>КИ</t>
        </is>
      </c>
    </row>
    <row r="241">
      <c r="A241" s="32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9" t="n"/>
      <c r="M241" s="680" t="inlineStr">
        <is>
          <t>Итого</t>
        </is>
      </c>
      <c r="N241" s="650" t="n"/>
      <c r="O241" s="650" t="n"/>
      <c r="P241" s="650" t="n"/>
      <c r="Q241" s="650" t="n"/>
      <c r="R241" s="650" t="n"/>
      <c r="S241" s="651" t="n"/>
      <c r="T241" s="43" t="inlineStr">
        <is>
          <t>кор</t>
        </is>
      </c>
      <c r="U241" s="681">
        <f>IFERROR(U238/H238,"0")+IFERROR(U239/H239,"0")+IFERROR(U240/H240,"0")</f>
        <v/>
      </c>
      <c r="V241" s="681">
        <f>IFERROR(V238/H238,"0")+IFERROR(V239/H239,"0")+IFERROR(V240/H240,"0")</f>
        <v/>
      </c>
      <c r="W241" s="681">
        <f>IFERROR(IF(W238="",0,W238),"0")+IFERROR(IF(W239="",0,W239),"0")+IFERROR(IF(W240="",0,W240),"0")</f>
        <v/>
      </c>
      <c r="X241" s="682" t="n"/>
      <c r="Y241" s="682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9" t="n"/>
      <c r="M242" s="680" t="inlineStr">
        <is>
          <t>Итого</t>
        </is>
      </c>
      <c r="N242" s="650" t="n"/>
      <c r="O242" s="650" t="n"/>
      <c r="P242" s="650" t="n"/>
      <c r="Q242" s="650" t="n"/>
      <c r="R242" s="650" t="n"/>
      <c r="S242" s="651" t="n"/>
      <c r="T242" s="43" t="inlineStr">
        <is>
          <t>кг</t>
        </is>
      </c>
      <c r="U242" s="681">
        <f>IFERROR(SUM(U238:U240),"0")</f>
        <v/>
      </c>
      <c r="V242" s="681">
        <f>IFERROR(SUM(V238:V240),"0")</f>
        <v/>
      </c>
      <c r="W242" s="43" t="n"/>
      <c r="X242" s="682" t="n"/>
      <c r="Y242" s="682" t="n"/>
    </row>
    <row r="243" ht="14.25" customHeight="1">
      <c r="A243" s="334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4" t="n"/>
      <c r="Y243" s="334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18" t="n">
        <v>4680115881808</v>
      </c>
      <c r="E244" s="642" t="n"/>
      <c r="F244" s="674" t="n">
        <v>0.1</v>
      </c>
      <c r="G244" s="38" t="n">
        <v>20</v>
      </c>
      <c r="H244" s="674" t="n">
        <v>2</v>
      </c>
      <c r="I244" s="674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6">
        <f>HYPERLINK("https:///products/Охлажденные/Стародворье/Бордо/Паштеты/P003253/","Паштеты «Любительский ГОСТ» Фикс.вес 0,1 ТМ «Стародворье»")</f>
        <v/>
      </c>
      <c r="N244" s="676" t="n"/>
      <c r="O244" s="676" t="n"/>
      <c r="P244" s="676" t="n"/>
      <c r="Q244" s="642" t="n"/>
      <c r="R244" s="40" t="inlineStr"/>
      <c r="S244" s="40" t="inlineStr"/>
      <c r="T244" s="41" t="inlineStr">
        <is>
          <t>кг</t>
        </is>
      </c>
      <c r="U244" s="677" t="n">
        <v>0</v>
      </c>
      <c r="V244" s="678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206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18" t="n">
        <v>4680115881822</v>
      </c>
      <c r="E245" s="642" t="n"/>
      <c r="F245" s="674" t="n">
        <v>0.1</v>
      </c>
      <c r="G245" s="38" t="n">
        <v>20</v>
      </c>
      <c r="H245" s="674" t="n">
        <v>2</v>
      </c>
      <c r="I245" s="674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7">
        <f>HYPERLINK("https:///products/Охлажденные/Стародворье/Бордо/Паштеты/P003252/","Паштеты «Печеночный с морковью ГОСТ» Фикс.вес 0,1 ТМ «Стародворье»")</f>
        <v/>
      </c>
      <c r="N245" s="676" t="n"/>
      <c r="O245" s="676" t="n"/>
      <c r="P245" s="676" t="n"/>
      <c r="Q245" s="642" t="n"/>
      <c r="R245" s="40" t="inlineStr"/>
      <c r="S245" s="40" t="inlineStr"/>
      <c r="T245" s="41" t="inlineStr">
        <is>
          <t>кг</t>
        </is>
      </c>
      <c r="U245" s="677" t="n">
        <v>0</v>
      </c>
      <c r="V245" s="678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207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18" t="n">
        <v>4680115880016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50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208" t="inlineStr">
        <is>
          <t>КИ</t>
        </is>
      </c>
    </row>
    <row r="247">
      <c r="A247" s="327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9" t="n"/>
      <c r="M247" s="680" t="inlineStr">
        <is>
          <t>Итого</t>
        </is>
      </c>
      <c r="N247" s="650" t="n"/>
      <c r="O247" s="650" t="n"/>
      <c r="P247" s="650" t="n"/>
      <c r="Q247" s="650" t="n"/>
      <c r="R247" s="650" t="n"/>
      <c r="S247" s="651" t="n"/>
      <c r="T247" s="43" t="inlineStr">
        <is>
          <t>кор</t>
        </is>
      </c>
      <c r="U247" s="681">
        <f>IFERROR(U244/H244,"0")+IFERROR(U245/H245,"0")+IFERROR(U246/H246,"0")</f>
        <v/>
      </c>
      <c r="V247" s="681">
        <f>IFERROR(V244/H244,"0")+IFERROR(V245/H245,"0")+IFERROR(V246/H246,"0")</f>
        <v/>
      </c>
      <c r="W247" s="681">
        <f>IFERROR(IF(W244="",0,W244),"0")+IFERROR(IF(W245="",0,W245),"0")+IFERROR(IF(W246="",0,W246),"0")</f>
        <v/>
      </c>
      <c r="X247" s="682" t="n"/>
      <c r="Y247" s="682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9" t="n"/>
      <c r="M248" s="680" t="inlineStr">
        <is>
          <t>Итого</t>
        </is>
      </c>
      <c r="N248" s="650" t="n"/>
      <c r="O248" s="650" t="n"/>
      <c r="P248" s="650" t="n"/>
      <c r="Q248" s="650" t="n"/>
      <c r="R248" s="650" t="n"/>
      <c r="S248" s="651" t="n"/>
      <c r="T248" s="43" t="inlineStr">
        <is>
          <t>кг</t>
        </is>
      </c>
      <c r="U248" s="681">
        <f>IFERROR(SUM(U244:U246),"0")</f>
        <v/>
      </c>
      <c r="V248" s="681">
        <f>IFERROR(SUM(V244:V246),"0")</f>
        <v/>
      </c>
      <c r="W248" s="43" t="n"/>
      <c r="X248" s="682" t="n"/>
      <c r="Y248" s="682" t="n"/>
    </row>
    <row r="249" ht="16.5" customHeight="1">
      <c r="A249" s="338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8" t="n"/>
      <c r="Y249" s="338" t="n"/>
    </row>
    <row r="250" ht="14.25" customHeight="1">
      <c r="A250" s="334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4" t="n"/>
      <c r="Y250" s="334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18" t="n">
        <v>4607091387421</v>
      </c>
      <c r="E251" s="642" t="n"/>
      <c r="F251" s="674" t="n">
        <v>1.35</v>
      </c>
      <c r="G251" s="38" t="n">
        <v>8</v>
      </c>
      <c r="H251" s="674" t="n">
        <v>10.8</v>
      </c>
      <c r="I251" s="67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6" t="n"/>
      <c r="O251" s="676" t="n"/>
      <c r="P251" s="676" t="n"/>
      <c r="Q251" s="642" t="n"/>
      <c r="R251" s="40" t="inlineStr"/>
      <c r="S251" s="40" t="inlineStr"/>
      <c r="T251" s="41" t="inlineStr">
        <is>
          <t>кг</t>
        </is>
      </c>
      <c r="U251" s="677" t="n">
        <v>100</v>
      </c>
      <c r="V251" s="67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09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18" t="n">
        <v>4607091387421</v>
      </c>
      <c r="E252" s="642" t="n"/>
      <c r="F252" s="674" t="n">
        <v>1.35</v>
      </c>
      <c r="G252" s="38" t="n">
        <v>8</v>
      </c>
      <c r="H252" s="674" t="n">
        <v>10.8</v>
      </c>
      <c r="I252" s="674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6" t="n"/>
      <c r="O252" s="676" t="n"/>
      <c r="P252" s="676" t="n"/>
      <c r="Q252" s="642" t="n"/>
      <c r="R252" s="40" t="inlineStr"/>
      <c r="S252" s="40" t="inlineStr"/>
      <c r="T252" s="41" t="inlineStr">
        <is>
          <t>кг</t>
        </is>
      </c>
      <c r="U252" s="677" t="n">
        <v>0</v>
      </c>
      <c r="V252" s="678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210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18" t="n">
        <v>4607091387452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2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11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18" t="n">
        <v>4607091387452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212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18" t="n">
        <v>4607091385984</v>
      </c>
      <c r="E255" s="642" t="n"/>
      <c r="F255" s="674" t="n">
        <v>1.35</v>
      </c>
      <c r="G255" s="38" t="n">
        <v>8</v>
      </c>
      <c r="H255" s="674" t="n">
        <v>10.8</v>
      </c>
      <c r="I255" s="674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213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18" t="n">
        <v>4607091387438</v>
      </c>
      <c r="E256" s="642" t="n"/>
      <c r="F256" s="674" t="n">
        <v>0.5</v>
      </c>
      <c r="G256" s="38" t="n">
        <v>10</v>
      </c>
      <c r="H256" s="674" t="n">
        <v>5</v>
      </c>
      <c r="I256" s="674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214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18" t="n">
        <v>4607091387469</v>
      </c>
      <c r="E257" s="642" t="n"/>
      <c r="F257" s="674" t="n">
        <v>0.5</v>
      </c>
      <c r="G257" s="38" t="n">
        <v>10</v>
      </c>
      <c r="H257" s="674" t="n">
        <v>5</v>
      </c>
      <c r="I257" s="674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215" t="inlineStr">
        <is>
          <t>КИ</t>
        </is>
      </c>
    </row>
    <row r="258">
      <c r="A258" s="327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9" t="n"/>
      <c r="M258" s="680" t="inlineStr">
        <is>
          <t>Итого</t>
        </is>
      </c>
      <c r="N258" s="650" t="n"/>
      <c r="O258" s="650" t="n"/>
      <c r="P258" s="650" t="n"/>
      <c r="Q258" s="650" t="n"/>
      <c r="R258" s="650" t="n"/>
      <c r="S258" s="651" t="n"/>
      <c r="T258" s="43" t="inlineStr">
        <is>
          <t>кор</t>
        </is>
      </c>
      <c r="U258" s="681">
        <f>IFERROR(U251/H251,"0")+IFERROR(U252/H252,"0")+IFERROR(U253/H253,"0")+IFERROR(U254/H254,"0")+IFERROR(U255/H255,"0")+IFERROR(U256/H256,"0")+IFERROR(U257/H257,"0")</f>
        <v/>
      </c>
      <c r="V258" s="681">
        <f>IFERROR(V251/H251,"0")+IFERROR(V252/H252,"0")+IFERROR(V253/H253,"0")+IFERROR(V254/H254,"0")+IFERROR(V255/H255,"0")+IFERROR(V256/H256,"0")+IFERROR(V257/H257,"0")</f>
        <v/>
      </c>
      <c r="W258" s="681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82" t="n"/>
      <c r="Y258" s="682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9" t="n"/>
      <c r="M259" s="680" t="inlineStr">
        <is>
          <t>Итого</t>
        </is>
      </c>
      <c r="N259" s="650" t="n"/>
      <c r="O259" s="650" t="n"/>
      <c r="P259" s="650" t="n"/>
      <c r="Q259" s="650" t="n"/>
      <c r="R259" s="650" t="n"/>
      <c r="S259" s="651" t="n"/>
      <c r="T259" s="43" t="inlineStr">
        <is>
          <t>кг</t>
        </is>
      </c>
      <c r="U259" s="681">
        <f>IFERROR(SUM(U251:U257),"0")</f>
        <v/>
      </c>
      <c r="V259" s="681">
        <f>IFERROR(SUM(V251:V257),"0")</f>
        <v/>
      </c>
      <c r="W259" s="43" t="n"/>
      <c r="X259" s="682" t="n"/>
      <c r="Y259" s="682" t="n"/>
    </row>
    <row r="260" ht="14.25" customHeight="1">
      <c r="A260" s="334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4" t="n"/>
      <c r="Y260" s="334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18" t="n">
        <v>4607091387292</v>
      </c>
      <c r="E261" s="642" t="n"/>
      <c r="F261" s="674" t="n">
        <v>0.73</v>
      </c>
      <c r="G261" s="38" t="n">
        <v>6</v>
      </c>
      <c r="H261" s="674" t="n">
        <v>4.38</v>
      </c>
      <c r="I261" s="674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6" t="n"/>
      <c r="O261" s="676" t="n"/>
      <c r="P261" s="676" t="n"/>
      <c r="Q261" s="642" t="n"/>
      <c r="R261" s="40" t="inlineStr"/>
      <c r="S261" s="40" t="inlineStr"/>
      <c r="T261" s="41" t="inlineStr">
        <is>
          <t>кг</t>
        </is>
      </c>
      <c r="U261" s="677" t="n">
        <v>0</v>
      </c>
      <c r="V261" s="678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16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18" t="n">
        <v>4607091387315</v>
      </c>
      <c r="E262" s="642" t="n"/>
      <c r="F262" s="674" t="n">
        <v>0.7</v>
      </c>
      <c r="G262" s="38" t="n">
        <v>4</v>
      </c>
      <c r="H262" s="674" t="n">
        <v>2.8</v>
      </c>
      <c r="I262" s="674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6" t="n"/>
      <c r="O262" s="676" t="n"/>
      <c r="P262" s="676" t="n"/>
      <c r="Q262" s="642" t="n"/>
      <c r="R262" s="40" t="inlineStr"/>
      <c r="S262" s="40" t="inlineStr"/>
      <c r="T262" s="41" t="inlineStr">
        <is>
          <t>кг</t>
        </is>
      </c>
      <c r="U262" s="677" t="n">
        <v>0</v>
      </c>
      <c r="V262" s="678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17" t="inlineStr">
        <is>
          <t>КИ</t>
        </is>
      </c>
    </row>
    <row r="263">
      <c r="A263" s="32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9" t="n"/>
      <c r="M263" s="680" t="inlineStr">
        <is>
          <t>Итого</t>
        </is>
      </c>
      <c r="N263" s="650" t="n"/>
      <c r="O263" s="650" t="n"/>
      <c r="P263" s="650" t="n"/>
      <c r="Q263" s="650" t="n"/>
      <c r="R263" s="650" t="n"/>
      <c r="S263" s="651" t="n"/>
      <c r="T263" s="43" t="inlineStr">
        <is>
          <t>кор</t>
        </is>
      </c>
      <c r="U263" s="681">
        <f>IFERROR(U261/H261,"0")+IFERROR(U262/H262,"0")</f>
        <v/>
      </c>
      <c r="V263" s="681">
        <f>IFERROR(V261/H261,"0")+IFERROR(V262/H262,"0")</f>
        <v/>
      </c>
      <c r="W263" s="681">
        <f>IFERROR(IF(W261="",0,W261),"0")+IFERROR(IF(W262="",0,W262),"0")</f>
        <v/>
      </c>
      <c r="X263" s="682" t="n"/>
      <c r="Y263" s="682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9" t="n"/>
      <c r="M264" s="680" t="inlineStr">
        <is>
          <t>Итого</t>
        </is>
      </c>
      <c r="N264" s="650" t="n"/>
      <c r="O264" s="650" t="n"/>
      <c r="P264" s="650" t="n"/>
      <c r="Q264" s="650" t="n"/>
      <c r="R264" s="650" t="n"/>
      <c r="S264" s="651" t="n"/>
      <c r="T264" s="43" t="inlineStr">
        <is>
          <t>кг</t>
        </is>
      </c>
      <c r="U264" s="681">
        <f>IFERROR(SUM(U261:U262),"0")</f>
        <v/>
      </c>
      <c r="V264" s="681">
        <f>IFERROR(SUM(V261:V262),"0")</f>
        <v/>
      </c>
      <c r="W264" s="43" t="n"/>
      <c r="X264" s="682" t="n"/>
      <c r="Y264" s="682" t="n"/>
    </row>
    <row r="265" ht="16.5" customHeight="1">
      <c r="A265" s="338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8" t="n"/>
      <c r="Y265" s="338" t="n"/>
    </row>
    <row r="266" ht="14.25" customHeight="1">
      <c r="A266" s="334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4" t="n"/>
      <c r="Y266" s="334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18" t="n">
        <v>4607091383232</v>
      </c>
      <c r="E267" s="642" t="n"/>
      <c r="F267" s="674" t="n">
        <v>0.28</v>
      </c>
      <c r="G267" s="38" t="n">
        <v>6</v>
      </c>
      <c r="H267" s="674" t="n">
        <v>1.68</v>
      </c>
      <c r="I267" s="674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8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6" t="n"/>
      <c r="O267" s="676" t="n"/>
      <c r="P267" s="676" t="n"/>
      <c r="Q267" s="642" t="n"/>
      <c r="R267" s="40" t="inlineStr"/>
      <c r="S267" s="40" t="inlineStr"/>
      <c r="T267" s="41" t="inlineStr">
        <is>
          <t>кг</t>
        </is>
      </c>
      <c r="U267" s="677" t="n">
        <v>112</v>
      </c>
      <c r="V267" s="678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218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18" t="n">
        <v>4607091383836</v>
      </c>
      <c r="E268" s="642" t="n"/>
      <c r="F268" s="674" t="n">
        <v>0.3</v>
      </c>
      <c r="G268" s="38" t="n">
        <v>6</v>
      </c>
      <c r="H268" s="674" t="n">
        <v>1.8</v>
      </c>
      <c r="I268" s="674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6" t="n"/>
      <c r="O268" s="676" t="n"/>
      <c r="P268" s="676" t="n"/>
      <c r="Q268" s="642" t="n"/>
      <c r="R268" s="40" t="inlineStr"/>
      <c r="S268" s="40" t="inlineStr"/>
      <c r="T268" s="41" t="inlineStr">
        <is>
          <t>кг</t>
        </is>
      </c>
      <c r="U268" s="677" t="n">
        <v>15</v>
      </c>
      <c r="V268" s="67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219" t="inlineStr">
        <is>
          <t>КИ</t>
        </is>
      </c>
    </row>
    <row r="269">
      <c r="A269" s="327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9" t="n"/>
      <c r="M269" s="680" t="inlineStr">
        <is>
          <t>Итого</t>
        </is>
      </c>
      <c r="N269" s="650" t="n"/>
      <c r="O269" s="650" t="n"/>
      <c r="P269" s="650" t="n"/>
      <c r="Q269" s="650" t="n"/>
      <c r="R269" s="650" t="n"/>
      <c r="S269" s="651" t="n"/>
      <c r="T269" s="43" t="inlineStr">
        <is>
          <t>кор</t>
        </is>
      </c>
      <c r="U269" s="681">
        <f>IFERROR(U267/H267,"0")+IFERROR(U268/H268,"0")</f>
        <v/>
      </c>
      <c r="V269" s="681">
        <f>IFERROR(V267/H267,"0")+IFERROR(V268/H268,"0")</f>
        <v/>
      </c>
      <c r="W269" s="681">
        <f>IFERROR(IF(W267="",0,W267),"0")+IFERROR(IF(W268="",0,W268),"0")</f>
        <v/>
      </c>
      <c r="X269" s="682" t="n"/>
      <c r="Y269" s="682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кг</t>
        </is>
      </c>
      <c r="U270" s="681">
        <f>IFERROR(SUM(U267:U268),"0")</f>
        <v/>
      </c>
      <c r="V270" s="681">
        <f>IFERROR(SUM(V267:V268),"0")</f>
        <v/>
      </c>
      <c r="W270" s="43" t="n"/>
      <c r="X270" s="682" t="n"/>
      <c r="Y270" s="682" t="n"/>
    </row>
    <row r="271" ht="14.25" customHeight="1">
      <c r="A271" s="334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4" t="n"/>
      <c r="Y271" s="334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18" t="n">
        <v>4607091387919</v>
      </c>
      <c r="E272" s="642" t="n"/>
      <c r="F272" s="674" t="n">
        <v>1.35</v>
      </c>
      <c r="G272" s="38" t="n">
        <v>6</v>
      </c>
      <c r="H272" s="674" t="n">
        <v>8.1</v>
      </c>
      <c r="I272" s="674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3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6" t="n"/>
      <c r="O272" s="676" t="n"/>
      <c r="P272" s="676" t="n"/>
      <c r="Q272" s="642" t="n"/>
      <c r="R272" s="40" t="inlineStr"/>
      <c r="S272" s="40" t="inlineStr"/>
      <c r="T272" s="41" t="inlineStr">
        <is>
          <t>кг</t>
        </is>
      </c>
      <c r="U272" s="677" t="n">
        <v>0</v>
      </c>
      <c r="V272" s="678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0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18" t="n">
        <v>4607091383942</v>
      </c>
      <c r="E273" s="642" t="n"/>
      <c r="F273" s="674" t="n">
        <v>0.42</v>
      </c>
      <c r="G273" s="38" t="n">
        <v>6</v>
      </c>
      <c r="H273" s="674" t="n">
        <v>2.52</v>
      </c>
      <c r="I273" s="674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3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126</v>
      </c>
      <c r="V273" s="67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221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18" t="n">
        <v>4607091383959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32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504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222" t="inlineStr">
        <is>
          <t>КИ</t>
        </is>
      </c>
    </row>
    <row r="275">
      <c r="A275" s="327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9" t="n"/>
      <c r="M275" s="680" t="inlineStr">
        <is>
          <t>Итого</t>
        </is>
      </c>
      <c r="N275" s="650" t="n"/>
      <c r="O275" s="650" t="n"/>
      <c r="P275" s="650" t="n"/>
      <c r="Q275" s="650" t="n"/>
      <c r="R275" s="650" t="n"/>
      <c r="S275" s="651" t="n"/>
      <c r="T275" s="43" t="inlineStr">
        <is>
          <t>кор</t>
        </is>
      </c>
      <c r="U275" s="681">
        <f>IFERROR(U272/H272,"0")+IFERROR(U273/H273,"0")+IFERROR(U274/H274,"0")</f>
        <v/>
      </c>
      <c r="V275" s="681">
        <f>IFERROR(V272/H272,"0")+IFERROR(V273/H273,"0")+IFERROR(V274/H274,"0")</f>
        <v/>
      </c>
      <c r="W275" s="681">
        <f>IFERROR(IF(W272="",0,W272),"0")+IFERROR(IF(W273="",0,W273),"0")+IFERROR(IF(W274="",0,W274),"0")</f>
        <v/>
      </c>
      <c r="X275" s="682" t="n"/>
      <c r="Y275" s="682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кг</t>
        </is>
      </c>
      <c r="U276" s="681">
        <f>IFERROR(SUM(U272:U274),"0")</f>
        <v/>
      </c>
      <c r="V276" s="681">
        <f>IFERROR(SUM(V272:V274),"0")</f>
        <v/>
      </c>
      <c r="W276" s="43" t="n"/>
      <c r="X276" s="682" t="n"/>
      <c r="Y276" s="682" t="n"/>
    </row>
    <row r="277" ht="14.25" customHeight="1">
      <c r="A277" s="334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4" t="n"/>
      <c r="Y277" s="334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18" t="n">
        <v>4607091388831</v>
      </c>
      <c r="E278" s="642" t="n"/>
      <c r="F278" s="674" t="n">
        <v>0.38</v>
      </c>
      <c r="G278" s="38" t="n">
        <v>6</v>
      </c>
      <c r="H278" s="674" t="n">
        <v>2.28</v>
      </c>
      <c r="I278" s="674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3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6" t="n"/>
      <c r="O278" s="676" t="n"/>
      <c r="P278" s="676" t="n"/>
      <c r="Q278" s="642" t="n"/>
      <c r="R278" s="40" t="inlineStr"/>
      <c r="S278" s="40" t="inlineStr"/>
      <c r="T278" s="41" t="inlineStr">
        <is>
          <t>кг</t>
        </is>
      </c>
      <c r="U278" s="677" t="n">
        <v>0</v>
      </c>
      <c r="V278" s="678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223" t="inlineStr">
        <is>
          <t>КИ</t>
        </is>
      </c>
    </row>
    <row r="279">
      <c r="A279" s="327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9" t="n"/>
      <c r="M279" s="680" t="inlineStr">
        <is>
          <t>Итого</t>
        </is>
      </c>
      <c r="N279" s="650" t="n"/>
      <c r="O279" s="650" t="n"/>
      <c r="P279" s="650" t="n"/>
      <c r="Q279" s="650" t="n"/>
      <c r="R279" s="650" t="n"/>
      <c r="S279" s="651" t="n"/>
      <c r="T279" s="43" t="inlineStr">
        <is>
          <t>кор</t>
        </is>
      </c>
      <c r="U279" s="681">
        <f>IFERROR(U278/H278,"0")</f>
        <v/>
      </c>
      <c r="V279" s="681">
        <f>IFERROR(V278/H278,"0")</f>
        <v/>
      </c>
      <c r="W279" s="681">
        <f>IFERROR(IF(W278="",0,W278),"0")</f>
        <v/>
      </c>
      <c r="X279" s="682" t="n"/>
      <c r="Y279" s="682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кг</t>
        </is>
      </c>
      <c r="U280" s="681">
        <f>IFERROR(SUM(U278:U278),"0")</f>
        <v/>
      </c>
      <c r="V280" s="681">
        <f>IFERROR(SUM(V278:V278),"0")</f>
        <v/>
      </c>
      <c r="W280" s="43" t="n"/>
      <c r="X280" s="682" t="n"/>
      <c r="Y280" s="682" t="n"/>
    </row>
    <row r="281" ht="14.25" customHeight="1">
      <c r="A281" s="334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4" t="n"/>
      <c r="Y281" s="334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18" t="n">
        <v>4607091383102</v>
      </c>
      <c r="E282" s="642" t="n"/>
      <c r="F282" s="674" t="n">
        <v>0.17</v>
      </c>
      <c r="G282" s="38" t="n">
        <v>15</v>
      </c>
      <c r="H282" s="674" t="n">
        <v>2.55</v>
      </c>
      <c r="I282" s="674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6" t="n"/>
      <c r="O282" s="676" t="n"/>
      <c r="P282" s="676" t="n"/>
      <c r="Q282" s="642" t="n"/>
      <c r="R282" s="40" t="inlineStr"/>
      <c r="S282" s="40" t="inlineStr"/>
      <c r="T282" s="41" t="inlineStr">
        <is>
          <t>кг</t>
        </is>
      </c>
      <c r="U282" s="677" t="n">
        <v>0</v>
      </c>
      <c r="V282" s="678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224" t="inlineStr">
        <is>
          <t>КИ</t>
        </is>
      </c>
    </row>
    <row r="283">
      <c r="A283" s="327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9" t="n"/>
      <c r="M283" s="680" t="inlineStr">
        <is>
          <t>Итого</t>
        </is>
      </c>
      <c r="N283" s="650" t="n"/>
      <c r="O283" s="650" t="n"/>
      <c r="P283" s="650" t="n"/>
      <c r="Q283" s="650" t="n"/>
      <c r="R283" s="650" t="n"/>
      <c r="S283" s="651" t="n"/>
      <c r="T283" s="43" t="inlineStr">
        <is>
          <t>кор</t>
        </is>
      </c>
      <c r="U283" s="681">
        <f>IFERROR(U282/H282,"0")</f>
        <v/>
      </c>
      <c r="V283" s="681">
        <f>IFERROR(V282/H282,"0")</f>
        <v/>
      </c>
      <c r="W283" s="681">
        <f>IFERROR(IF(W282="",0,W282),"0")</f>
        <v/>
      </c>
      <c r="X283" s="682" t="n"/>
      <c r="Y283" s="682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кг</t>
        </is>
      </c>
      <c r="U284" s="681">
        <f>IFERROR(SUM(U282:U282),"0")</f>
        <v/>
      </c>
      <c r="V284" s="681">
        <f>IFERROR(SUM(V282:V282),"0")</f>
        <v/>
      </c>
      <c r="W284" s="43" t="n"/>
      <c r="X284" s="682" t="n"/>
      <c r="Y284" s="682" t="n"/>
    </row>
    <row r="285" ht="27.75" customHeight="1">
      <c r="A285" s="343" t="inlineStr">
        <is>
          <t>Особый рецепт</t>
        </is>
      </c>
      <c r="B285" s="673" t="n"/>
      <c r="C285" s="673" t="n"/>
      <c r="D285" s="673" t="n"/>
      <c r="E285" s="673" t="n"/>
      <c r="F285" s="673" t="n"/>
      <c r="G285" s="673" t="n"/>
      <c r="H285" s="673" t="n"/>
      <c r="I285" s="673" t="n"/>
      <c r="J285" s="673" t="n"/>
      <c r="K285" s="673" t="n"/>
      <c r="L285" s="673" t="n"/>
      <c r="M285" s="673" t="n"/>
      <c r="N285" s="673" t="n"/>
      <c r="O285" s="673" t="n"/>
      <c r="P285" s="673" t="n"/>
      <c r="Q285" s="673" t="n"/>
      <c r="R285" s="673" t="n"/>
      <c r="S285" s="673" t="n"/>
      <c r="T285" s="673" t="n"/>
      <c r="U285" s="673" t="n"/>
      <c r="V285" s="673" t="n"/>
      <c r="W285" s="673" t="n"/>
      <c r="X285" s="55" t="n"/>
      <c r="Y285" s="55" t="n"/>
    </row>
    <row r="286" ht="16.5" customHeight="1">
      <c r="A286" s="338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8" t="n"/>
      <c r="Y286" s="338" t="n"/>
    </row>
    <row r="287" ht="14.25" customHeight="1">
      <c r="A287" s="334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4" t="n"/>
      <c r="Y287" s="334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18" t="n">
        <v>4607091383997</v>
      </c>
      <c r="E288" s="642" t="n"/>
      <c r="F288" s="674" t="n">
        <v>2.5</v>
      </c>
      <c r="G288" s="38" t="n">
        <v>6</v>
      </c>
      <c r="H288" s="674" t="n">
        <v>15</v>
      </c>
      <c r="I288" s="674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6" t="n"/>
      <c r="O288" s="676" t="n"/>
      <c r="P288" s="676" t="n"/>
      <c r="Q288" s="642" t="n"/>
      <c r="R288" s="40" t="inlineStr"/>
      <c r="S288" s="40" t="inlineStr"/>
      <c r="T288" s="41" t="inlineStr">
        <is>
          <t>кг</t>
        </is>
      </c>
      <c r="U288" s="677" t="n">
        <v>1500</v>
      </c>
      <c r="V288" s="67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25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18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226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18" t="n">
        <v>4607091384130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500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227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18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228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18" t="n">
        <v>4607091384147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700</v>
      </c>
      <c r="V292" s="678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29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18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0" t="inlineStr">
        <is>
          <t>Вареные колбасы Особая Особая Весовые П/а Особый рецепт</t>
        </is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230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18" t="n">
        <v>4607091384154</v>
      </c>
      <c r="E294" s="642" t="n"/>
      <c r="F294" s="674" t="n">
        <v>0.5</v>
      </c>
      <c r="G294" s="38" t="n">
        <v>10</v>
      </c>
      <c r="H294" s="674" t="n">
        <v>5</v>
      </c>
      <c r="I294" s="674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4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50</v>
      </c>
      <c r="V294" s="678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231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18" t="n">
        <v>4607091384161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232" t="inlineStr">
        <is>
          <t>КИ</t>
        </is>
      </c>
    </row>
    <row r="296">
      <c r="A296" s="327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9" t="n"/>
      <c r="M296" s="680" t="inlineStr">
        <is>
          <t>Итого</t>
        </is>
      </c>
      <c r="N296" s="650" t="n"/>
      <c r="O296" s="650" t="n"/>
      <c r="P296" s="650" t="n"/>
      <c r="Q296" s="650" t="n"/>
      <c r="R296" s="650" t="n"/>
      <c r="S296" s="651" t="n"/>
      <c r="T296" s="43" t="inlineStr">
        <is>
          <t>кор</t>
        </is>
      </c>
      <c r="U296" s="681">
        <f>IFERROR(U288/H288,"0")+IFERROR(U289/H289,"0")+IFERROR(U290/H290,"0")+IFERROR(U291/H291,"0")+IFERROR(U292/H292,"0")+IFERROR(U293/H293,"0")+IFERROR(U294/H294,"0")+IFERROR(U295/H295,"0")</f>
        <v/>
      </c>
      <c r="V296" s="681">
        <f>IFERROR(V288/H288,"0")+IFERROR(V289/H289,"0")+IFERROR(V290/H290,"0")+IFERROR(V291/H291,"0")+IFERROR(V292/H292,"0")+IFERROR(V293/H293,"0")+IFERROR(V294/H294,"0")+IFERROR(V295/H295,"0")</f>
        <v/>
      </c>
      <c r="W296" s="681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82" t="n"/>
      <c r="Y296" s="68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кг</t>
        </is>
      </c>
      <c r="U297" s="681">
        <f>IFERROR(SUM(U288:U295),"0")</f>
        <v/>
      </c>
      <c r="V297" s="681">
        <f>IFERROR(SUM(V288:V295),"0")</f>
        <v/>
      </c>
      <c r="W297" s="43" t="n"/>
      <c r="X297" s="682" t="n"/>
      <c r="Y297" s="682" t="n"/>
    </row>
    <row r="298" ht="14.25" customHeight="1">
      <c r="A298" s="334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4" t="n"/>
      <c r="Y298" s="334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18" t="n">
        <v>4607091383980</v>
      </c>
      <c r="E299" s="642" t="n"/>
      <c r="F299" s="674" t="n">
        <v>2.5</v>
      </c>
      <c r="G299" s="38" t="n">
        <v>6</v>
      </c>
      <c r="H299" s="674" t="n">
        <v>15</v>
      </c>
      <c r="I299" s="674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4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6" t="n"/>
      <c r="O299" s="676" t="n"/>
      <c r="P299" s="676" t="n"/>
      <c r="Q299" s="642" t="n"/>
      <c r="R299" s="40" t="inlineStr"/>
      <c r="S299" s="40" t="inlineStr"/>
      <c r="T299" s="41" t="inlineStr">
        <is>
          <t>кг</t>
        </is>
      </c>
      <c r="U299" s="677" t="n">
        <v>500</v>
      </c>
      <c r="V299" s="67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33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18" t="n">
        <v>4607091384178</v>
      </c>
      <c r="E300" s="642" t="n"/>
      <c r="F300" s="674" t="n">
        <v>0.4</v>
      </c>
      <c r="G300" s="38" t="n">
        <v>10</v>
      </c>
      <c r="H300" s="674" t="n">
        <v>4</v>
      </c>
      <c r="I300" s="674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0</v>
      </c>
      <c r="V300" s="678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34" t="inlineStr">
        <is>
          <t>КИ</t>
        </is>
      </c>
    </row>
    <row r="301">
      <c r="A301" s="327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9" t="n"/>
      <c r="M301" s="680" t="inlineStr">
        <is>
          <t>Итого</t>
        </is>
      </c>
      <c r="N301" s="650" t="n"/>
      <c r="O301" s="650" t="n"/>
      <c r="P301" s="650" t="n"/>
      <c r="Q301" s="650" t="n"/>
      <c r="R301" s="650" t="n"/>
      <c r="S301" s="651" t="n"/>
      <c r="T301" s="43" t="inlineStr">
        <is>
          <t>кор</t>
        </is>
      </c>
      <c r="U301" s="681">
        <f>IFERROR(U299/H299,"0")+IFERROR(U300/H300,"0")</f>
        <v/>
      </c>
      <c r="V301" s="681">
        <f>IFERROR(V299/H299,"0")+IFERROR(V300/H300,"0")</f>
        <v/>
      </c>
      <c r="W301" s="681">
        <f>IFERROR(IF(W299="",0,W299),"0")+IFERROR(IF(W300="",0,W300),"0")</f>
        <v/>
      </c>
      <c r="X301" s="682" t="n"/>
      <c r="Y301" s="682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кг</t>
        </is>
      </c>
      <c r="U302" s="681">
        <f>IFERROR(SUM(U299:U300),"0")</f>
        <v/>
      </c>
      <c r="V302" s="681">
        <f>IFERROR(SUM(V299:V300),"0")</f>
        <v/>
      </c>
      <c r="W302" s="43" t="n"/>
      <c r="X302" s="682" t="n"/>
      <c r="Y302" s="682" t="n"/>
    </row>
    <row r="303" ht="14.25" customHeight="1">
      <c r="A303" s="334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4" t="n"/>
      <c r="Y303" s="334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18" t="n">
        <v>4607091384857</v>
      </c>
      <c r="E304" s="642" t="n"/>
      <c r="F304" s="674" t="n">
        <v>0.73</v>
      </c>
      <c r="G304" s="38" t="n">
        <v>6</v>
      </c>
      <c r="H304" s="674" t="n">
        <v>4.38</v>
      </c>
      <c r="I304" s="674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5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6" t="n"/>
      <c r="O304" s="676" t="n"/>
      <c r="P304" s="676" t="n"/>
      <c r="Q304" s="642" t="n"/>
      <c r="R304" s="40" t="inlineStr"/>
      <c r="S304" s="40" t="inlineStr"/>
      <c r="T304" s="41" t="inlineStr">
        <is>
          <t>кг</t>
        </is>
      </c>
      <c r="U304" s="677" t="n">
        <v>0</v>
      </c>
      <c r="V304" s="678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35" t="inlineStr">
        <is>
          <t>КИ</t>
        </is>
      </c>
    </row>
    <row r="305">
      <c r="A305" s="327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9" t="n"/>
      <c r="M305" s="680" t="inlineStr">
        <is>
          <t>Итого</t>
        </is>
      </c>
      <c r="N305" s="650" t="n"/>
      <c r="O305" s="650" t="n"/>
      <c r="P305" s="650" t="n"/>
      <c r="Q305" s="650" t="n"/>
      <c r="R305" s="650" t="n"/>
      <c r="S305" s="651" t="n"/>
      <c r="T305" s="43" t="inlineStr">
        <is>
          <t>кор</t>
        </is>
      </c>
      <c r="U305" s="681">
        <f>IFERROR(U304/H304,"0")</f>
        <v/>
      </c>
      <c r="V305" s="681">
        <f>IFERROR(V304/H304,"0")</f>
        <v/>
      </c>
      <c r="W305" s="681">
        <f>IFERROR(IF(W304="",0,W304),"0")</f>
        <v/>
      </c>
      <c r="X305" s="682" t="n"/>
      <c r="Y305" s="682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кг</t>
        </is>
      </c>
      <c r="U306" s="681">
        <f>IFERROR(SUM(U304:U304),"0")</f>
        <v/>
      </c>
      <c r="V306" s="681">
        <f>IFERROR(SUM(V304:V304),"0")</f>
        <v/>
      </c>
      <c r="W306" s="43" t="n"/>
      <c r="X306" s="682" t="n"/>
      <c r="Y306" s="682" t="n"/>
    </row>
    <row r="307" ht="14.25" customHeight="1">
      <c r="A307" s="334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4" t="n"/>
      <c r="Y307" s="334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18" t="n">
        <v>4607091384260</v>
      </c>
      <c r="E308" s="642" t="n"/>
      <c r="F308" s="674" t="n">
        <v>1.3</v>
      </c>
      <c r="G308" s="38" t="n">
        <v>6</v>
      </c>
      <c r="H308" s="674" t="n">
        <v>7.8</v>
      </c>
      <c r="I308" s="674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6" t="n"/>
      <c r="O308" s="676" t="n"/>
      <c r="P308" s="676" t="n"/>
      <c r="Q308" s="642" t="n"/>
      <c r="R308" s="40" t="inlineStr"/>
      <c r="S308" s="40" t="inlineStr"/>
      <c r="T308" s="41" t="inlineStr">
        <is>
          <t>кг</t>
        </is>
      </c>
      <c r="U308" s="677" t="n">
        <v>300</v>
      </c>
      <c r="V308" s="67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36" t="inlineStr">
        <is>
          <t>КИ</t>
        </is>
      </c>
    </row>
    <row r="309">
      <c r="A309" s="327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9" t="n"/>
      <c r="M309" s="680" t="inlineStr">
        <is>
          <t>Итого</t>
        </is>
      </c>
      <c r="N309" s="650" t="n"/>
      <c r="O309" s="650" t="n"/>
      <c r="P309" s="650" t="n"/>
      <c r="Q309" s="650" t="n"/>
      <c r="R309" s="650" t="n"/>
      <c r="S309" s="651" t="n"/>
      <c r="T309" s="43" t="inlineStr">
        <is>
          <t>кор</t>
        </is>
      </c>
      <c r="U309" s="681">
        <f>IFERROR(U308/H308,"0")</f>
        <v/>
      </c>
      <c r="V309" s="681">
        <f>IFERROR(V308/H308,"0")</f>
        <v/>
      </c>
      <c r="W309" s="681">
        <f>IFERROR(IF(W308="",0,W308),"0")</f>
        <v/>
      </c>
      <c r="X309" s="682" t="n"/>
      <c r="Y309" s="68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кг</t>
        </is>
      </c>
      <c r="U310" s="681">
        <f>IFERROR(SUM(U308:U308),"0")</f>
        <v/>
      </c>
      <c r="V310" s="681">
        <f>IFERROR(SUM(V308:V308),"0")</f>
        <v/>
      </c>
      <c r="W310" s="43" t="n"/>
      <c r="X310" s="682" t="n"/>
      <c r="Y310" s="682" t="n"/>
    </row>
    <row r="311" ht="14.25" customHeight="1">
      <c r="A311" s="33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4" t="n"/>
      <c r="Y311" s="334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18" t="n">
        <v>4607091384673</v>
      </c>
      <c r="E312" s="642" t="n"/>
      <c r="F312" s="674" t="n">
        <v>1.3</v>
      </c>
      <c r="G312" s="38" t="n">
        <v>6</v>
      </c>
      <c r="H312" s="674" t="n">
        <v>7.8</v>
      </c>
      <c r="I312" s="674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6" t="n"/>
      <c r="O312" s="676" t="n"/>
      <c r="P312" s="676" t="n"/>
      <c r="Q312" s="642" t="n"/>
      <c r="R312" s="40" t="inlineStr"/>
      <c r="S312" s="40" t="inlineStr"/>
      <c r="T312" s="41" t="inlineStr">
        <is>
          <t>кг</t>
        </is>
      </c>
      <c r="U312" s="677" t="n">
        <v>0</v>
      </c>
      <c r="V312" s="67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37" t="inlineStr">
        <is>
          <t>КИ</t>
        </is>
      </c>
    </row>
    <row r="313">
      <c r="A313" s="327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9" t="n"/>
      <c r="M313" s="680" t="inlineStr">
        <is>
          <t>Итого</t>
        </is>
      </c>
      <c r="N313" s="650" t="n"/>
      <c r="O313" s="650" t="n"/>
      <c r="P313" s="650" t="n"/>
      <c r="Q313" s="650" t="n"/>
      <c r="R313" s="650" t="n"/>
      <c r="S313" s="651" t="n"/>
      <c r="T313" s="43" t="inlineStr">
        <is>
          <t>кор</t>
        </is>
      </c>
      <c r="U313" s="681">
        <f>IFERROR(U312/H312,"0")</f>
        <v/>
      </c>
      <c r="V313" s="681">
        <f>IFERROR(V312/H312,"0")</f>
        <v/>
      </c>
      <c r="W313" s="681">
        <f>IFERROR(IF(W312="",0,W312),"0")</f>
        <v/>
      </c>
      <c r="X313" s="682" t="n"/>
      <c r="Y313" s="68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9" t="n"/>
      <c r="M314" s="680" t="inlineStr">
        <is>
          <t>Итого</t>
        </is>
      </c>
      <c r="N314" s="650" t="n"/>
      <c r="O314" s="650" t="n"/>
      <c r="P314" s="650" t="n"/>
      <c r="Q314" s="650" t="n"/>
      <c r="R314" s="650" t="n"/>
      <c r="S314" s="651" t="n"/>
      <c r="T314" s="43" t="inlineStr">
        <is>
          <t>кг</t>
        </is>
      </c>
      <c r="U314" s="681">
        <f>IFERROR(SUM(U312:U312),"0")</f>
        <v/>
      </c>
      <c r="V314" s="681">
        <f>IFERROR(SUM(V312:V312),"0")</f>
        <v/>
      </c>
      <c r="W314" s="43" t="n"/>
      <c r="X314" s="682" t="n"/>
      <c r="Y314" s="682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4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4" t="n"/>
      <c r="Y316" s="334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18" t="n">
        <v>4607091384185</v>
      </c>
      <c r="E317" s="642" t="n"/>
      <c r="F317" s="674" t="n">
        <v>0.8</v>
      </c>
      <c r="G317" s="38" t="n">
        <v>15</v>
      </c>
      <c r="H317" s="674" t="n">
        <v>12</v>
      </c>
      <c r="I317" s="674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70</v>
      </c>
      <c r="V317" s="678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38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18" t="n">
        <v>4607091384192</v>
      </c>
      <c r="E318" s="642" t="n"/>
      <c r="F318" s="674" t="n">
        <v>1.8</v>
      </c>
      <c r="G318" s="38" t="n">
        <v>6</v>
      </c>
      <c r="H318" s="674" t="n">
        <v>10.8</v>
      </c>
      <c r="I318" s="674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6" t="n"/>
      <c r="O318" s="676" t="n"/>
      <c r="P318" s="676" t="n"/>
      <c r="Q318" s="642" t="n"/>
      <c r="R318" s="40" t="inlineStr"/>
      <c r="S318" s="40" t="inlineStr"/>
      <c r="T318" s="41" t="inlineStr">
        <is>
          <t>кг</t>
        </is>
      </c>
      <c r="U318" s="677" t="n">
        <v>0</v>
      </c>
      <c r="V318" s="678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239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18" t="n">
        <v>4680115881907</v>
      </c>
      <c r="E319" s="642" t="n"/>
      <c r="F319" s="674" t="n">
        <v>1.8</v>
      </c>
      <c r="G319" s="38" t="n">
        <v>6</v>
      </c>
      <c r="H319" s="674" t="n">
        <v>10.8</v>
      </c>
      <c r="I319" s="674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0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6" t="n"/>
      <c r="O319" s="676" t="n"/>
      <c r="P319" s="676" t="n"/>
      <c r="Q319" s="642" t="n"/>
      <c r="R319" s="40" t="inlineStr"/>
      <c r="S319" s="40" t="inlineStr"/>
      <c r="T319" s="41" t="inlineStr">
        <is>
          <t>кг</t>
        </is>
      </c>
      <c r="U319" s="677" t="n">
        <v>0</v>
      </c>
      <c r="V319" s="678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240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18" t="n">
        <v>4607091384680</v>
      </c>
      <c r="E320" s="642" t="n"/>
      <c r="F320" s="674" t="n">
        <v>0.4</v>
      </c>
      <c r="G320" s="38" t="n">
        <v>10</v>
      </c>
      <c r="H320" s="674" t="n">
        <v>4</v>
      </c>
      <c r="I320" s="674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6" t="n"/>
      <c r="O320" s="676" t="n"/>
      <c r="P320" s="676" t="n"/>
      <c r="Q320" s="642" t="n"/>
      <c r="R320" s="40" t="inlineStr"/>
      <c r="S320" s="40" t="inlineStr"/>
      <c r="T320" s="41" t="inlineStr">
        <is>
          <t>кг</t>
        </is>
      </c>
      <c r="U320" s="677" t="n">
        <v>0</v>
      </c>
      <c r="V320" s="678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241" t="inlineStr">
        <is>
          <t>КИ</t>
        </is>
      </c>
    </row>
    <row r="321">
      <c r="A321" s="327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9" t="n"/>
      <c r="M321" s="680" t="inlineStr">
        <is>
          <t>Итого</t>
        </is>
      </c>
      <c r="N321" s="650" t="n"/>
      <c r="O321" s="650" t="n"/>
      <c r="P321" s="650" t="n"/>
      <c r="Q321" s="650" t="n"/>
      <c r="R321" s="650" t="n"/>
      <c r="S321" s="651" t="n"/>
      <c r="T321" s="43" t="inlineStr">
        <is>
          <t>кор</t>
        </is>
      </c>
      <c r="U321" s="681">
        <f>IFERROR(U317/H317,"0")+IFERROR(U318/H318,"0")+IFERROR(U319/H319,"0")+IFERROR(U320/H320,"0")</f>
        <v/>
      </c>
      <c r="V321" s="681">
        <f>IFERROR(V317/H317,"0")+IFERROR(V318/H318,"0")+IFERROR(V319/H319,"0")+IFERROR(V320/H320,"0")</f>
        <v/>
      </c>
      <c r="W321" s="681">
        <f>IFERROR(IF(W317="",0,W317),"0")+IFERROR(IF(W318="",0,W318),"0")+IFERROR(IF(W319="",0,W319),"0")+IFERROR(IF(W320="",0,W320),"0")</f>
        <v/>
      </c>
      <c r="X321" s="682" t="n"/>
      <c r="Y321" s="682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9" t="n"/>
      <c r="M322" s="680" t="inlineStr">
        <is>
          <t>Итого</t>
        </is>
      </c>
      <c r="N322" s="650" t="n"/>
      <c r="O322" s="650" t="n"/>
      <c r="P322" s="650" t="n"/>
      <c r="Q322" s="650" t="n"/>
      <c r="R322" s="650" t="n"/>
      <c r="S322" s="651" t="n"/>
      <c r="T322" s="43" t="inlineStr">
        <is>
          <t>кг</t>
        </is>
      </c>
      <c r="U322" s="681">
        <f>IFERROR(SUM(U317:U320),"0")</f>
        <v/>
      </c>
      <c r="V322" s="681">
        <f>IFERROR(SUM(V317:V320),"0")</f>
        <v/>
      </c>
      <c r="W322" s="43" t="n"/>
      <c r="X322" s="682" t="n"/>
      <c r="Y322" s="682" t="n"/>
    </row>
    <row r="323" ht="14.25" customHeight="1">
      <c r="A323" s="334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4" t="n"/>
      <c r="Y323" s="334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18" t="n">
        <v>4607091384802</v>
      </c>
      <c r="E324" s="642" t="n"/>
      <c r="F324" s="674" t="n">
        <v>0.73</v>
      </c>
      <c r="G324" s="38" t="n">
        <v>6</v>
      </c>
      <c r="H324" s="674" t="n">
        <v>4.38</v>
      </c>
      <c r="I324" s="674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6" t="n"/>
      <c r="O324" s="676" t="n"/>
      <c r="P324" s="676" t="n"/>
      <c r="Q324" s="642" t="n"/>
      <c r="R324" s="40" t="inlineStr"/>
      <c r="S324" s="40" t="inlineStr"/>
      <c r="T324" s="41" t="inlineStr">
        <is>
          <t>кг</t>
        </is>
      </c>
      <c r="U324" s="677" t="n">
        <v>0</v>
      </c>
      <c r="V324" s="67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2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18" t="n">
        <v>4607091384826</v>
      </c>
      <c r="E325" s="642" t="n"/>
      <c r="F325" s="674" t="n">
        <v>0.35</v>
      </c>
      <c r="G325" s="38" t="n">
        <v>8</v>
      </c>
      <c r="H325" s="674" t="n">
        <v>2.8</v>
      </c>
      <c r="I325" s="674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6" t="n"/>
      <c r="O325" s="676" t="n"/>
      <c r="P325" s="676" t="n"/>
      <c r="Q325" s="642" t="n"/>
      <c r="R325" s="40" t="inlineStr"/>
      <c r="S325" s="40" t="inlineStr"/>
      <c r="T325" s="41" t="inlineStr">
        <is>
          <t>кг</t>
        </is>
      </c>
      <c r="U325" s="677" t="n">
        <v>0</v>
      </c>
      <c r="V325" s="678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243" t="inlineStr">
        <is>
          <t>КИ</t>
        </is>
      </c>
    </row>
    <row r="326">
      <c r="A326" s="327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9" t="n"/>
      <c r="M326" s="680" t="inlineStr">
        <is>
          <t>Итого</t>
        </is>
      </c>
      <c r="N326" s="650" t="n"/>
      <c r="O326" s="650" t="n"/>
      <c r="P326" s="650" t="n"/>
      <c r="Q326" s="650" t="n"/>
      <c r="R326" s="650" t="n"/>
      <c r="S326" s="651" t="n"/>
      <c r="T326" s="43" t="inlineStr">
        <is>
          <t>кор</t>
        </is>
      </c>
      <c r="U326" s="681">
        <f>IFERROR(U324/H324,"0")+IFERROR(U325/H325,"0")</f>
        <v/>
      </c>
      <c r="V326" s="681">
        <f>IFERROR(V324/H324,"0")+IFERROR(V325/H325,"0")</f>
        <v/>
      </c>
      <c r="W326" s="681">
        <f>IFERROR(IF(W324="",0,W324),"0")+IFERROR(IF(W325="",0,W325),"0")</f>
        <v/>
      </c>
      <c r="X326" s="682" t="n"/>
      <c r="Y326" s="682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9" t="n"/>
      <c r="M327" s="680" t="inlineStr">
        <is>
          <t>Итого</t>
        </is>
      </c>
      <c r="N327" s="650" t="n"/>
      <c r="O327" s="650" t="n"/>
      <c r="P327" s="650" t="n"/>
      <c r="Q327" s="650" t="n"/>
      <c r="R327" s="650" t="n"/>
      <c r="S327" s="651" t="n"/>
      <c r="T327" s="43" t="inlineStr">
        <is>
          <t>кг</t>
        </is>
      </c>
      <c r="U327" s="681">
        <f>IFERROR(SUM(U324:U325),"0")</f>
        <v/>
      </c>
      <c r="V327" s="681">
        <f>IFERROR(SUM(V324:V325),"0")</f>
        <v/>
      </c>
      <c r="W327" s="43" t="n"/>
      <c r="X327" s="682" t="n"/>
      <c r="Y327" s="682" t="n"/>
    </row>
    <row r="328" ht="14.25" customHeight="1">
      <c r="A328" s="334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4" t="n"/>
      <c r="Y328" s="334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18" t="n">
        <v>4607091384246</v>
      </c>
      <c r="E329" s="642" t="n"/>
      <c r="F329" s="674" t="n">
        <v>1.3</v>
      </c>
      <c r="G329" s="38" t="n">
        <v>6</v>
      </c>
      <c r="H329" s="674" t="n">
        <v>7.8</v>
      </c>
      <c r="I329" s="674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244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18" t="n">
        <v>4680115881976</v>
      </c>
      <c r="E330" s="642" t="n"/>
      <c r="F330" s="674" t="n">
        <v>1.3</v>
      </c>
      <c r="G330" s="38" t="n">
        <v>6</v>
      </c>
      <c r="H330" s="674" t="n">
        <v>7.8</v>
      </c>
      <c r="I330" s="674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5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6" t="n"/>
      <c r="O330" s="676" t="n"/>
      <c r="P330" s="676" t="n"/>
      <c r="Q330" s="642" t="n"/>
      <c r="R330" s="40" t="inlineStr"/>
      <c r="S330" s="40" t="inlineStr"/>
      <c r="T330" s="41" t="inlineStr">
        <is>
          <t>кг</t>
        </is>
      </c>
      <c r="U330" s="677" t="n">
        <v>0</v>
      </c>
      <c r="V330" s="678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245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18" t="n">
        <v>4607091384253</v>
      </c>
      <c r="E331" s="642" t="n"/>
      <c r="F331" s="674" t="n">
        <v>0.4</v>
      </c>
      <c r="G331" s="38" t="n">
        <v>6</v>
      </c>
      <c r="H331" s="674" t="n">
        <v>2.4</v>
      </c>
      <c r="I331" s="674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6" t="n"/>
      <c r="O331" s="676" t="n"/>
      <c r="P331" s="676" t="n"/>
      <c r="Q331" s="642" t="n"/>
      <c r="R331" s="40" t="inlineStr"/>
      <c r="S331" s="40" t="inlineStr"/>
      <c r="T331" s="41" t="inlineStr">
        <is>
          <t>кг</t>
        </is>
      </c>
      <c r="U331" s="677" t="n">
        <v>0</v>
      </c>
      <c r="V331" s="678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46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18" t="n">
        <v>4680115881969</v>
      </c>
      <c r="E332" s="642" t="n"/>
      <c r="F332" s="674" t="n">
        <v>0.4</v>
      </c>
      <c r="G332" s="38" t="n">
        <v>6</v>
      </c>
      <c r="H332" s="674" t="n">
        <v>2.4</v>
      </c>
      <c r="I332" s="674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7">
        <f>HYPERLINK("https:///products/Охлажденные/Особый рецепт/Особая Без свинины/Сосиски/P003329/","Сосиски «Сочные без свинины» ф/в 0,4 кг ТМ «Особый рецепт»")</f>
        <v/>
      </c>
      <c r="N332" s="676" t="n"/>
      <c r="O332" s="676" t="n"/>
      <c r="P332" s="676" t="n"/>
      <c r="Q332" s="642" t="n"/>
      <c r="R332" s="40" t="inlineStr"/>
      <c r="S332" s="40" t="inlineStr"/>
      <c r="T332" s="41" t="inlineStr">
        <is>
          <t>кг</t>
        </is>
      </c>
      <c r="U332" s="677" t="n">
        <v>8</v>
      </c>
      <c r="V332" s="678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47" t="inlineStr">
        <is>
          <t>КИ</t>
        </is>
      </c>
    </row>
    <row r="333">
      <c r="A333" s="327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9" t="n"/>
      <c r="M333" s="680" t="inlineStr">
        <is>
          <t>Итого</t>
        </is>
      </c>
      <c r="N333" s="650" t="n"/>
      <c r="O333" s="650" t="n"/>
      <c r="P333" s="650" t="n"/>
      <c r="Q333" s="650" t="n"/>
      <c r="R333" s="650" t="n"/>
      <c r="S333" s="651" t="n"/>
      <c r="T333" s="43" t="inlineStr">
        <is>
          <t>кор</t>
        </is>
      </c>
      <c r="U333" s="681">
        <f>IFERROR(U329/H329,"0")+IFERROR(U330/H330,"0")+IFERROR(U331/H331,"0")+IFERROR(U332/H332,"0")</f>
        <v/>
      </c>
      <c r="V333" s="681">
        <f>IFERROR(V329/H329,"0")+IFERROR(V330/H330,"0")+IFERROR(V331/H331,"0")+IFERROR(V332/H332,"0")</f>
        <v/>
      </c>
      <c r="W333" s="681">
        <f>IFERROR(IF(W329="",0,W329),"0")+IFERROR(IF(W330="",0,W330),"0")+IFERROR(IF(W331="",0,W331),"0")+IFERROR(IF(W332="",0,W332),"0")</f>
        <v/>
      </c>
      <c r="X333" s="682" t="n"/>
      <c r="Y333" s="682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кг</t>
        </is>
      </c>
      <c r="U334" s="681">
        <f>IFERROR(SUM(U329:U332),"0")</f>
        <v/>
      </c>
      <c r="V334" s="681">
        <f>IFERROR(SUM(V329:V332),"0")</f>
        <v/>
      </c>
      <c r="W334" s="43" t="n"/>
      <c r="X334" s="682" t="n"/>
      <c r="Y334" s="682" t="n"/>
    </row>
    <row r="335" ht="14.25" customHeight="1">
      <c r="A335" s="334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4" t="n"/>
      <c r="Y335" s="334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18" t="n">
        <v>4607091389357</v>
      </c>
      <c r="E336" s="642" t="n"/>
      <c r="F336" s="674" t="n">
        <v>1.3</v>
      </c>
      <c r="G336" s="38" t="n">
        <v>6</v>
      </c>
      <c r="H336" s="674" t="n">
        <v>7.8</v>
      </c>
      <c r="I336" s="674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8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6" t="n"/>
      <c r="O336" s="676" t="n"/>
      <c r="P336" s="676" t="n"/>
      <c r="Q336" s="642" t="n"/>
      <c r="R336" s="40" t="inlineStr"/>
      <c r="S336" s="40" t="inlineStr"/>
      <c r="T336" s="41" t="inlineStr">
        <is>
          <t>кг</t>
        </is>
      </c>
      <c r="U336" s="677" t="n">
        <v>0</v>
      </c>
      <c r="V336" s="678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248" t="inlineStr">
        <is>
          <t>КИ</t>
        </is>
      </c>
    </row>
    <row r="337">
      <c r="A337" s="327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9" t="n"/>
      <c r="M337" s="680" t="inlineStr">
        <is>
          <t>Итого</t>
        </is>
      </c>
      <c r="N337" s="650" t="n"/>
      <c r="O337" s="650" t="n"/>
      <c r="P337" s="650" t="n"/>
      <c r="Q337" s="650" t="n"/>
      <c r="R337" s="650" t="n"/>
      <c r="S337" s="651" t="n"/>
      <c r="T337" s="43" t="inlineStr">
        <is>
          <t>кор</t>
        </is>
      </c>
      <c r="U337" s="681">
        <f>IFERROR(U336/H336,"0")</f>
        <v/>
      </c>
      <c r="V337" s="681">
        <f>IFERROR(V336/H336,"0")</f>
        <v/>
      </c>
      <c r="W337" s="681">
        <f>IFERROR(IF(W336="",0,W336),"0")</f>
        <v/>
      </c>
      <c r="X337" s="682" t="n"/>
      <c r="Y337" s="68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9" t="n"/>
      <c r="M338" s="680" t="inlineStr">
        <is>
          <t>Итого</t>
        </is>
      </c>
      <c r="N338" s="650" t="n"/>
      <c r="O338" s="650" t="n"/>
      <c r="P338" s="650" t="n"/>
      <c r="Q338" s="650" t="n"/>
      <c r="R338" s="650" t="n"/>
      <c r="S338" s="651" t="n"/>
      <c r="T338" s="43" t="inlineStr">
        <is>
          <t>кг</t>
        </is>
      </c>
      <c r="U338" s="681">
        <f>IFERROR(SUM(U336:U336),"0")</f>
        <v/>
      </c>
      <c r="V338" s="681">
        <f>IFERROR(SUM(V336:V336),"0")</f>
        <v/>
      </c>
      <c r="W338" s="43" t="n"/>
      <c r="X338" s="682" t="n"/>
      <c r="Y338" s="682" t="n"/>
    </row>
    <row r="339" ht="27.75" customHeight="1">
      <c r="A339" s="343" t="inlineStr">
        <is>
          <t>Баварушка</t>
        </is>
      </c>
      <c r="B339" s="673" t="n"/>
      <c r="C339" s="673" t="n"/>
      <c r="D339" s="673" t="n"/>
      <c r="E339" s="673" t="n"/>
      <c r="F339" s="673" t="n"/>
      <c r="G339" s="673" t="n"/>
      <c r="H339" s="673" t="n"/>
      <c r="I339" s="673" t="n"/>
      <c r="J339" s="673" t="n"/>
      <c r="K339" s="673" t="n"/>
      <c r="L339" s="673" t="n"/>
      <c r="M339" s="673" t="n"/>
      <c r="N339" s="673" t="n"/>
      <c r="O339" s="673" t="n"/>
      <c r="P339" s="673" t="n"/>
      <c r="Q339" s="673" t="n"/>
      <c r="R339" s="673" t="n"/>
      <c r="S339" s="673" t="n"/>
      <c r="T339" s="673" t="n"/>
      <c r="U339" s="673" t="n"/>
      <c r="V339" s="673" t="n"/>
      <c r="W339" s="673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4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4" t="n"/>
      <c r="Y341" s="334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18" t="n">
        <v>4607091389708</v>
      </c>
      <c r="E342" s="642" t="n"/>
      <c r="F342" s="674" t="n">
        <v>0.45</v>
      </c>
      <c r="G342" s="38" t="n">
        <v>6</v>
      </c>
      <c r="H342" s="674" t="n">
        <v>2.7</v>
      </c>
      <c r="I342" s="674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6" t="n"/>
      <c r="O342" s="676" t="n"/>
      <c r="P342" s="676" t="n"/>
      <c r="Q342" s="642" t="n"/>
      <c r="R342" s="40" t="inlineStr"/>
      <c r="S342" s="40" t="inlineStr"/>
      <c r="T342" s="41" t="inlineStr">
        <is>
          <t>кг</t>
        </is>
      </c>
      <c r="U342" s="677" t="n">
        <v>0</v>
      </c>
      <c r="V342" s="678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249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18" t="n">
        <v>4607091389692</v>
      </c>
      <c r="E343" s="642" t="n"/>
      <c r="F343" s="674" t="n">
        <v>0.45</v>
      </c>
      <c r="G343" s="38" t="n">
        <v>6</v>
      </c>
      <c r="H343" s="674" t="n">
        <v>2.7</v>
      </c>
      <c r="I343" s="674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0" t="inlineStr">
        <is>
          <t>Вареные колбасы Филейбургская Филейбургская Фикс.Вес 0,45 П/а Баварушка</t>
        </is>
      </c>
      <c r="N343" s="676" t="n"/>
      <c r="O343" s="676" t="n"/>
      <c r="P343" s="676" t="n"/>
      <c r="Q343" s="642" t="n"/>
      <c r="R343" s="40" t="inlineStr"/>
      <c r="S343" s="40" t="inlineStr"/>
      <c r="T343" s="41" t="inlineStr">
        <is>
          <t>кг</t>
        </is>
      </c>
      <c r="U343" s="677" t="n">
        <v>45</v>
      </c>
      <c r="V343" s="678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250" t="inlineStr">
        <is>
          <t>КИ</t>
        </is>
      </c>
    </row>
    <row r="344">
      <c r="A344" s="327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9" t="n"/>
      <c r="M344" s="680" t="inlineStr">
        <is>
          <t>Итого</t>
        </is>
      </c>
      <c r="N344" s="650" t="n"/>
      <c r="O344" s="650" t="n"/>
      <c r="P344" s="650" t="n"/>
      <c r="Q344" s="650" t="n"/>
      <c r="R344" s="650" t="n"/>
      <c r="S344" s="651" t="n"/>
      <c r="T344" s="43" t="inlineStr">
        <is>
          <t>кор</t>
        </is>
      </c>
      <c r="U344" s="681">
        <f>IFERROR(U342/H342,"0")+IFERROR(U343/H343,"0")</f>
        <v/>
      </c>
      <c r="V344" s="681">
        <f>IFERROR(V342/H342,"0")+IFERROR(V343/H343,"0")</f>
        <v/>
      </c>
      <c r="W344" s="681">
        <f>IFERROR(IF(W342="",0,W342),"0")+IFERROR(IF(W343="",0,W343),"0")</f>
        <v/>
      </c>
      <c r="X344" s="682" t="n"/>
      <c r="Y344" s="682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9" t="n"/>
      <c r="M345" s="680" t="inlineStr">
        <is>
          <t>Итого</t>
        </is>
      </c>
      <c r="N345" s="650" t="n"/>
      <c r="O345" s="650" t="n"/>
      <c r="P345" s="650" t="n"/>
      <c r="Q345" s="650" t="n"/>
      <c r="R345" s="650" t="n"/>
      <c r="S345" s="651" t="n"/>
      <c r="T345" s="43" t="inlineStr">
        <is>
          <t>кг</t>
        </is>
      </c>
      <c r="U345" s="681">
        <f>IFERROR(SUM(U342:U343),"0")</f>
        <v/>
      </c>
      <c r="V345" s="681">
        <f>IFERROR(SUM(V342:V343),"0")</f>
        <v/>
      </c>
      <c r="W345" s="43" t="n"/>
      <c r="X345" s="682" t="n"/>
      <c r="Y345" s="682" t="n"/>
    </row>
    <row r="346" ht="14.25" customHeight="1">
      <c r="A346" s="334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4" t="n"/>
      <c r="Y346" s="334" t="n"/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18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1" t="inlineStr">
        <is>
          <t>Копченые колбасы «Филейбурские с филе сочного окорока копченые» ф/в 0,28 б/о ТМ «Баварушка»</t>
        </is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>
        <is>
          <t>Новинка</t>
        </is>
      </c>
      <c r="AC347" s="251" t="inlineStr">
        <is>
          <t>КИ</t>
        </is>
      </c>
    </row>
    <row r="348" ht="27" customHeight="1">
      <c r="A348" s="64" t="inlineStr">
        <is>
          <t>SU003082</t>
        </is>
      </c>
      <c r="B348" s="64" t="inlineStr">
        <is>
          <t>P003644</t>
        </is>
      </c>
      <c r="C348" s="37" t="n">
        <v>4301031255</v>
      </c>
      <c r="D348" s="318" t="n">
        <v>4680115883185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 t="inlineStr">
        <is>
          <t>В/к колбасы «Филейбургская с душистым чесноком» срез Фикс.вес 0,28 фиброуз в/у Баварушка</t>
        </is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>
        <is>
          <t>Новинка</t>
        </is>
      </c>
      <c r="AC348" s="252" t="inlineStr">
        <is>
          <t>КИ</t>
        </is>
      </c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18" t="n">
        <v>4607091389753</v>
      </c>
      <c r="E349" s="642" t="n"/>
      <c r="F349" s="674" t="n">
        <v>0.7</v>
      </c>
      <c r="G349" s="38" t="n">
        <v>6</v>
      </c>
      <c r="H349" s="674" t="n">
        <v>4.2</v>
      </c>
      <c r="I349" s="674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253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18" t="n">
        <v>4607091389760</v>
      </c>
      <c r="E350" s="642" t="n"/>
      <c r="F350" s="674" t="n">
        <v>0.7</v>
      </c>
      <c r="G350" s="38" t="n">
        <v>6</v>
      </c>
      <c r="H350" s="674" t="n">
        <v>4.2</v>
      </c>
      <c r="I350" s="67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54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18" t="n">
        <v>4607091389746</v>
      </c>
      <c r="E351" s="642" t="n"/>
      <c r="F351" s="674" t="n">
        <v>0.7</v>
      </c>
      <c r="G351" s="38" t="n">
        <v>6</v>
      </c>
      <c r="H351" s="674" t="n">
        <v>4.2</v>
      </c>
      <c r="I351" s="674" t="n">
        <v>4.43</v>
      </c>
      <c r="J351" s="38" t="n">
        <v>156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18" t="n">
        <v>4680115883147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«Салями Филейбургская зернистая» срез Фикс.вес 0,28 фиброуз ТМ «Баварушка»</t>
        </is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18" t="n">
        <v>4607091384338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105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18" t="n">
        <v>4680115883154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8" t="inlineStr">
        <is>
          <t>В/к колбасы «Сервелат Филейбургский с ароматными пряностями» срез Фикс.вес 0,28 фиброуз ТМ «Баварушка»</t>
        </is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18" t="n">
        <v>4607091389524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630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18" t="n">
        <v>4680115883161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18" t="n">
        <v>4607091384345</v>
      </c>
      <c r="E357" s="642" t="n"/>
      <c r="F357" s="674" t="n">
        <v>0.35</v>
      </c>
      <c r="G357" s="38" t="n">
        <v>6</v>
      </c>
      <c r="H357" s="674" t="n">
        <v>2.1</v>
      </c>
      <c r="I357" s="674" t="n">
        <v>2.23</v>
      </c>
      <c r="J357" s="38" t="n">
        <v>234</v>
      </c>
      <c r="K357" s="39" t="inlineStr">
        <is>
          <t>СК2</t>
        </is>
      </c>
      <c r="L357" s="38" t="n">
        <v>45</v>
      </c>
      <c r="M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7" s="676" t="n"/>
      <c r="O357" s="676" t="n"/>
      <c r="P357" s="676" t="n"/>
      <c r="Q357" s="642" t="n"/>
      <c r="R357" s="40" t="inlineStr"/>
      <c r="S357" s="40" t="inlineStr"/>
      <c r="T357" s="41" t="inlineStr">
        <is>
          <t>кг</t>
        </is>
      </c>
      <c r="U357" s="677" t="n">
        <v>0</v>
      </c>
      <c r="V357" s="678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18" t="n">
        <v>4680115883178</v>
      </c>
      <c r="E358" s="642" t="n"/>
      <c r="F358" s="674" t="n">
        <v>0.28</v>
      </c>
      <c r="G358" s="38" t="n">
        <v>6</v>
      </c>
      <c r="H358" s="674" t="n">
        <v>1.68</v>
      </c>
      <c r="I358" s="674" t="n">
        <v>1.81</v>
      </c>
      <c r="J358" s="38" t="n">
        <v>234</v>
      </c>
      <c r="K358" s="39" t="inlineStr">
        <is>
          <t>СК2</t>
        </is>
      </c>
      <c r="L358" s="38" t="n">
        <v>45</v>
      </c>
      <c r="M358" s="872" t="inlineStr">
        <is>
          <t>В/к колбасы «Сервелат Филейбургский с филе сочного окорока» срез Фикс.вес 0,28 Фиброуз в/у ТМ «Баварушка»</t>
        </is>
      </c>
      <c r="N358" s="676" t="n"/>
      <c r="O358" s="676" t="n"/>
      <c r="P358" s="676" t="n"/>
      <c r="Q358" s="642" t="n"/>
      <c r="R358" s="40" t="inlineStr"/>
      <c r="S358" s="40" t="inlineStr"/>
      <c r="T358" s="41" t="inlineStr">
        <is>
          <t>кг</t>
        </is>
      </c>
      <c r="U358" s="677" t="n">
        <v>0</v>
      </c>
      <c r="V358" s="678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18" t="n">
        <v>4607091389531</v>
      </c>
      <c r="E359" s="642" t="n"/>
      <c r="F359" s="674" t="n">
        <v>0.35</v>
      </c>
      <c r="G359" s="38" t="n">
        <v>6</v>
      </c>
      <c r="H359" s="674" t="n">
        <v>2.1</v>
      </c>
      <c r="I359" s="674" t="n">
        <v>2.23</v>
      </c>
      <c r="J359" s="38" t="n">
        <v>234</v>
      </c>
      <c r="K359" s="39" t="inlineStr">
        <is>
          <t>СК2</t>
        </is>
      </c>
      <c r="L359" s="38" t="n">
        <v>45</v>
      </c>
      <c r="M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9" s="676" t="n"/>
      <c r="O359" s="676" t="n"/>
      <c r="P359" s="676" t="n"/>
      <c r="Q359" s="642" t="n"/>
      <c r="R359" s="40" t="inlineStr"/>
      <c r="S359" s="40" t="inlineStr"/>
      <c r="T359" s="41" t="inlineStr">
        <is>
          <t>кг</t>
        </is>
      </c>
      <c r="U359" s="677" t="n">
        <v>105</v>
      </c>
      <c r="V359" s="678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63" t="inlineStr">
        <is>
          <t>КИ</t>
        </is>
      </c>
    </row>
    <row r="360">
      <c r="A360" s="32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9" t="n"/>
      <c r="M360" s="680" t="inlineStr">
        <is>
          <t>Итого</t>
        </is>
      </c>
      <c r="N360" s="650" t="n"/>
      <c r="O360" s="650" t="n"/>
      <c r="P360" s="650" t="n"/>
      <c r="Q360" s="650" t="n"/>
      <c r="R360" s="650" t="n"/>
      <c r="S360" s="651" t="n"/>
      <c r="T360" s="43" t="inlineStr">
        <is>
          <t>кор</t>
        </is>
      </c>
      <c r="U360" s="681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1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1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2" t="n"/>
      <c r="Y360" s="682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9" t="n"/>
      <c r="M361" s="680" t="inlineStr">
        <is>
          <t>Итого</t>
        </is>
      </c>
      <c r="N361" s="650" t="n"/>
      <c r="O361" s="650" t="n"/>
      <c r="P361" s="650" t="n"/>
      <c r="Q361" s="650" t="n"/>
      <c r="R361" s="650" t="n"/>
      <c r="S361" s="651" t="n"/>
      <c r="T361" s="43" t="inlineStr">
        <is>
          <t>кг</t>
        </is>
      </c>
      <c r="U361" s="681">
        <f>IFERROR(SUM(U347:U359),"0")</f>
        <v/>
      </c>
      <c r="V361" s="681">
        <f>IFERROR(SUM(V347:V359),"0")</f>
        <v/>
      </c>
      <c r="W361" s="43" t="n"/>
      <c r="X361" s="682" t="n"/>
      <c r="Y361" s="682" t="n"/>
    </row>
    <row r="362" ht="14.25" customHeight="1">
      <c r="A362" s="334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4" t="n"/>
      <c r="Y362" s="334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18" t="n">
        <v>4607091389685</v>
      </c>
      <c r="E363" s="642" t="n"/>
      <c r="F363" s="674" t="n">
        <v>1.3</v>
      </c>
      <c r="G363" s="38" t="n">
        <v>6</v>
      </c>
      <c r="H363" s="674" t="n">
        <v>7.8</v>
      </c>
      <c r="I363" s="674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264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18" t="n">
        <v>4607091389654</v>
      </c>
      <c r="E364" s="642" t="n"/>
      <c r="F364" s="674" t="n">
        <v>0.33</v>
      </c>
      <c r="G364" s="38" t="n">
        <v>6</v>
      </c>
      <c r="H364" s="674" t="n">
        <v>1.98</v>
      </c>
      <c r="I364" s="674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5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6" t="n"/>
      <c r="O364" s="676" t="n"/>
      <c r="P364" s="676" t="n"/>
      <c r="Q364" s="642" t="n"/>
      <c r="R364" s="40" t="inlineStr"/>
      <c r="S364" s="40" t="inlineStr"/>
      <c r="T364" s="41" t="inlineStr">
        <is>
          <t>кг</t>
        </is>
      </c>
      <c r="U364" s="677" t="n">
        <v>0</v>
      </c>
      <c r="V364" s="67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65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18" t="n">
        <v>4607091384352</v>
      </c>
      <c r="E365" s="642" t="n"/>
      <c r="F365" s="674" t="n">
        <v>0.6</v>
      </c>
      <c r="G365" s="38" t="n">
        <v>4</v>
      </c>
      <c r="H365" s="674" t="n">
        <v>2.4</v>
      </c>
      <c r="I365" s="674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6" t="n"/>
      <c r="O365" s="676" t="n"/>
      <c r="P365" s="676" t="n"/>
      <c r="Q365" s="642" t="n"/>
      <c r="R365" s="40" t="inlineStr"/>
      <c r="S365" s="40" t="inlineStr"/>
      <c r="T365" s="41" t="inlineStr">
        <is>
          <t>кг</t>
        </is>
      </c>
      <c r="U365" s="677" t="n">
        <v>0</v>
      </c>
      <c r="V365" s="67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66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18" t="n">
        <v>4607091389661</v>
      </c>
      <c r="E366" s="642" t="n"/>
      <c r="F366" s="674" t="n">
        <v>0.55</v>
      </c>
      <c r="G366" s="38" t="n">
        <v>4</v>
      </c>
      <c r="H366" s="674" t="n">
        <v>2.2</v>
      </c>
      <c r="I366" s="674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6" t="n"/>
      <c r="O366" s="676" t="n"/>
      <c r="P366" s="676" t="n"/>
      <c r="Q366" s="642" t="n"/>
      <c r="R366" s="40" t="inlineStr"/>
      <c r="S366" s="40" t="inlineStr"/>
      <c r="T366" s="41" t="inlineStr">
        <is>
          <t>кг</t>
        </is>
      </c>
      <c r="U366" s="677" t="n">
        <v>0</v>
      </c>
      <c r="V366" s="67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67" t="inlineStr">
        <is>
          <t>КИ</t>
        </is>
      </c>
    </row>
    <row r="367">
      <c r="A367" s="327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9" t="n"/>
      <c r="M367" s="680" t="inlineStr">
        <is>
          <t>Итого</t>
        </is>
      </c>
      <c r="N367" s="650" t="n"/>
      <c r="O367" s="650" t="n"/>
      <c r="P367" s="650" t="n"/>
      <c r="Q367" s="650" t="n"/>
      <c r="R367" s="650" t="n"/>
      <c r="S367" s="651" t="n"/>
      <c r="T367" s="43" t="inlineStr">
        <is>
          <t>кор</t>
        </is>
      </c>
      <c r="U367" s="681">
        <f>IFERROR(U363/H363,"0")+IFERROR(U364/H364,"0")+IFERROR(U365/H365,"0")+IFERROR(U366/H366,"0")</f>
        <v/>
      </c>
      <c r="V367" s="681">
        <f>IFERROR(V363/H363,"0")+IFERROR(V364/H364,"0")+IFERROR(V365/H365,"0")+IFERROR(V366/H366,"0")</f>
        <v/>
      </c>
      <c r="W367" s="681">
        <f>IFERROR(IF(W363="",0,W363),"0")+IFERROR(IF(W364="",0,W364),"0")+IFERROR(IF(W365="",0,W365),"0")+IFERROR(IF(W366="",0,W366),"0")</f>
        <v/>
      </c>
      <c r="X367" s="682" t="n"/>
      <c r="Y367" s="682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кг</t>
        </is>
      </c>
      <c r="U368" s="681">
        <f>IFERROR(SUM(U363:U366),"0")</f>
        <v/>
      </c>
      <c r="V368" s="681">
        <f>IFERROR(SUM(V363:V366),"0")</f>
        <v/>
      </c>
      <c r="W368" s="43" t="n"/>
      <c r="X368" s="682" t="n"/>
      <c r="Y368" s="682" t="n"/>
    </row>
    <row r="369" ht="14.25" customHeight="1">
      <c r="A369" s="334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4" t="n"/>
      <c r="Y369" s="334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18" t="n">
        <v>4680115881648</v>
      </c>
      <c r="E370" s="642" t="n"/>
      <c r="F370" s="674" t="n">
        <v>1</v>
      </c>
      <c r="G370" s="38" t="n">
        <v>4</v>
      </c>
      <c r="H370" s="674" t="n">
        <v>4</v>
      </c>
      <c r="I370" s="674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8">
        <f>HYPERLINK("https:///products/Охлажденные/Баварушка/Филейбургская/Сардельки/P003254/","Сардельки «Шпикачки Филейбургские» весовые н/о ТМ «Баварушка»")</f>
        <v/>
      </c>
      <c r="N370" s="676" t="n"/>
      <c r="O370" s="676" t="n"/>
      <c r="P370" s="676" t="n"/>
      <c r="Q370" s="642" t="n"/>
      <c r="R370" s="40" t="inlineStr"/>
      <c r="S370" s="40" t="inlineStr"/>
      <c r="T370" s="41" t="inlineStr">
        <is>
          <t>кг</t>
        </is>
      </c>
      <c r="U370" s="677" t="n">
        <v>0</v>
      </c>
      <c r="V370" s="678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68" t="inlineStr">
        <is>
          <t>КИ</t>
        </is>
      </c>
    </row>
    <row r="371">
      <c r="A371" s="327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9" t="n"/>
      <c r="M371" s="680" t="inlineStr">
        <is>
          <t>Итого</t>
        </is>
      </c>
      <c r="N371" s="650" t="n"/>
      <c r="O371" s="650" t="n"/>
      <c r="P371" s="650" t="n"/>
      <c r="Q371" s="650" t="n"/>
      <c r="R371" s="650" t="n"/>
      <c r="S371" s="651" t="n"/>
      <c r="T371" s="43" t="inlineStr">
        <is>
          <t>кор</t>
        </is>
      </c>
      <c r="U371" s="681">
        <f>IFERROR(U370/H370,"0")</f>
        <v/>
      </c>
      <c r="V371" s="681">
        <f>IFERROR(V370/H370,"0")</f>
        <v/>
      </c>
      <c r="W371" s="681">
        <f>IFERROR(IF(W370="",0,W370),"0")</f>
        <v/>
      </c>
      <c r="X371" s="682" t="n"/>
      <c r="Y371" s="682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9" t="n"/>
      <c r="M372" s="680" t="inlineStr">
        <is>
          <t>Итого</t>
        </is>
      </c>
      <c r="N372" s="650" t="n"/>
      <c r="O372" s="650" t="n"/>
      <c r="P372" s="650" t="n"/>
      <c r="Q372" s="650" t="n"/>
      <c r="R372" s="650" t="n"/>
      <c r="S372" s="651" t="n"/>
      <c r="T372" s="43" t="inlineStr">
        <is>
          <t>кг</t>
        </is>
      </c>
      <c r="U372" s="681">
        <f>IFERROR(SUM(U370:U370),"0")</f>
        <v/>
      </c>
      <c r="V372" s="681">
        <f>IFERROR(SUM(V370:V370),"0")</f>
        <v/>
      </c>
      <c r="W372" s="43" t="n"/>
      <c r="X372" s="682" t="n"/>
      <c r="Y372" s="682" t="n"/>
    </row>
    <row r="373" ht="14.25" customHeight="1">
      <c r="A373" s="334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4" t="n"/>
      <c r="Y373" s="334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18" t="n">
        <v>4680115883017</v>
      </c>
      <c r="E374" s="642" t="n"/>
      <c r="F374" s="674" t="n">
        <v>0.03</v>
      </c>
      <c r="G374" s="38" t="n">
        <v>20</v>
      </c>
      <c r="H374" s="674" t="n">
        <v>0.6</v>
      </c>
      <c r="I374" s="674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9" t="inlineStr">
        <is>
          <t>с/к колбасы «Филейбургская зернистая» ф/в 0,03 нарезка ТМ «Баварушка»</t>
        </is>
      </c>
      <c r="N374" s="676" t="n"/>
      <c r="O374" s="676" t="n"/>
      <c r="P374" s="676" t="n"/>
      <c r="Q374" s="642" t="n"/>
      <c r="R374" s="40" t="inlineStr"/>
      <c r="S374" s="40" t="inlineStr"/>
      <c r="T374" s="41" t="inlineStr">
        <is>
          <t>кг</t>
        </is>
      </c>
      <c r="U374" s="677" t="n">
        <v>0</v>
      </c>
      <c r="V374" s="678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269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18" t="n">
        <v>4680115883031</v>
      </c>
      <c r="E375" s="642" t="n"/>
      <c r="F375" s="674" t="n">
        <v>0.03</v>
      </c>
      <c r="G375" s="38" t="n">
        <v>20</v>
      </c>
      <c r="H375" s="674" t="n">
        <v>0.6</v>
      </c>
      <c r="I375" s="674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0" t="inlineStr">
        <is>
          <t>с/к колбасы «Филейбургская с ароматными пряностями» ф/в 0,03 нарезка ТМ «Баварушка»</t>
        </is>
      </c>
      <c r="N375" s="676" t="n"/>
      <c r="O375" s="676" t="n"/>
      <c r="P375" s="676" t="n"/>
      <c r="Q375" s="642" t="n"/>
      <c r="R375" s="40" t="inlineStr"/>
      <c r="S375" s="40" t="inlineStr"/>
      <c r="T375" s="41" t="inlineStr">
        <is>
          <t>кг</t>
        </is>
      </c>
      <c r="U375" s="677" t="n">
        <v>0</v>
      </c>
      <c r="V375" s="678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70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18" t="n">
        <v>4680115883024</v>
      </c>
      <c r="E376" s="642" t="n"/>
      <c r="F376" s="674" t="n">
        <v>0.03</v>
      </c>
      <c r="G376" s="38" t="n">
        <v>20</v>
      </c>
      <c r="H376" s="674" t="n">
        <v>0.6</v>
      </c>
      <c r="I376" s="674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81" t="inlineStr">
        <is>
          <t>с/к колбасы «Филейбургская с душистым чесноком» ф/в 0,03 н/о нарезка ТМ «Баварушка»</t>
        </is>
      </c>
      <c r="N376" s="676" t="n"/>
      <c r="O376" s="676" t="n"/>
      <c r="P376" s="676" t="n"/>
      <c r="Q376" s="642" t="n"/>
      <c r="R376" s="40" t="inlineStr"/>
      <c r="S376" s="40" t="inlineStr"/>
      <c r="T376" s="41" t="inlineStr">
        <is>
          <t>кг</t>
        </is>
      </c>
      <c r="U376" s="677" t="n">
        <v>0</v>
      </c>
      <c r="V376" s="678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271" t="inlineStr">
        <is>
          <t>КИ</t>
        </is>
      </c>
    </row>
    <row r="377">
      <c r="A377" s="327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9" t="n"/>
      <c r="M377" s="680" t="inlineStr">
        <is>
          <t>Итого</t>
        </is>
      </c>
      <c r="N377" s="650" t="n"/>
      <c r="O377" s="650" t="n"/>
      <c r="P377" s="650" t="n"/>
      <c r="Q377" s="650" t="n"/>
      <c r="R377" s="650" t="n"/>
      <c r="S377" s="651" t="n"/>
      <c r="T377" s="43" t="inlineStr">
        <is>
          <t>кор</t>
        </is>
      </c>
      <c r="U377" s="681">
        <f>IFERROR(U374/H374,"0")+IFERROR(U375/H375,"0")+IFERROR(U376/H376,"0")</f>
        <v/>
      </c>
      <c r="V377" s="681">
        <f>IFERROR(V374/H374,"0")+IFERROR(V375/H375,"0")+IFERROR(V376/H376,"0")</f>
        <v/>
      </c>
      <c r="W377" s="681">
        <f>IFERROR(IF(W374="",0,W374),"0")+IFERROR(IF(W375="",0,W375),"0")+IFERROR(IF(W376="",0,W376),"0")</f>
        <v/>
      </c>
      <c r="X377" s="682" t="n"/>
      <c r="Y377" s="682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кг</t>
        </is>
      </c>
      <c r="U378" s="681">
        <f>IFERROR(SUM(U374:U376),"0")</f>
        <v/>
      </c>
      <c r="V378" s="681">
        <f>IFERROR(SUM(V374:V376),"0")</f>
        <v/>
      </c>
      <c r="W378" s="43" t="n"/>
      <c r="X378" s="682" t="n"/>
      <c r="Y378" s="682" t="n"/>
    </row>
    <row r="379" ht="16.5" customHeight="1">
      <c r="A379" s="338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8" t="n"/>
      <c r="Y379" s="338" t="n"/>
    </row>
    <row r="380" ht="14.25" customHeight="1">
      <c r="A380" s="334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4" t="n"/>
      <c r="Y380" s="334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8" t="n">
        <v>4607091389388</v>
      </c>
      <c r="E381" s="642" t="n"/>
      <c r="F381" s="674" t="n">
        <v>1.3</v>
      </c>
      <c r="G381" s="38" t="n">
        <v>4</v>
      </c>
      <c r="H381" s="674" t="n">
        <v>5.2</v>
      </c>
      <c r="I381" s="674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6" t="n"/>
      <c r="O381" s="676" t="n"/>
      <c r="P381" s="676" t="n"/>
      <c r="Q381" s="642" t="n"/>
      <c r="R381" s="40" t="inlineStr"/>
      <c r="S381" s="40" t="inlineStr"/>
      <c r="T381" s="41" t="inlineStr">
        <is>
          <t>кг</t>
        </is>
      </c>
      <c r="U381" s="677" t="n">
        <v>0</v>
      </c>
      <c r="V381" s="678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272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8" t="n">
        <v>4607091389364</v>
      </c>
      <c r="E382" s="642" t="n"/>
      <c r="F382" s="674" t="n">
        <v>0.42</v>
      </c>
      <c r="G382" s="38" t="n">
        <v>6</v>
      </c>
      <c r="H382" s="674" t="n">
        <v>2.52</v>
      </c>
      <c r="I382" s="674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273" t="inlineStr">
        <is>
          <t>КИ</t>
        </is>
      </c>
    </row>
    <row r="383">
      <c r="A383" s="327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9" t="n"/>
      <c r="M383" s="680" t="inlineStr">
        <is>
          <t>Итого</t>
        </is>
      </c>
      <c r="N383" s="650" t="n"/>
      <c r="O383" s="650" t="n"/>
      <c r="P383" s="650" t="n"/>
      <c r="Q383" s="650" t="n"/>
      <c r="R383" s="650" t="n"/>
      <c r="S383" s="651" t="n"/>
      <c r="T383" s="43" t="inlineStr">
        <is>
          <t>кор</t>
        </is>
      </c>
      <c r="U383" s="681">
        <f>IFERROR(U381/H381,"0")+IFERROR(U382/H382,"0")</f>
        <v/>
      </c>
      <c r="V383" s="681">
        <f>IFERROR(V381/H381,"0")+IFERROR(V382/H382,"0")</f>
        <v/>
      </c>
      <c r="W383" s="681">
        <f>IFERROR(IF(W381="",0,W381),"0")+IFERROR(IF(W382="",0,W382),"0")</f>
        <v/>
      </c>
      <c r="X383" s="682" t="n"/>
      <c r="Y383" s="682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кг</t>
        </is>
      </c>
      <c r="U384" s="681">
        <f>IFERROR(SUM(U381:U382),"0")</f>
        <v/>
      </c>
      <c r="V384" s="681">
        <f>IFERROR(SUM(V381:V382),"0")</f>
        <v/>
      </c>
      <c r="W384" s="43" t="n"/>
      <c r="X384" s="682" t="n"/>
      <c r="Y384" s="682" t="n"/>
    </row>
    <row r="385" ht="14.25" customHeight="1">
      <c r="A385" s="334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4" t="n"/>
      <c r="Y385" s="334" t="n"/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8" t="n">
        <v>4680115882911</v>
      </c>
      <c r="E386" s="642" t="n"/>
      <c r="F386" s="674" t="n">
        <v>0.4</v>
      </c>
      <c r="G386" s="38" t="n">
        <v>6</v>
      </c>
      <c r="H386" s="674" t="n">
        <v>2.4</v>
      </c>
      <c r="I386" s="674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4" t="inlineStr">
        <is>
          <t>П/к колбасы «Балыкбургская по-баварски» Фикс.вес 0,4 н/о мгс ТМ «Баварушка»</t>
        </is>
      </c>
      <c r="N386" s="676" t="n"/>
      <c r="O386" s="676" t="n"/>
      <c r="P386" s="676" t="n"/>
      <c r="Q386" s="642" t="n"/>
      <c r="R386" s="40" t="inlineStr"/>
      <c r="S386" s="40" t="inlineStr"/>
      <c r="T386" s="41" t="inlineStr">
        <is>
          <t>кг</t>
        </is>
      </c>
      <c r="U386" s="677" t="n">
        <v>0</v>
      </c>
      <c r="V386" s="67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>
        <is>
          <t>Новинка</t>
        </is>
      </c>
      <c r="AC386" s="274" t="inlineStr">
        <is>
          <t>КИ</t>
        </is>
      </c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4301031179</v>
      </c>
      <c r="D387" s="318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СК2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275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18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 t="inlineStr">
        <is>
          <t>П/к колбасы «Балыкбургские с сыром» Весовой н/о ТМ «Баварушка»</t>
        </is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76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18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277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8" t="n">
        <v>4680115880771</v>
      </c>
      <c r="E390" s="642" t="n"/>
      <c r="F390" s="674" t="n">
        <v>0.28</v>
      </c>
      <c r="G390" s="38" t="n">
        <v>6</v>
      </c>
      <c r="H390" s="674" t="n">
        <v>1.68</v>
      </c>
      <c r="I390" s="674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278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8" t="n">
        <v>4607091389500</v>
      </c>
      <c r="E391" s="642" t="n"/>
      <c r="F391" s="674" t="n">
        <v>0.35</v>
      </c>
      <c r="G391" s="38" t="n">
        <v>6</v>
      </c>
      <c r="H391" s="674" t="n">
        <v>2.1</v>
      </c>
      <c r="I391" s="674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513.8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279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8" t="n">
        <v>4680115881983</v>
      </c>
      <c r="E392" s="642" t="n"/>
      <c r="F392" s="674" t="n">
        <v>0.28</v>
      </c>
      <c r="G392" s="38" t="n">
        <v>4</v>
      </c>
      <c r="H392" s="674" t="n">
        <v>1.12</v>
      </c>
      <c r="I392" s="674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90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280" t="inlineStr">
        <is>
          <t>КИ</t>
        </is>
      </c>
    </row>
    <row r="393">
      <c r="A393" s="327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9" t="n"/>
      <c r="M393" s="680" t="inlineStr">
        <is>
          <t>Итого</t>
        </is>
      </c>
      <c r="N393" s="650" t="n"/>
      <c r="O393" s="650" t="n"/>
      <c r="P393" s="650" t="n"/>
      <c r="Q393" s="650" t="n"/>
      <c r="R393" s="650" t="n"/>
      <c r="S393" s="651" t="n"/>
      <c r="T393" s="43" t="inlineStr">
        <is>
          <t>кор</t>
        </is>
      </c>
      <c r="U393" s="681">
        <f>IFERROR(U386/H386,"0")+IFERROR(U387/H387,"0")+IFERROR(U388/H388,"0")+IFERROR(U389/H389,"0")+IFERROR(U390/H390,"0")+IFERROR(U391/H391,"0")+IFERROR(U392/H392,"0")</f>
        <v/>
      </c>
      <c r="V393" s="681">
        <f>IFERROR(V386/H386,"0")+IFERROR(V387/H387,"0")+IFERROR(V388/H388,"0")+IFERROR(V389/H389,"0")+IFERROR(V390/H390,"0")+IFERROR(V391/H391,"0")+IFERROR(V392/H392,"0")</f>
        <v/>
      </c>
      <c r="W393" s="681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82" t="n"/>
      <c r="Y393" s="682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кг</t>
        </is>
      </c>
      <c r="U394" s="681">
        <f>IFERROR(SUM(U386:U392),"0")</f>
        <v/>
      </c>
      <c r="V394" s="681">
        <f>IFERROR(SUM(V386:V392),"0")</f>
        <v/>
      </c>
      <c r="W394" s="43" t="n"/>
      <c r="X394" s="682" t="n"/>
      <c r="Y394" s="682" t="n"/>
    </row>
    <row r="395" ht="14.25" customHeight="1">
      <c r="A395" s="334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4" t="n"/>
      <c r="Y395" s="334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8" t="n">
        <v>4680115883000</v>
      </c>
      <c r="E396" s="642" t="n"/>
      <c r="F396" s="674" t="n">
        <v>0.03</v>
      </c>
      <c r="G396" s="38" t="n">
        <v>20</v>
      </c>
      <c r="H396" s="674" t="n">
        <v>0.6</v>
      </c>
      <c r="I396" s="674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91" t="inlineStr">
        <is>
          <t>с/к колбасы «Балыкбургская с мраморным балыком и нотками кориандра» ф/в 0,03 нарезка ТМ «Баварушка»</t>
        </is>
      </c>
      <c r="N396" s="676" t="n"/>
      <c r="O396" s="676" t="n"/>
      <c r="P396" s="676" t="n"/>
      <c r="Q396" s="642" t="n"/>
      <c r="R396" s="40" t="inlineStr"/>
      <c r="S396" s="40" t="inlineStr"/>
      <c r="T396" s="41" t="inlineStr">
        <is>
          <t>кг</t>
        </is>
      </c>
      <c r="U396" s="677" t="n">
        <v>0</v>
      </c>
      <c r="V396" s="678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281" t="inlineStr">
        <is>
          <t>КИ</t>
        </is>
      </c>
    </row>
    <row r="397">
      <c r="A397" s="327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9" t="n"/>
      <c r="M397" s="680" t="inlineStr">
        <is>
          <t>Итого</t>
        </is>
      </c>
      <c r="N397" s="650" t="n"/>
      <c r="O397" s="650" t="n"/>
      <c r="P397" s="650" t="n"/>
      <c r="Q397" s="650" t="n"/>
      <c r="R397" s="650" t="n"/>
      <c r="S397" s="651" t="n"/>
      <c r="T397" s="43" t="inlineStr">
        <is>
          <t>кор</t>
        </is>
      </c>
      <c r="U397" s="681">
        <f>IFERROR(U396/H396,"0")</f>
        <v/>
      </c>
      <c r="V397" s="681">
        <f>IFERROR(V396/H396,"0")</f>
        <v/>
      </c>
      <c r="W397" s="681">
        <f>IFERROR(IF(W396="",0,W396),"0")</f>
        <v/>
      </c>
      <c r="X397" s="682" t="n"/>
      <c r="Y397" s="682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кг</t>
        </is>
      </c>
      <c r="U398" s="681">
        <f>IFERROR(SUM(U396:U396),"0")</f>
        <v/>
      </c>
      <c r="V398" s="681">
        <f>IFERROR(SUM(V396:V396),"0")</f>
        <v/>
      </c>
      <c r="W398" s="43" t="n"/>
      <c r="X398" s="682" t="n"/>
      <c r="Y398" s="682" t="n"/>
    </row>
    <row r="399" ht="14.25" customHeight="1">
      <c r="A399" s="334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4" t="n"/>
      <c r="Y399" s="334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8" t="n">
        <v>4680115882980</v>
      </c>
      <c r="E400" s="642" t="n"/>
      <c r="F400" s="674" t="n">
        <v>0.13</v>
      </c>
      <c r="G400" s="38" t="n">
        <v>10</v>
      </c>
      <c r="H400" s="674" t="n">
        <v>1.3</v>
      </c>
      <c r="I400" s="674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92" t="inlineStr">
        <is>
          <t>с/в колбасы «Балыкбургская с мраморным балыком» ф/в 0,13 н/о ТМ «Баварушка»</t>
        </is>
      </c>
      <c r="N400" s="676" t="n"/>
      <c r="O400" s="676" t="n"/>
      <c r="P400" s="676" t="n"/>
      <c r="Q400" s="642" t="n"/>
      <c r="R400" s="40" t="inlineStr"/>
      <c r="S400" s="40" t="inlineStr"/>
      <c r="T400" s="41" t="inlineStr">
        <is>
          <t>кг</t>
        </is>
      </c>
      <c r="U400" s="677" t="n">
        <v>0</v>
      </c>
      <c r="V400" s="678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282" t="inlineStr">
        <is>
          <t>КИ</t>
        </is>
      </c>
    </row>
    <row r="401">
      <c r="A401" s="32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9" t="n"/>
      <c r="M401" s="680" t="inlineStr">
        <is>
          <t>Итого</t>
        </is>
      </c>
      <c r="N401" s="650" t="n"/>
      <c r="O401" s="650" t="n"/>
      <c r="P401" s="650" t="n"/>
      <c r="Q401" s="650" t="n"/>
      <c r="R401" s="650" t="n"/>
      <c r="S401" s="651" t="n"/>
      <c r="T401" s="43" t="inlineStr">
        <is>
          <t>кор</t>
        </is>
      </c>
      <c r="U401" s="681">
        <f>IFERROR(U400/H400,"0")</f>
        <v/>
      </c>
      <c r="V401" s="681">
        <f>IFERROR(V400/H400,"0")</f>
        <v/>
      </c>
      <c r="W401" s="681">
        <f>IFERROR(IF(W400="",0,W400),"0")</f>
        <v/>
      </c>
      <c r="X401" s="682" t="n"/>
      <c r="Y401" s="68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кг</t>
        </is>
      </c>
      <c r="U402" s="681">
        <f>IFERROR(SUM(U400:U400),"0")</f>
        <v/>
      </c>
      <c r="V402" s="681">
        <f>IFERROR(SUM(V400:V400),"0")</f>
        <v/>
      </c>
      <c r="W402" s="43" t="n"/>
      <c r="X402" s="682" t="n"/>
      <c r="Y402" s="682" t="n"/>
    </row>
    <row r="403" ht="27.75" customHeight="1">
      <c r="A403" s="343" t="inlineStr">
        <is>
          <t>Дугушка</t>
        </is>
      </c>
      <c r="B403" s="673" t="n"/>
      <c r="C403" s="673" t="n"/>
      <c r="D403" s="673" t="n"/>
      <c r="E403" s="673" t="n"/>
      <c r="F403" s="673" t="n"/>
      <c r="G403" s="673" t="n"/>
      <c r="H403" s="673" t="n"/>
      <c r="I403" s="673" t="n"/>
      <c r="J403" s="673" t="n"/>
      <c r="K403" s="673" t="n"/>
      <c r="L403" s="673" t="n"/>
      <c r="M403" s="673" t="n"/>
      <c r="N403" s="673" t="n"/>
      <c r="O403" s="673" t="n"/>
      <c r="P403" s="673" t="n"/>
      <c r="Q403" s="673" t="n"/>
      <c r="R403" s="673" t="n"/>
      <c r="S403" s="673" t="n"/>
      <c r="T403" s="673" t="n"/>
      <c r="U403" s="673" t="n"/>
      <c r="V403" s="673" t="n"/>
      <c r="W403" s="673" t="n"/>
      <c r="X403" s="55" t="n"/>
      <c r="Y403" s="55" t="n"/>
    </row>
    <row r="404" ht="16.5" customHeight="1">
      <c r="A404" s="338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8" t="n"/>
      <c r="Y404" s="338" t="n"/>
    </row>
    <row r="405" ht="14.25" customHeight="1">
      <c r="A405" s="334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4" t="n"/>
      <c r="Y405" s="334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8" t="n">
        <v>4607091389067</v>
      </c>
      <c r="E406" s="642" t="n"/>
      <c r="F406" s="674" t="n">
        <v>0.88</v>
      </c>
      <c r="G406" s="38" t="n">
        <v>6</v>
      </c>
      <c r="H406" s="674" t="n">
        <v>5.28</v>
      </c>
      <c r="I406" s="674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6" t="n"/>
      <c r="O406" s="676" t="n"/>
      <c r="P406" s="676" t="n"/>
      <c r="Q406" s="642" t="n"/>
      <c r="R406" s="40" t="inlineStr"/>
      <c r="S406" s="40" t="inlineStr"/>
      <c r="T406" s="41" t="inlineStr">
        <is>
          <t>кг</t>
        </is>
      </c>
      <c r="U406" s="677" t="n">
        <v>0</v>
      </c>
      <c r="V406" s="678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283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8" t="n">
        <v>4607091383522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100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84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8" t="n">
        <v>4607091384437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95">
        <f>HYPERLINK("https:///products/Охлажденные/Дугушка/Дугушка/Вареные колбасы/P002990/","Вареные колбасы Дугушка со шпиком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50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85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8" t="n">
        <v>4607091389104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86" t="inlineStr">
        <is>
          <t>КИ</t>
        </is>
      </c>
    </row>
    <row r="410" ht="27" customHeight="1">
      <c r="A410" s="64" t="inlineStr">
        <is>
          <t>SU002019</t>
        </is>
      </c>
      <c r="B410" s="64" t="inlineStr">
        <is>
          <t>P002306</t>
        </is>
      </c>
      <c r="C410" s="37" t="n">
        <v>4301011142</v>
      </c>
      <c r="D410" s="318" t="n">
        <v>4607091389036</v>
      </c>
      <c r="E410" s="642" t="n"/>
      <c r="F410" s="674" t="n">
        <v>0.4</v>
      </c>
      <c r="G410" s="38" t="n">
        <v>6</v>
      </c>
      <c r="H410" s="674" t="n">
        <v>2.4</v>
      </c>
      <c r="I410" s="674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7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80</v>
      </c>
      <c r="V410" s="678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87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18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88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18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289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18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290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18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291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18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292" t="inlineStr">
        <is>
          <t>КИ</t>
        </is>
      </c>
    </row>
    <row r="416">
      <c r="A416" s="327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IFERROR(U406/H406,"0")+IFERROR(U407/H407,"0")+IFERROR(U408/H408,"0")+IFERROR(U409/H409,"0")+IFERROR(U410/H410,"0")+IFERROR(U411/H411,"0")+IFERROR(U412/H412,"0")+IFERROR(U413/H413,"0")+IFERROR(U414/H414,"0")+IFERROR(U415/H415,"0")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IFERROR(V406/H406,"0")+IFERROR(V407/H407,"0")+IFERROR(V408/H408,"0")+IFERROR(V409/H409,"0")+IFERROR(V410/H410,"0")+IFERROR(V411/H411,"0")+IFERROR(V412/H412,"0")+IFERROR(V413/H413,"0")+IFERROR(V414/H414,"0")+IFERROR(V415/H415,"0")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IFERROR(SUM(U406:U415),"0")</f>
        <v/>
      </c>
      <c r="V417" s="681">
        <f>IFERROR(SUM(V406:V415),"0")</f>
        <v/>
      </c>
      <c r="W417" s="43" t="n"/>
      <c r="X417" s="682" t="n"/>
      <c r="Y417" s="682" t="n"/>
    </row>
    <row r="418" ht="14.25" customHeight="1">
      <c r="A418" s="334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34" t="n"/>
      <c r="Y418" s="334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18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120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293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18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294" t="inlineStr">
        <is>
          <t>КИ</t>
        </is>
      </c>
    </row>
    <row r="421">
      <c r="A421" s="327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34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34" t="n"/>
      <c r="Y423" s="334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18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 t="inlineStr">
        <is>
          <t>В/к колбасы «Рубленая Запеченная» Весовые Вектор ТМ «Дугушка»</t>
        </is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295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18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 t="inlineStr">
        <is>
          <t>В/к колбасы «Салями Запеченая» Весовые ТМ «Дугушка»</t>
        </is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50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296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18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 t="inlineStr">
        <is>
          <t>В/к колбасы «Сервелат Запеченный» Весовые Вектор ТМ «Дугушка»</t>
        </is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100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297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18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3.81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298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P003342</t>
        </is>
      </c>
      <c r="C428" s="37" t="n">
        <v>4301031214</v>
      </c>
      <c r="D428" s="318" t="n">
        <v>4680115882072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3.84</v>
      </c>
      <c r="J428" s="38" t="n">
        <v>120</v>
      </c>
      <c r="K428" s="39" t="inlineStr">
        <is>
          <t>СК1</t>
        </is>
      </c>
      <c r="L428" s="38" t="n">
        <v>55</v>
      </c>
      <c r="M428" s="909" t="inlineStr">
        <is>
          <t>В/к колбасы «Рубленая Запеченная»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299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18" t="n">
        <v>4680115882102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«Салями Запеченая»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300" t="inlineStr">
        <is>
          <t>КИ</t>
        </is>
      </c>
    </row>
    <row r="430" ht="27" customHeight="1">
      <c r="A430" s="64" t="inlineStr">
        <is>
          <t>SU002919</t>
        </is>
      </c>
      <c r="B430" s="64" t="inlineStr">
        <is>
          <t>P003345</t>
        </is>
      </c>
      <c r="C430" s="37" t="n">
        <v>4301031217</v>
      </c>
      <c r="D430" s="318" t="n">
        <v>4680115882102</v>
      </c>
      <c r="E430" s="642" t="n"/>
      <c r="F430" s="674" t="n">
        <v>0.6</v>
      </c>
      <c r="G430" s="38" t="n">
        <v>6</v>
      </c>
      <c r="H430" s="674" t="n">
        <v>3.6</v>
      </c>
      <c r="I430" s="674" t="n">
        <v>3.81</v>
      </c>
      <c r="J430" s="38" t="n">
        <v>120</v>
      </c>
      <c r="K430" s="39" t="inlineStr">
        <is>
          <t>СК2</t>
        </is>
      </c>
      <c r="L430" s="38" t="n">
        <v>55</v>
      </c>
      <c r="M430" s="911" t="inlineStr">
        <is>
          <t>В/к колбасы «Салями Запеченая» Фикс.вес 0,6 Вектор ТМ «Дугушка»</t>
        </is>
      </c>
      <c r="N430" s="676" t="n"/>
      <c r="O430" s="676" t="n"/>
      <c r="P430" s="676" t="n"/>
      <c r="Q430" s="642" t="n"/>
      <c r="R430" s="40" t="inlineStr"/>
      <c r="S430" s="40" t="inlineStr"/>
      <c r="T430" s="41" t="inlineStr">
        <is>
          <t>кг</t>
        </is>
      </c>
      <c r="U430" s="677" t="n">
        <v>0</v>
      </c>
      <c r="V430" s="678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301" t="inlineStr">
        <is>
          <t>КИ</t>
        </is>
      </c>
    </row>
    <row r="431" ht="27" customHeight="1">
      <c r="A431" s="64" t="inlineStr">
        <is>
          <t>SU002918</t>
        </is>
      </c>
      <c r="B431" s="64" t="inlineStr">
        <is>
          <t>P003637</t>
        </is>
      </c>
      <c r="C431" s="37" t="n">
        <v>4301031253</v>
      </c>
      <c r="D431" s="318" t="n">
        <v>4680115882096</v>
      </c>
      <c r="E431" s="642" t="n"/>
      <c r="F431" s="674" t="n">
        <v>0.6</v>
      </c>
      <c r="G431" s="38" t="n">
        <v>6</v>
      </c>
      <c r="H431" s="674" t="n">
        <v>3.6</v>
      </c>
      <c r="I431" s="674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2" t="inlineStr">
        <is>
          <t>В/к колбасы «Сервелат Запеченный» Фикс.вес 0,6 Вектор ТМ «Дугушка»</t>
        </is>
      </c>
      <c r="N431" s="676" t="n"/>
      <c r="O431" s="676" t="n"/>
      <c r="P431" s="676" t="n"/>
      <c r="Q431" s="642" t="n"/>
      <c r="R431" s="40" t="inlineStr"/>
      <c r="S431" s="40" t="inlineStr"/>
      <c r="T431" s="41" t="inlineStr">
        <is>
          <t>кг</t>
        </is>
      </c>
      <c r="U431" s="677" t="n">
        <v>0</v>
      </c>
      <c r="V431" s="678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302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P003344</t>
        </is>
      </c>
      <c r="C432" s="37" t="n">
        <v>4301031216</v>
      </c>
      <c r="D432" s="318" t="n">
        <v>4680115882096</v>
      </c>
      <c r="E432" s="642" t="n"/>
      <c r="F432" s="674" t="n">
        <v>0.6</v>
      </c>
      <c r="G432" s="38" t="n">
        <v>6</v>
      </c>
      <c r="H432" s="674" t="n">
        <v>3.6</v>
      </c>
      <c r="I432" s="674" t="n">
        <v>3.81</v>
      </c>
      <c r="J432" s="38" t="n">
        <v>120</v>
      </c>
      <c r="K432" s="39" t="inlineStr">
        <is>
          <t>СК2</t>
        </is>
      </c>
      <c r="L432" s="38" t="n">
        <v>55</v>
      </c>
      <c r="M432" s="913" t="inlineStr">
        <is>
          <t>В/к колбасы «Сервелат Запеченный» Фикс.вес 0,6 Вектор ТМ «Дугушка»</t>
        </is>
      </c>
      <c r="N432" s="676" t="n"/>
      <c r="O432" s="676" t="n"/>
      <c r="P432" s="676" t="n"/>
      <c r="Q432" s="642" t="n"/>
      <c r="R432" s="40" t="inlineStr"/>
      <c r="S432" s="40" t="inlineStr"/>
      <c r="T432" s="41" t="inlineStr">
        <is>
          <t>кг</t>
        </is>
      </c>
      <c r="U432" s="677" t="n">
        <v>0</v>
      </c>
      <c r="V432" s="678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303" t="inlineStr">
        <is>
          <t>КИ</t>
        </is>
      </c>
    </row>
    <row r="433">
      <c r="A433" s="327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9" t="n"/>
      <c r="M433" s="680" t="inlineStr">
        <is>
          <t>Итого</t>
        </is>
      </c>
      <c r="N433" s="650" t="n"/>
      <c r="O433" s="650" t="n"/>
      <c r="P433" s="650" t="n"/>
      <c r="Q433" s="650" t="n"/>
      <c r="R433" s="650" t="n"/>
      <c r="S433" s="651" t="n"/>
      <c r="T433" s="43" t="inlineStr">
        <is>
          <t>кор</t>
        </is>
      </c>
      <c r="U433" s="681">
        <f>IFERROR(U424/H424,"0")+IFERROR(U425/H425,"0")+IFERROR(U426/H426,"0")+IFERROR(U427/H427,"0")+IFERROR(U428/H428,"0")+IFERROR(U429/H429,"0")+IFERROR(U430/H430,"0")+IFERROR(U431/H431,"0")+IFERROR(U432/H432,"0")</f>
        <v/>
      </c>
      <c r="V433" s="681">
        <f>IFERROR(V424/H424,"0")+IFERROR(V425/H425,"0")+IFERROR(V426/H426,"0")+IFERROR(V427/H427,"0")+IFERROR(V428/H428,"0")+IFERROR(V429/H429,"0")+IFERROR(V430/H430,"0")+IFERROR(V431/H431,"0")+IFERROR(V432/H432,"0")</f>
        <v/>
      </c>
      <c r="W433" s="681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/>
      </c>
      <c r="X433" s="682" t="n"/>
      <c r="Y433" s="682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9" t="n"/>
      <c r="M434" s="680" t="inlineStr">
        <is>
          <t>Итого</t>
        </is>
      </c>
      <c r="N434" s="650" t="n"/>
      <c r="O434" s="650" t="n"/>
      <c r="P434" s="650" t="n"/>
      <c r="Q434" s="650" t="n"/>
      <c r="R434" s="650" t="n"/>
      <c r="S434" s="651" t="n"/>
      <c r="T434" s="43" t="inlineStr">
        <is>
          <t>кг</t>
        </is>
      </c>
      <c r="U434" s="681">
        <f>IFERROR(SUM(U424:U432),"0")</f>
        <v/>
      </c>
      <c r="V434" s="681">
        <f>IFERROR(SUM(V424:V432),"0")</f>
        <v/>
      </c>
      <c r="W434" s="43" t="n"/>
      <c r="X434" s="682" t="n"/>
      <c r="Y434" s="682" t="n"/>
    </row>
    <row r="435" ht="14.25" customHeight="1">
      <c r="A435" s="334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4" t="n"/>
      <c r="Y435" s="334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18" t="n">
        <v>4607091383409</v>
      </c>
      <c r="E436" s="642" t="n"/>
      <c r="F436" s="674" t="n">
        <v>1.3</v>
      </c>
      <c r="G436" s="38" t="n">
        <v>6</v>
      </c>
      <c r="H436" s="674" t="n">
        <v>7.8</v>
      </c>
      <c r="I436" s="674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6" t="n"/>
      <c r="O436" s="676" t="n"/>
      <c r="P436" s="676" t="n"/>
      <c r="Q436" s="642" t="n"/>
      <c r="R436" s="40" t="inlineStr"/>
      <c r="S436" s="40" t="inlineStr"/>
      <c r="T436" s="41" t="inlineStr">
        <is>
          <t>кг</t>
        </is>
      </c>
      <c r="U436" s="677" t="n">
        <v>0</v>
      </c>
      <c r="V436" s="678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304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18" t="n">
        <v>4607091383416</v>
      </c>
      <c r="E437" s="642" t="n"/>
      <c r="F437" s="674" t="n">
        <v>1.3</v>
      </c>
      <c r="G437" s="38" t="n">
        <v>6</v>
      </c>
      <c r="H437" s="674" t="n">
        <v>7.8</v>
      </c>
      <c r="I437" s="674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6" t="n"/>
      <c r="O437" s="676" t="n"/>
      <c r="P437" s="676" t="n"/>
      <c r="Q437" s="642" t="n"/>
      <c r="R437" s="40" t="inlineStr"/>
      <c r="S437" s="40" t="inlineStr"/>
      <c r="T437" s="41" t="inlineStr">
        <is>
          <t>кг</t>
        </is>
      </c>
      <c r="U437" s="677" t="n">
        <v>0</v>
      </c>
      <c r="V437" s="678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05" t="inlineStr">
        <is>
          <t>КИ</t>
        </is>
      </c>
    </row>
    <row r="438">
      <c r="A438" s="327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9" t="n"/>
      <c r="M438" s="680" t="inlineStr">
        <is>
          <t>Итого</t>
        </is>
      </c>
      <c r="N438" s="650" t="n"/>
      <c r="O438" s="650" t="n"/>
      <c r="P438" s="650" t="n"/>
      <c r="Q438" s="650" t="n"/>
      <c r="R438" s="650" t="n"/>
      <c r="S438" s="651" t="n"/>
      <c r="T438" s="43" t="inlineStr">
        <is>
          <t>кор</t>
        </is>
      </c>
      <c r="U438" s="681">
        <f>IFERROR(U436/H436,"0")+IFERROR(U437/H437,"0")</f>
        <v/>
      </c>
      <c r="V438" s="681">
        <f>IFERROR(V436/H436,"0")+IFERROR(V437/H437,"0")</f>
        <v/>
      </c>
      <c r="W438" s="681">
        <f>IFERROR(IF(W436="",0,W436),"0")+IFERROR(IF(W437="",0,W437),"0")</f>
        <v/>
      </c>
      <c r="X438" s="682" t="n"/>
      <c r="Y438" s="682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9" t="n"/>
      <c r="M439" s="680" t="inlineStr">
        <is>
          <t>Итого</t>
        </is>
      </c>
      <c r="N439" s="650" t="n"/>
      <c r="O439" s="650" t="n"/>
      <c r="P439" s="650" t="n"/>
      <c r="Q439" s="650" t="n"/>
      <c r="R439" s="650" t="n"/>
      <c r="S439" s="651" t="n"/>
      <c r="T439" s="43" t="inlineStr">
        <is>
          <t>кг</t>
        </is>
      </c>
      <c r="U439" s="681">
        <f>IFERROR(SUM(U436:U437),"0")</f>
        <v/>
      </c>
      <c r="V439" s="681">
        <f>IFERROR(SUM(V436:V437),"0")</f>
        <v/>
      </c>
      <c r="W439" s="43" t="n"/>
      <c r="X439" s="682" t="n"/>
      <c r="Y439" s="682" t="n"/>
    </row>
    <row r="440" ht="27.75" customHeight="1">
      <c r="A440" s="343" t="inlineStr">
        <is>
          <t>Зареченские</t>
        </is>
      </c>
      <c r="B440" s="673" t="n"/>
      <c r="C440" s="673" t="n"/>
      <c r="D440" s="673" t="n"/>
      <c r="E440" s="673" t="n"/>
      <c r="F440" s="673" t="n"/>
      <c r="G440" s="673" t="n"/>
      <c r="H440" s="673" t="n"/>
      <c r="I440" s="673" t="n"/>
      <c r="J440" s="673" t="n"/>
      <c r="K440" s="673" t="n"/>
      <c r="L440" s="673" t="n"/>
      <c r="M440" s="673" t="n"/>
      <c r="N440" s="673" t="n"/>
      <c r="O440" s="673" t="n"/>
      <c r="P440" s="673" t="n"/>
      <c r="Q440" s="673" t="n"/>
      <c r="R440" s="673" t="n"/>
      <c r="S440" s="673" t="n"/>
      <c r="T440" s="673" t="n"/>
      <c r="U440" s="673" t="n"/>
      <c r="V440" s="673" t="n"/>
      <c r="W440" s="673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4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4" t="n"/>
      <c r="Y442" s="334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18" t="n">
        <v>4680115881099</v>
      </c>
      <c r="E443" s="642" t="n"/>
      <c r="F443" s="674" t="n">
        <v>1.5</v>
      </c>
      <c r="G443" s="38" t="n">
        <v>8</v>
      </c>
      <c r="H443" s="674" t="n">
        <v>12</v>
      </c>
      <c r="I443" s="674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16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6" t="n"/>
      <c r="O443" s="676" t="n"/>
      <c r="P443" s="676" t="n"/>
      <c r="Q443" s="642" t="n"/>
      <c r="R443" s="40" t="inlineStr"/>
      <c r="S443" s="40" t="inlineStr"/>
      <c r="T443" s="41" t="inlineStr">
        <is>
          <t>кг</t>
        </is>
      </c>
      <c r="U443" s="677" t="n">
        <v>0</v>
      </c>
      <c r="V443" s="678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306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18" t="n">
        <v>4680115881150</v>
      </c>
      <c r="E444" s="642" t="n"/>
      <c r="F444" s="674" t="n">
        <v>1.5</v>
      </c>
      <c r="G444" s="38" t="n">
        <v>8</v>
      </c>
      <c r="H444" s="674" t="n">
        <v>12</v>
      </c>
      <c r="I444" s="674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7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6" t="n"/>
      <c r="O444" s="676" t="n"/>
      <c r="P444" s="676" t="n"/>
      <c r="Q444" s="642" t="n"/>
      <c r="R444" s="40" t="inlineStr"/>
      <c r="S444" s="40" t="inlineStr"/>
      <c r="T444" s="41" t="inlineStr">
        <is>
          <t>кг</t>
        </is>
      </c>
      <c r="U444" s="677" t="n">
        <v>0</v>
      </c>
      <c r="V444" s="678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307" t="inlineStr">
        <is>
          <t>КИ</t>
        </is>
      </c>
    </row>
    <row r="445">
      <c r="A445" s="327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9" t="n"/>
      <c r="M445" s="680" t="inlineStr">
        <is>
          <t>Итого</t>
        </is>
      </c>
      <c r="N445" s="650" t="n"/>
      <c r="O445" s="650" t="n"/>
      <c r="P445" s="650" t="n"/>
      <c r="Q445" s="650" t="n"/>
      <c r="R445" s="650" t="n"/>
      <c r="S445" s="651" t="n"/>
      <c r="T445" s="43" t="inlineStr">
        <is>
          <t>кор</t>
        </is>
      </c>
      <c r="U445" s="681">
        <f>IFERROR(U443/H443,"0")+IFERROR(U444/H444,"0")</f>
        <v/>
      </c>
      <c r="V445" s="681">
        <f>IFERROR(V443/H443,"0")+IFERROR(V444/H444,"0")</f>
        <v/>
      </c>
      <c r="W445" s="681">
        <f>IFERROR(IF(W443="",0,W443),"0")+IFERROR(IF(W444="",0,W444),"0")</f>
        <v/>
      </c>
      <c r="X445" s="682" t="n"/>
      <c r="Y445" s="682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9" t="n"/>
      <c r="M446" s="680" t="inlineStr">
        <is>
          <t>Итого</t>
        </is>
      </c>
      <c r="N446" s="650" t="n"/>
      <c r="O446" s="650" t="n"/>
      <c r="P446" s="650" t="n"/>
      <c r="Q446" s="650" t="n"/>
      <c r="R446" s="650" t="n"/>
      <c r="S446" s="651" t="n"/>
      <c r="T446" s="43" t="inlineStr">
        <is>
          <t>кг</t>
        </is>
      </c>
      <c r="U446" s="681">
        <f>IFERROR(SUM(U443:U444),"0")</f>
        <v/>
      </c>
      <c r="V446" s="681">
        <f>IFERROR(SUM(V443:V444),"0")</f>
        <v/>
      </c>
      <c r="W446" s="43" t="n"/>
      <c r="X446" s="682" t="n"/>
      <c r="Y446" s="682" t="n"/>
    </row>
    <row r="447" ht="14.25" customHeight="1">
      <c r="A447" s="334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4" t="n"/>
      <c r="Y447" s="334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18" t="n">
        <v>4680115881112</v>
      </c>
      <c r="E448" s="642" t="n"/>
      <c r="F448" s="674" t="n">
        <v>1.35</v>
      </c>
      <c r="G448" s="38" t="n">
        <v>8</v>
      </c>
      <c r="H448" s="674" t="n">
        <v>10.8</v>
      </c>
      <c r="I448" s="674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8">
        <f>HYPERLINK("https:///products/Охлажденные/Зареченские/Зареченские продукты/Ветчины/P003207/","Ветчины «Нежная» Весовой п/а ТМ «Зареченские»")</f>
        <v/>
      </c>
      <c r="N448" s="676" t="n"/>
      <c r="O448" s="676" t="n"/>
      <c r="P448" s="676" t="n"/>
      <c r="Q448" s="642" t="n"/>
      <c r="R448" s="40" t="inlineStr"/>
      <c r="S448" s="40" t="inlineStr"/>
      <c r="T448" s="41" t="inlineStr">
        <is>
          <t>кг</t>
        </is>
      </c>
      <c r="U448" s="677" t="n">
        <v>0</v>
      </c>
      <c r="V448" s="678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308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18" t="n">
        <v>4680115881129</v>
      </c>
      <c r="E449" s="642" t="n"/>
      <c r="F449" s="674" t="n">
        <v>1.8</v>
      </c>
      <c r="G449" s="38" t="n">
        <v>6</v>
      </c>
      <c r="H449" s="674" t="n">
        <v>10.8</v>
      </c>
      <c r="I449" s="674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9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6" t="n"/>
      <c r="O449" s="676" t="n"/>
      <c r="P449" s="676" t="n"/>
      <c r="Q449" s="642" t="n"/>
      <c r="R449" s="40" t="inlineStr"/>
      <c r="S449" s="40" t="inlineStr"/>
      <c r="T449" s="41" t="inlineStr">
        <is>
          <t>кг</t>
        </is>
      </c>
      <c r="U449" s="677" t="n">
        <v>0</v>
      </c>
      <c r="V449" s="67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309" t="inlineStr">
        <is>
          <t>КИ</t>
        </is>
      </c>
    </row>
    <row r="450">
      <c r="A450" s="327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9" t="n"/>
      <c r="M450" s="680" t="inlineStr">
        <is>
          <t>Итого</t>
        </is>
      </c>
      <c r="N450" s="650" t="n"/>
      <c r="O450" s="650" t="n"/>
      <c r="P450" s="650" t="n"/>
      <c r="Q450" s="650" t="n"/>
      <c r="R450" s="650" t="n"/>
      <c r="S450" s="651" t="n"/>
      <c r="T450" s="43" t="inlineStr">
        <is>
          <t>кор</t>
        </is>
      </c>
      <c r="U450" s="681">
        <f>IFERROR(U448/H448,"0")+IFERROR(U449/H449,"0")</f>
        <v/>
      </c>
      <c r="V450" s="681">
        <f>IFERROR(V448/H448,"0")+IFERROR(V449/H449,"0")</f>
        <v/>
      </c>
      <c r="W450" s="681">
        <f>IFERROR(IF(W448="",0,W448),"0")+IFERROR(IF(W449="",0,W449),"0")</f>
        <v/>
      </c>
      <c r="X450" s="682" t="n"/>
      <c r="Y450" s="682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9" t="n"/>
      <c r="M451" s="680" t="inlineStr">
        <is>
          <t>Итого</t>
        </is>
      </c>
      <c r="N451" s="650" t="n"/>
      <c r="O451" s="650" t="n"/>
      <c r="P451" s="650" t="n"/>
      <c r="Q451" s="650" t="n"/>
      <c r="R451" s="650" t="n"/>
      <c r="S451" s="651" t="n"/>
      <c r="T451" s="43" t="inlineStr">
        <is>
          <t>кг</t>
        </is>
      </c>
      <c r="U451" s="681">
        <f>IFERROR(SUM(U448:U449),"0")</f>
        <v/>
      </c>
      <c r="V451" s="681">
        <f>IFERROR(SUM(V448:V449),"0")</f>
        <v/>
      </c>
      <c r="W451" s="43" t="n"/>
      <c r="X451" s="682" t="n"/>
      <c r="Y451" s="682" t="n"/>
    </row>
    <row r="452" ht="14.25" customHeight="1">
      <c r="A452" s="334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4" t="n"/>
      <c r="Y452" s="334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18" t="n">
        <v>4680115881167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310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18" t="n">
        <v>4680115881136</v>
      </c>
      <c r="E454" s="642" t="n"/>
      <c r="F454" s="674" t="n">
        <v>0.73</v>
      </c>
      <c r="G454" s="38" t="n">
        <v>6</v>
      </c>
      <c r="H454" s="674" t="n">
        <v>4.38</v>
      </c>
      <c r="I454" s="674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1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6" t="n"/>
      <c r="O454" s="676" t="n"/>
      <c r="P454" s="676" t="n"/>
      <c r="Q454" s="642" t="n"/>
      <c r="R454" s="40" t="inlineStr"/>
      <c r="S454" s="40" t="inlineStr"/>
      <c r="T454" s="41" t="inlineStr">
        <is>
          <t>кг</t>
        </is>
      </c>
      <c r="U454" s="677" t="n">
        <v>0</v>
      </c>
      <c r="V454" s="678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311" t="inlineStr">
        <is>
          <t>КИ</t>
        </is>
      </c>
    </row>
    <row r="455">
      <c r="A455" s="327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кор</t>
        </is>
      </c>
      <c r="U455" s="681">
        <f>IFERROR(U453/H453,"0")+IFERROR(U454/H454,"0")</f>
        <v/>
      </c>
      <c r="V455" s="681">
        <f>IFERROR(V453/H453,"0")+IFERROR(V454/H454,"0")</f>
        <v/>
      </c>
      <c r="W455" s="681">
        <f>IFERROR(IF(W453="",0,W453),"0")+IFERROR(IF(W454="",0,W454),"0")</f>
        <v/>
      </c>
      <c r="X455" s="682" t="n"/>
      <c r="Y455" s="682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9" t="n"/>
      <c r="M456" s="680" t="inlineStr">
        <is>
          <t>Итого</t>
        </is>
      </c>
      <c r="N456" s="650" t="n"/>
      <c r="O456" s="650" t="n"/>
      <c r="P456" s="650" t="n"/>
      <c r="Q456" s="650" t="n"/>
      <c r="R456" s="650" t="n"/>
      <c r="S456" s="651" t="n"/>
      <c r="T456" s="43" t="inlineStr">
        <is>
          <t>кг</t>
        </is>
      </c>
      <c r="U456" s="681">
        <f>IFERROR(SUM(U453:U454),"0")</f>
        <v/>
      </c>
      <c r="V456" s="681">
        <f>IFERROR(SUM(V453:V454),"0")</f>
        <v/>
      </c>
      <c r="W456" s="43" t="n"/>
      <c r="X456" s="682" t="n"/>
      <c r="Y456" s="682" t="n"/>
    </row>
    <row r="457" ht="14.25" customHeight="1">
      <c r="A457" s="334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4" t="n"/>
      <c r="Y457" s="334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18" t="n">
        <v>4680115881143</v>
      </c>
      <c r="E458" s="642" t="n"/>
      <c r="F458" s="674" t="n">
        <v>1.3</v>
      </c>
      <c r="G458" s="38" t="n">
        <v>6</v>
      </c>
      <c r="H458" s="674" t="n">
        <v>7.8</v>
      </c>
      <c r="I458" s="674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22">
        <f>HYPERLINK("https:///products/Охлажденные/Зареченские/Зареченские продукты/Сосиски/P003215/","Сосиски «Датские» НТУ Весовые П/а мгс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350</v>
      </c>
      <c r="V458" s="678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312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18" t="n">
        <v>4680115881068</v>
      </c>
      <c r="E459" s="642" t="n"/>
      <c r="F459" s="674" t="n">
        <v>1.3</v>
      </c>
      <c r="G459" s="38" t="n">
        <v>6</v>
      </c>
      <c r="H459" s="674" t="n">
        <v>7.8</v>
      </c>
      <c r="I459" s="674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3">
        <f>HYPERLINK("https:///products/Охлажденные/Зареченские/Зареченские продукты/Сосиски/P003204/","Сосиски «Сочные» Весовой п/а ТМ «Зареченские»")</f>
        <v/>
      </c>
      <c r="N459" s="676" t="n"/>
      <c r="O459" s="676" t="n"/>
      <c r="P459" s="676" t="n"/>
      <c r="Q459" s="642" t="n"/>
      <c r="R459" s="40" t="inlineStr"/>
      <c r="S459" s="40" t="inlineStr"/>
      <c r="T459" s="41" t="inlineStr">
        <is>
          <t>кг</t>
        </is>
      </c>
      <c r="U459" s="677" t="n">
        <v>0</v>
      </c>
      <c r="V459" s="678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313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18" t="n">
        <v>4680115881075</v>
      </c>
      <c r="E460" s="642" t="n"/>
      <c r="F460" s="674" t="n">
        <v>0.5</v>
      </c>
      <c r="G460" s="38" t="n">
        <v>6</v>
      </c>
      <c r="H460" s="674" t="n">
        <v>3</v>
      </c>
      <c r="I460" s="674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24">
        <f>HYPERLINK("https:///products/Охлажденные/Зареченские/Зареченские продукты/Сосиски/P003205/","Сосиски «Сочные» Фикс.вес 0,5 п/а ТМ «Зареченские»")</f>
        <v/>
      </c>
      <c r="N460" s="676" t="n"/>
      <c r="O460" s="676" t="n"/>
      <c r="P460" s="676" t="n"/>
      <c r="Q460" s="642" t="n"/>
      <c r="R460" s="40" t="inlineStr"/>
      <c r="S460" s="40" t="inlineStr"/>
      <c r="T460" s="41" t="inlineStr">
        <is>
          <t>кг</t>
        </is>
      </c>
      <c r="U460" s="677" t="n">
        <v>0</v>
      </c>
      <c r="V460" s="678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314" t="inlineStr">
        <is>
          <t>КИ</t>
        </is>
      </c>
    </row>
    <row r="461">
      <c r="A461" s="327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9" t="n"/>
      <c r="M461" s="680" t="inlineStr">
        <is>
          <t>Итого</t>
        </is>
      </c>
      <c r="N461" s="650" t="n"/>
      <c r="O461" s="650" t="n"/>
      <c r="P461" s="650" t="n"/>
      <c r="Q461" s="650" t="n"/>
      <c r="R461" s="650" t="n"/>
      <c r="S461" s="651" t="n"/>
      <c r="T461" s="43" t="inlineStr">
        <is>
          <t>кор</t>
        </is>
      </c>
      <c r="U461" s="681">
        <f>IFERROR(U458/H458,"0")+IFERROR(U459/H459,"0")+IFERROR(U460/H460,"0")</f>
        <v/>
      </c>
      <c r="V461" s="681">
        <f>IFERROR(V458/H458,"0")+IFERROR(V459/H459,"0")+IFERROR(V460/H460,"0")</f>
        <v/>
      </c>
      <c r="W461" s="681">
        <f>IFERROR(IF(W458="",0,W458),"0")+IFERROR(IF(W459="",0,W459),"0")+IFERROR(IF(W460="",0,W460),"0")</f>
        <v/>
      </c>
      <c r="X461" s="682" t="n"/>
      <c r="Y461" s="68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9" t="n"/>
      <c r="M462" s="680" t="inlineStr">
        <is>
          <t>Итого</t>
        </is>
      </c>
      <c r="N462" s="650" t="n"/>
      <c r="O462" s="650" t="n"/>
      <c r="P462" s="650" t="n"/>
      <c r="Q462" s="650" t="n"/>
      <c r="R462" s="650" t="n"/>
      <c r="S462" s="651" t="n"/>
      <c r="T462" s="43" t="inlineStr">
        <is>
          <t>кг</t>
        </is>
      </c>
      <c r="U462" s="681">
        <f>IFERROR(SUM(U458:U460),"0")</f>
        <v/>
      </c>
      <c r="V462" s="681">
        <f>IFERROR(SUM(V458:V460),"0")</f>
        <v/>
      </c>
      <c r="W462" s="43" t="n"/>
      <c r="X462" s="682" t="n"/>
      <c r="Y462" s="682" t="n"/>
    </row>
    <row r="463" ht="15" customHeight="1">
      <c r="A463" s="33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9" t="n"/>
      <c r="M463" s="925" t="inlineStr">
        <is>
          <t>ИТОГО НЕТТО</t>
        </is>
      </c>
      <c r="N463" s="633" t="n"/>
      <c r="O463" s="633" t="n"/>
      <c r="P463" s="633" t="n"/>
      <c r="Q463" s="633" t="n"/>
      <c r="R463" s="633" t="n"/>
      <c r="S463" s="634" t="n"/>
      <c r="T463" s="43" t="inlineStr">
        <is>
          <t>кг</t>
        </is>
      </c>
      <c r="U463" s="681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/>
      </c>
      <c r="V463" s="681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/>
      </c>
      <c r="W463" s="43" t="n"/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9" t="n"/>
      <c r="M464" s="925" t="inlineStr">
        <is>
          <t>ИТОГО БРУТТО</t>
        </is>
      </c>
      <c r="N464" s="633" t="n"/>
      <c r="O464" s="633" t="n"/>
      <c r="P464" s="633" t="n"/>
      <c r="Q464" s="633" t="n"/>
      <c r="R464" s="633" t="n"/>
      <c r="S464" s="634" t="n"/>
      <c r="T464" s="43" t="inlineStr">
        <is>
          <t>кг</t>
        </is>
      </c>
      <c r="U464" s="68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8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9" t="n"/>
      <c r="M465" s="925" t="inlineStr">
        <is>
          <t>Кол-во паллет</t>
        </is>
      </c>
      <c r="N465" s="633" t="n"/>
      <c r="O465" s="633" t="n"/>
      <c r="P465" s="633" t="n"/>
      <c r="Q465" s="633" t="n"/>
      <c r="R465" s="633" t="n"/>
      <c r="S465" s="634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82" t="n"/>
      <c r="Y465" s="682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5" t="inlineStr">
        <is>
          <t>Вес брутто  с паллетами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GrossWeightTotal+PalletQtyTotal*25</f>
        <v/>
      </c>
      <c r="V466" s="681">
        <f>GrossWeightTotalR+PalletQtyTotalR*25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5" t="inlineStr">
        <is>
          <t>Кол-во коробок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шт</t>
        </is>
      </c>
      <c r="U467" s="681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/>
      </c>
      <c r="V467" s="681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/>
      </c>
      <c r="W467" s="43" t="n"/>
      <c r="X467" s="682" t="n"/>
      <c r="Y467" s="682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5" t="inlineStr">
        <is>
          <t>Объем заказа</t>
        </is>
      </c>
      <c r="N468" s="633" t="n"/>
      <c r="O468" s="633" t="n"/>
      <c r="P468" s="633" t="n"/>
      <c r="Q468" s="633" t="n"/>
      <c r="R468" s="633" t="n"/>
      <c r="S468" s="634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/>
      </c>
      <c r="X468" s="682" t="n"/>
      <c r="Y468" s="682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5" t="inlineStr">
        <is>
          <t>Ядрена копоть</t>
        </is>
      </c>
      <c r="C470" s="315" t="inlineStr">
        <is>
          <t>Вязанка</t>
        </is>
      </c>
      <c r="D470" s="926" t="n"/>
      <c r="E470" s="926" t="n"/>
      <c r="F470" s="927" t="n"/>
      <c r="G470" s="315" t="inlineStr">
        <is>
          <t>Стародворье</t>
        </is>
      </c>
      <c r="H470" s="926" t="n"/>
      <c r="I470" s="926" t="n"/>
      <c r="J470" s="926" t="n"/>
      <c r="K470" s="926" t="n"/>
      <c r="L470" s="927" t="n"/>
      <c r="M470" s="315" t="inlineStr">
        <is>
          <t>Особый рецепт</t>
        </is>
      </c>
      <c r="N470" s="927" t="n"/>
      <c r="O470" s="315" t="inlineStr">
        <is>
          <t>Баварушка</t>
        </is>
      </c>
      <c r="P470" s="927" t="n"/>
      <c r="Q470" s="315" t="inlineStr">
        <is>
          <t>Дугушка</t>
        </is>
      </c>
      <c r="R470" s="315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6" t="inlineStr">
        <is>
          <t>СЕРИЯ</t>
        </is>
      </c>
      <c r="B471" s="315" t="inlineStr">
        <is>
          <t>Ядрена копоть</t>
        </is>
      </c>
      <c r="C471" s="315" t="inlineStr">
        <is>
          <t>Столичная</t>
        </is>
      </c>
      <c r="D471" s="315" t="inlineStr">
        <is>
          <t>Классическая</t>
        </is>
      </c>
      <c r="E471" s="315" t="inlineStr">
        <is>
          <t>Вязанка</t>
        </is>
      </c>
      <c r="F471" s="315" t="inlineStr">
        <is>
          <t>Сливушки</t>
        </is>
      </c>
      <c r="G471" s="315" t="inlineStr">
        <is>
          <t>Золоченная в печи</t>
        </is>
      </c>
      <c r="H471" s="315" t="inlineStr">
        <is>
          <t>Мясорубская</t>
        </is>
      </c>
      <c r="I471" s="315" t="inlineStr">
        <is>
          <t>Сочинка</t>
        </is>
      </c>
      <c r="J471" s="315" t="inlineStr">
        <is>
          <t>Бордо</t>
        </is>
      </c>
      <c r="K471" s="315" t="inlineStr">
        <is>
          <t>Фирменная</t>
        </is>
      </c>
      <c r="L471" s="315" t="inlineStr">
        <is>
          <t>Бавария</t>
        </is>
      </c>
      <c r="M471" s="315" t="inlineStr">
        <is>
          <t>Особая</t>
        </is>
      </c>
      <c r="N471" s="315" t="inlineStr">
        <is>
          <t>Особая Без свинины</t>
        </is>
      </c>
      <c r="O471" s="315" t="inlineStr">
        <is>
          <t>Филейбургская</t>
        </is>
      </c>
      <c r="P471" s="315" t="inlineStr">
        <is>
          <t>Балыкбургская</t>
        </is>
      </c>
      <c r="Q471" s="315" t="inlineStr">
        <is>
          <t>Дугушка</t>
        </is>
      </c>
      <c r="R471" s="315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8" t="n"/>
      <c r="B472" s="929" t="n"/>
      <c r="C472" s="929" t="n"/>
      <c r="D472" s="929" t="n"/>
      <c r="E472" s="929" t="n"/>
      <c r="F472" s="929" t="n"/>
      <c r="G472" s="929" t="n"/>
      <c r="H472" s="929" t="n"/>
      <c r="I472" s="929" t="n"/>
      <c r="J472" s="929" t="n"/>
      <c r="K472" s="929" t="n"/>
      <c r="L472" s="929" t="n"/>
      <c r="M472" s="929" t="n"/>
      <c r="N472" s="929" t="n"/>
      <c r="O472" s="929" t="n"/>
      <c r="P472" s="929" t="n"/>
      <c r="Q472" s="929" t="n"/>
      <c r="R472" s="929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eiIgpnqHmKVSWyLJ6QPw==" formatRows="1" sort="0" spinCount="100000" hashValue="jG63cJJdlfhuo4ij7PXwPVgutD1w+XbUuMrW2FS2NRGOtjNHL00LySEacJ+269PUv4309b4hiWz1rCEg+eEIh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yiN2ypZV/9SixWq+Fl6zg==" formatRows="1" sort="0" spinCount="100000" hashValue="wPMDKj/4gP3zAOyddpHirC0KS2NjNmNPD5RvvvG+u++gne2YlIleZAZh2zgA0YQJ9CXq3B83jen3q/I+tRY2k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2023-08-17T12:37:03Z</dcterms:modified>
  <cp:lastModifiedBy>Admin</cp:lastModifiedBy>
</cp:coreProperties>
</file>