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560" yWindow="-45" windowWidth="19515" windowHeight="10155" tabRatio="50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44525" refMode="R1C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E254" i="1" l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U246" i="1"/>
  <c r="U245" i="1"/>
  <c r="U243" i="1"/>
  <c r="U242" i="1"/>
  <c r="W241" i="1"/>
  <c r="W242" i="1" s="1"/>
  <c r="V241" i="1"/>
  <c r="V242" i="1" s="1"/>
  <c r="U238" i="1"/>
  <c r="W237" i="1"/>
  <c r="U237" i="1"/>
  <c r="W236" i="1"/>
  <c r="V236" i="1"/>
  <c r="V238" i="1" s="1"/>
  <c r="U232" i="1"/>
  <c r="U231" i="1"/>
  <c r="W230" i="1"/>
  <c r="W231" i="1" s="1"/>
  <c r="V230" i="1"/>
  <c r="V231" i="1" s="1"/>
  <c r="U226" i="1"/>
  <c r="U225" i="1"/>
  <c r="W224" i="1"/>
  <c r="W225" i="1" s="1"/>
  <c r="V224" i="1"/>
  <c r="W223" i="1"/>
  <c r="V223" i="1"/>
  <c r="V225" i="1" s="1"/>
  <c r="V220" i="1"/>
  <c r="U220" i="1"/>
  <c r="U219" i="1"/>
  <c r="W218" i="1"/>
  <c r="W219" i="1" s="1"/>
  <c r="V218" i="1"/>
  <c r="V219" i="1" s="1"/>
  <c r="U215" i="1"/>
  <c r="U214" i="1"/>
  <c r="W213" i="1"/>
  <c r="V213" i="1"/>
  <c r="W212" i="1"/>
  <c r="V212" i="1"/>
  <c r="W211" i="1"/>
  <c r="W214" i="1" s="1"/>
  <c r="V211" i="1"/>
  <c r="W210" i="1"/>
  <c r="V210" i="1"/>
  <c r="V214" i="1" s="1"/>
  <c r="U207" i="1"/>
  <c r="U206" i="1"/>
  <c r="W205" i="1"/>
  <c r="V205" i="1"/>
  <c r="W204" i="1"/>
  <c r="W206" i="1" s="1"/>
  <c r="V204" i="1"/>
  <c r="V206" i="1" s="1"/>
  <c r="V200" i="1"/>
  <c r="U200" i="1"/>
  <c r="V199" i="1"/>
  <c r="U199" i="1"/>
  <c r="W198" i="1"/>
  <c r="W199" i="1" s="1"/>
  <c r="V198" i="1"/>
  <c r="V195" i="1"/>
  <c r="U195" i="1"/>
  <c r="U194" i="1"/>
  <c r="W193" i="1"/>
  <c r="W194" i="1" s="1"/>
  <c r="V193" i="1"/>
  <c r="V194" i="1" s="1"/>
  <c r="U190" i="1"/>
  <c r="U189" i="1"/>
  <c r="W188" i="1"/>
  <c r="V188" i="1"/>
  <c r="W187" i="1"/>
  <c r="V187" i="1"/>
  <c r="V190" i="1" s="1"/>
  <c r="U183" i="1"/>
  <c r="U182" i="1"/>
  <c r="W181" i="1"/>
  <c r="W182" i="1" s="1"/>
  <c r="V181" i="1"/>
  <c r="W180" i="1"/>
  <c r="V180" i="1"/>
  <c r="V182" i="1" s="1"/>
  <c r="U178" i="1"/>
  <c r="V177" i="1"/>
  <c r="U177" i="1"/>
  <c r="W176" i="1"/>
  <c r="V176" i="1"/>
  <c r="W175" i="1"/>
  <c r="V175" i="1"/>
  <c r="W174" i="1"/>
  <c r="V174" i="1"/>
  <c r="W173" i="1"/>
  <c r="W177" i="1" s="1"/>
  <c r="V173" i="1"/>
  <c r="V178" i="1" s="1"/>
  <c r="U170" i="1"/>
  <c r="W169" i="1"/>
  <c r="U169" i="1"/>
  <c r="W168" i="1"/>
  <c r="V168" i="1"/>
  <c r="V169" i="1" s="1"/>
  <c r="U165" i="1"/>
  <c r="U164" i="1"/>
  <c r="W163" i="1"/>
  <c r="V163" i="1"/>
  <c r="W162" i="1"/>
  <c r="V162" i="1"/>
  <c r="W161" i="1"/>
  <c r="V161" i="1"/>
  <c r="V164" i="1" s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W164" i="1" s="1"/>
  <c r="V154" i="1"/>
  <c r="V165" i="1" s="1"/>
  <c r="U152" i="1"/>
  <c r="U151" i="1"/>
  <c r="W150" i="1"/>
  <c r="V150" i="1"/>
  <c r="W149" i="1"/>
  <c r="V149" i="1"/>
  <c r="W148" i="1"/>
  <c r="W151" i="1" s="1"/>
  <c r="V148" i="1"/>
  <c r="V151" i="1" s="1"/>
  <c r="W147" i="1"/>
  <c r="V147" i="1"/>
  <c r="V152" i="1" s="1"/>
  <c r="U145" i="1"/>
  <c r="U144" i="1"/>
  <c r="W143" i="1"/>
  <c r="W144" i="1" s="1"/>
  <c r="V143" i="1"/>
  <c r="V144" i="1" s="1"/>
  <c r="U141" i="1"/>
  <c r="W140" i="1"/>
  <c r="U140" i="1"/>
  <c r="W139" i="1"/>
  <c r="V139" i="1"/>
  <c r="V140" i="1" s="1"/>
  <c r="V135" i="1"/>
  <c r="U135" i="1"/>
  <c r="V134" i="1"/>
  <c r="U134" i="1"/>
  <c r="W133" i="1"/>
  <c r="W134" i="1" s="1"/>
  <c r="V133" i="1"/>
  <c r="U130" i="1"/>
  <c r="U129" i="1"/>
  <c r="W128" i="1"/>
  <c r="W129" i="1" s="1"/>
  <c r="V128" i="1"/>
  <c r="W127" i="1"/>
  <c r="V127" i="1"/>
  <c r="V129" i="1" s="1"/>
  <c r="V124" i="1"/>
  <c r="U124" i="1"/>
  <c r="V123" i="1"/>
  <c r="U123" i="1"/>
  <c r="W122" i="1"/>
  <c r="W123" i="1" s="1"/>
  <c r="V122" i="1"/>
  <c r="U119" i="1"/>
  <c r="U118" i="1"/>
  <c r="W117" i="1"/>
  <c r="V117" i="1"/>
  <c r="W116" i="1"/>
  <c r="V116" i="1"/>
  <c r="W115" i="1"/>
  <c r="W118" i="1" s="1"/>
  <c r="V115" i="1"/>
  <c r="W114" i="1"/>
  <c r="V114" i="1"/>
  <c r="V118" i="1" s="1"/>
  <c r="V111" i="1"/>
  <c r="U111" i="1"/>
  <c r="V110" i="1"/>
  <c r="U110" i="1"/>
  <c r="W109" i="1"/>
  <c r="W110" i="1" s="1"/>
  <c r="V109" i="1"/>
  <c r="U106" i="1"/>
  <c r="U105" i="1"/>
  <c r="W104" i="1"/>
  <c r="V104" i="1"/>
  <c r="W103" i="1"/>
  <c r="V103" i="1"/>
  <c r="U100" i="1"/>
  <c r="V99" i="1"/>
  <c r="U99" i="1"/>
  <c r="W98" i="1"/>
  <c r="V98" i="1"/>
  <c r="W97" i="1"/>
  <c r="V97" i="1"/>
  <c r="W96" i="1"/>
  <c r="V96" i="1"/>
  <c r="W95" i="1"/>
  <c r="W99" i="1" s="1"/>
  <c r="V95" i="1"/>
  <c r="V100" i="1" s="1"/>
  <c r="U92" i="1"/>
  <c r="W91" i="1"/>
  <c r="U91" i="1"/>
  <c r="W90" i="1"/>
  <c r="V90" i="1"/>
  <c r="W89" i="1"/>
  <c r="V89" i="1"/>
  <c r="W88" i="1"/>
  <c r="V88" i="1"/>
  <c r="V91" i="1" s="1"/>
  <c r="U85" i="1"/>
  <c r="V84" i="1"/>
  <c r="U84" i="1"/>
  <c r="W83" i="1"/>
  <c r="V83" i="1"/>
  <c r="W82" i="1"/>
  <c r="V82" i="1"/>
  <c r="W81" i="1"/>
  <c r="V81" i="1"/>
  <c r="W80" i="1"/>
  <c r="V80" i="1"/>
  <c r="W79" i="1"/>
  <c r="V79" i="1"/>
  <c r="W78" i="1"/>
  <c r="V78" i="1"/>
  <c r="V85" i="1" s="1"/>
  <c r="W77" i="1"/>
  <c r="W84" i="1" s="1"/>
  <c r="V77" i="1"/>
  <c r="U74" i="1"/>
  <c r="U73" i="1"/>
  <c r="W72" i="1"/>
  <c r="W73" i="1" s="1"/>
  <c r="V72" i="1"/>
  <c r="W71" i="1"/>
  <c r="V71" i="1"/>
  <c r="V73" i="1" s="1"/>
  <c r="V68" i="1"/>
  <c r="U68" i="1"/>
  <c r="V67" i="1"/>
  <c r="U67" i="1"/>
  <c r="W66" i="1"/>
  <c r="W67" i="1" s="1"/>
  <c r="V66" i="1"/>
  <c r="U63" i="1"/>
  <c r="U62" i="1"/>
  <c r="W61" i="1"/>
  <c r="W62" i="1" s="1"/>
  <c r="V61" i="1"/>
  <c r="W60" i="1"/>
  <c r="V60" i="1"/>
  <c r="V62" i="1" s="1"/>
  <c r="U57" i="1"/>
  <c r="U56" i="1"/>
  <c r="W55" i="1"/>
  <c r="V55" i="1"/>
  <c r="V56" i="1" s="1"/>
  <c r="W54" i="1"/>
  <c r="V54" i="1"/>
  <c r="W53" i="1"/>
  <c r="V53" i="1"/>
  <c r="W52" i="1"/>
  <c r="V52" i="1"/>
  <c r="W51" i="1"/>
  <c r="V51" i="1"/>
  <c r="W50" i="1"/>
  <c r="W56" i="1" s="1"/>
  <c r="V50" i="1"/>
  <c r="V57" i="1" s="1"/>
  <c r="U47" i="1"/>
  <c r="U46" i="1"/>
  <c r="W45" i="1"/>
  <c r="V45" i="1"/>
  <c r="W44" i="1"/>
  <c r="W46" i="1" s="1"/>
  <c r="V44" i="1"/>
  <c r="V47" i="1" s="1"/>
  <c r="U41" i="1"/>
  <c r="U40" i="1"/>
  <c r="W39" i="1"/>
  <c r="V39" i="1"/>
  <c r="W38" i="1"/>
  <c r="V38" i="1"/>
  <c r="W37" i="1"/>
  <c r="W40" i="1" s="1"/>
  <c r="V37" i="1"/>
  <c r="V40" i="1" s="1"/>
  <c r="W36" i="1"/>
  <c r="V36" i="1"/>
  <c r="V41" i="1" s="1"/>
  <c r="U33" i="1"/>
  <c r="U32" i="1"/>
  <c r="W31" i="1"/>
  <c r="V31" i="1"/>
  <c r="W30" i="1"/>
  <c r="V30" i="1"/>
  <c r="W29" i="1"/>
  <c r="W32" i="1" s="1"/>
  <c r="V29" i="1"/>
  <c r="W28" i="1"/>
  <c r="V28" i="1"/>
  <c r="V33" i="1" s="1"/>
  <c r="V24" i="1"/>
  <c r="U24" i="1"/>
  <c r="V23" i="1"/>
  <c r="U23" i="1"/>
  <c r="W22" i="1"/>
  <c r="W23" i="1" s="1"/>
  <c r="V22" i="1"/>
  <c r="H10" i="1"/>
  <c r="A9" i="1"/>
  <c r="F10" i="1" s="1"/>
  <c r="D7" i="1"/>
  <c r="N6" i="1"/>
  <c r="M2" i="1"/>
  <c r="W189" i="1" l="1"/>
  <c r="V189" i="1"/>
  <c r="V105" i="1"/>
  <c r="V245" i="1"/>
  <c r="U248" i="1"/>
  <c r="W105" i="1"/>
  <c r="U244" i="1"/>
  <c r="W249" i="1"/>
  <c r="U247" i="1"/>
  <c r="V46" i="1"/>
  <c r="H9" i="1"/>
  <c r="V232" i="1"/>
  <c r="V237" i="1"/>
  <c r="V246" i="1"/>
  <c r="V247" i="1" s="1"/>
  <c r="V63" i="1"/>
  <c r="V74" i="1"/>
  <c r="V106" i="1"/>
  <c r="V119" i="1"/>
  <c r="V130" i="1"/>
  <c r="V183" i="1"/>
  <c r="V207" i="1"/>
  <c r="J9" i="1"/>
  <c r="V32" i="1"/>
  <c r="V145" i="1"/>
  <c r="V215" i="1"/>
  <c r="V226" i="1"/>
  <c r="A10" i="1"/>
  <c r="V92" i="1"/>
  <c r="V141" i="1"/>
  <c r="V170" i="1"/>
  <c r="V243" i="1"/>
  <c r="F9" i="1"/>
  <c r="V244" i="1" l="1"/>
  <c r="V248" i="1"/>
</calcChain>
</file>

<file path=xl/sharedStrings.xml><?xml version="1.0" encoding="utf-8"?>
<sst xmlns="http://schemas.openxmlformats.org/spreadsheetml/2006/main" count="806" uniqueCount="399">
  <si>
    <t xml:space="preserve">  БЛАНК ЗАКАЗА </t>
  </si>
  <si>
    <t>ЗПФ</t>
  </si>
  <si>
    <t>на отгрузку продукции с ООО Трейд-Сервис с</t>
  </si>
  <si>
    <t>23.06.2023</t>
  </si>
  <si>
    <t>бланк создан</t>
  </si>
  <si>
    <t>21.06.2023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</si>
  <si>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</si>
  <si>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</si>
  <si>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</si>
  <si>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</si>
  <si>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</si>
  <si>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</si>
  <si>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</si>
  <si>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</si>
  <si>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</si>
  <si>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</si>
  <si>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</si>
  <si>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</si>
  <si>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</si>
  <si>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</si>
  <si>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</si>
  <si>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</si>
  <si>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</si>
  <si>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</si>
  <si>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</si>
  <si>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</si>
  <si>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</si>
  <si>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</si>
  <si>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</si>
  <si>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</si>
  <si>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</si>
  <si>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</si>
  <si>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</si>
  <si>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</si>
  <si>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</si>
  <si>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</si>
  <si>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</si>
  <si>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</si>
  <si>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</si>
  <si>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</si>
  <si>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</si>
  <si>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</si>
  <si>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</si>
  <si>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</si>
  <si>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</si>
  <si>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</si>
  <si>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</si>
  <si>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</si>
  <si>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</si>
  <si>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</si>
  <si>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</si>
  <si>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</si>
  <si>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</si>
  <si>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пачки, кг</t>
  </si>
  <si>
    <t>в кор, шт</t>
  </si>
  <si>
    <t>коробки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</si>
  <si>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</si>
  <si>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</si>
  <si>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</si>
  <si>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</si>
  <si>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</si>
  <si>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</si>
  <si>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</si>
  <si>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Пельмени С мясом и копченостями Ядрена копоть 0,43 сфера Ядрена копоть НД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</si>
  <si>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</si>
  <si>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</si>
  <si>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</si>
  <si>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</si>
  <si>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</si>
  <si>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</si>
  <si>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</si>
  <si>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</si>
  <si>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Нагетосы Сочная курочка в хрустящей панировке Наггетсы ГШ Фикс.вес 0,25 Лоток Горячая штучка</t>
  </si>
  <si>
    <t>SU002762</t>
  </si>
  <si>
    <t>P003141</t>
  </si>
  <si>
    <t>Нагетосы Сочная курочка в хрустящей панировке со сметаной и зеленью Наггетсы ГШ Фикс.вес 0,25 Лоток Горячая штучка</t>
  </si>
  <si>
    <t>SU002763</t>
  </si>
  <si>
    <t>P003143</t>
  </si>
  <si>
    <t>Нагетосы Сочная курочка Наггетсы ГШ Фикс.вес 0,25 Лоток Горячая штучка</t>
  </si>
  <si>
    <t>SU002760</t>
  </si>
  <si>
    <t>P003142</t>
  </si>
  <si>
    <t>Нагетосы Сочная курочка со сладкой паприкой Наггетсы ГШ Фикс.вес 0,25 Лоток Горячая штучка</t>
  </si>
  <si>
    <t>Grandmeni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</si>
  <si>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</si>
  <si>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</si>
  <si>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</si>
  <si>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</si>
  <si>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</si>
  <si>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</si>
  <si>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</si>
  <si>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</si>
  <si>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Пельмени Grandmeni с говядиной и свининой Grandmeni 0,75 Сфера Горячая штучка</t>
  </si>
  <si>
    <t>SU002345</t>
  </si>
  <si>
    <t>P002645</t>
  </si>
  <si>
    <t>Пельмени Grandmeni со сливочным маслом Grandmeni 0,75 Сфера Горячая штучка</t>
  </si>
  <si>
    <t>Чебупай</t>
  </si>
  <si>
    <t>Изделия хлебобулочные</t>
  </si>
  <si>
    <t>SU002492</t>
  </si>
  <si>
    <t>P003183</t>
  </si>
  <si>
    <t>Чебупай сочное яблоко Чебупай Фикс.вес 0,2 Лоток Горячая штучка</t>
  </si>
  <si>
    <t>SU002582</t>
  </si>
  <si>
    <t>P003184</t>
  </si>
  <si>
    <t>Чебупай спелая вишня Чебупай Фикс.вес 0,2 Лоток Горячая штучка</t>
  </si>
  <si>
    <t>Бигбули ГШ</t>
  </si>
  <si>
    <t>SU002771</t>
  </si>
  <si>
    <t>P003155</t>
  </si>
  <si>
    <t>Пельмени Бигбули #МЕГАВКУСИЩЕ с сочной грудинкой Бигбули ГШ 0,43 сфера Горячая штучка</t>
  </si>
  <si>
    <t>SU002708</t>
  </si>
  <si>
    <t>P003085</t>
  </si>
  <si>
    <t>Пельмени Бигбули #МЕГАВКУСИЩЕ с сочной грудинкой Бигбули ГШ 0,9 сфера Горячая штучка</t>
  </si>
  <si>
    <t>SU002707</t>
  </si>
  <si>
    <t>P003081</t>
  </si>
  <si>
    <t>Пельмени Бигбули #МЕГАМАСЛИЩЕ со сливочным маслом Бигбули ГШ 0,43 сфера Горячая штучка</t>
  </si>
  <si>
    <t>SU002838</t>
  </si>
  <si>
    <t>P003251</t>
  </si>
  <si>
    <t>Пельмени Бигбули #МЕГАМАСЛИЩЕ со сливочным маслом Бигбули ГШ ф/в 0,9 Горячая штучка</t>
  </si>
  <si>
    <t>SU002625</t>
  </si>
  <si>
    <t>P002963</t>
  </si>
  <si>
    <t>Пельмени Бигбули с мясом Бигбули ГШ 0,43 Сфера Горячая штучка</t>
  </si>
  <si>
    <t>SU002624</t>
  </si>
  <si>
    <t>P002962</t>
  </si>
  <si>
    <t>Пельмени Бигбули с мясом Бигбули ГШ 0,9 Сфера Горячая штучка</t>
  </si>
  <si>
    <t>Бульмени вес ГШ</t>
  </si>
  <si>
    <t>SU002798</t>
  </si>
  <si>
    <t>P003220</t>
  </si>
  <si>
    <t>Пельмени Бульмени с говядиной и свининой Наваристые Бульмени ГШ Весовые Сфера Горячая штучка 2,7 кг</t>
  </si>
  <si>
    <t>SU002595</t>
  </si>
  <si>
    <t>P002917</t>
  </si>
  <si>
    <t>Пельмени Бульмени с говядиной и свининой Наваристые Бульмени ГШ Весовые Сфера Горячая штучка 5 кг</t>
  </si>
  <si>
    <t>Бельмеши</t>
  </si>
  <si>
    <t>Снеки</t>
  </si>
  <si>
    <t>SU002560</t>
  </si>
  <si>
    <t>P002878</t>
  </si>
  <si>
    <t>Бельмеши сочные с мясом Базовый ассортимент Фикс.вес 0,3 Лоток Горячая штучка</t>
  </si>
  <si>
    <t>Крылышки ГШ</t>
  </si>
  <si>
    <t>Крылья</t>
  </si>
  <si>
    <t>SU002676</t>
  </si>
  <si>
    <t>P003050</t>
  </si>
  <si>
    <t>Крылья Крылышки острые к пиву Базовый ассортимент Фикс.вес 0,3 Лоток Горячая штучка</t>
  </si>
  <si>
    <t>SU002563</t>
  </si>
  <si>
    <t>P002881</t>
  </si>
  <si>
    <t>Крылья Хрустящие крылышки Базовый ассортимент Фикс.вес 0,3 Лоток Горячая штучка</t>
  </si>
  <si>
    <t>Чебупели</t>
  </si>
  <si>
    <t>SU002575</t>
  </si>
  <si>
    <t>P002890</t>
  </si>
  <si>
    <t>Чебупели Курочка гриль Базовый ассортимент Фикс.вес 0,43 Лоток Горячая штучка</t>
  </si>
  <si>
    <t>SU002293</t>
  </si>
  <si>
    <t>P002566</t>
  </si>
  <si>
    <t>Чебупели Курочка гриль Базовый ассортимент Фикс.вес 0,3 Пакет Горячая штучка</t>
  </si>
  <si>
    <t>SU002568</t>
  </si>
  <si>
    <t>P002892</t>
  </si>
  <si>
    <t>Чебупели острые Базовый ассортимент Фикс.вес 0,3 Лоток Горячая штучка</t>
  </si>
  <si>
    <t>SU000419</t>
  </si>
  <si>
    <t>P000419</t>
  </si>
  <si>
    <t>Чебупели с ветчиной и сыром Базовый ассортимент Фикс.вес 0,3 Лоток Горячая штучка</t>
  </si>
  <si>
    <t>SU002572</t>
  </si>
  <si>
    <t>P002888</t>
  </si>
  <si>
    <t>Чебупели с мясом без свинины Базовый ассортимент Фикс.вес 0,3 Лоток Горячая штучка</t>
  </si>
  <si>
    <t>SU002571</t>
  </si>
  <si>
    <t>P002876</t>
  </si>
  <si>
    <t>Чебупели с мясом Базовый ассортимент Фикс.вес 0,48 Лоток Горячая штучка ХХЛ</t>
  </si>
  <si>
    <t>SU002559</t>
  </si>
  <si>
    <t>P002874</t>
  </si>
  <si>
    <t>Чебупели сочные с мясом Базовый ассортимент Фикс.вес 0,3 Лоток Горячая штучка</t>
  </si>
  <si>
    <t>Чебуреки</t>
  </si>
  <si>
    <t>SU002573</t>
  </si>
  <si>
    <t>P002893</t>
  </si>
  <si>
    <t>Чебуреки с мясом Базовый ассортимент Штучка 0,09 Пленка Горячая штучка</t>
  </si>
  <si>
    <t>SU002558</t>
  </si>
  <si>
    <t>P002889</t>
  </si>
  <si>
    <t>Чебуреки со свининой и говядиной Базовый ассортимент Фикс.вес 0,36 Лоток Горячая штучка</t>
  </si>
  <si>
    <t>SU002570</t>
  </si>
  <si>
    <t>P002894</t>
  </si>
  <si>
    <t>Чебуречище Базовый ассортимент Штучка 0,14 Пленка Горячая штучка</t>
  </si>
  <si>
    <t>Бульмени ГШ</t>
  </si>
  <si>
    <t>SU002626</t>
  </si>
  <si>
    <t>P002959</t>
  </si>
  <si>
    <t>Пельмени Бульмени с говядиной и свининой Бульмени ГШ 0,43 Сфера Горячая штучка</t>
  </si>
  <si>
    <t>SU002627</t>
  </si>
  <si>
    <t>P002960</t>
  </si>
  <si>
    <t>Пельмени Бульмени с говядиной и свининой Бульмени ГШ 0,9 Сфера Горячая штучка</t>
  </si>
  <si>
    <t>SU002622</t>
  </si>
  <si>
    <t>P002956</t>
  </si>
  <si>
    <t>Пельмени Бульмени со сливочным маслом Бульмени ГШ 0,43 Сфера Горячая штучка</t>
  </si>
  <si>
    <t>SU002623</t>
  </si>
  <si>
    <t>P002957</t>
  </si>
  <si>
    <t>Пельмени Бульмени со сливочным маслом Бульмени ГШ 0,9 Сфера Горячая штучка</t>
  </si>
  <si>
    <t>Чебупицца</t>
  </si>
  <si>
    <t>SU002562</t>
  </si>
  <si>
    <t>P002883</t>
  </si>
  <si>
    <t>Чебупицца курочка По-итальянски Чебупицца Фикс.вес 0,25 Лоток Горячая штучка</t>
  </si>
  <si>
    <t>SU002561</t>
  </si>
  <si>
    <t>P002884</t>
  </si>
  <si>
    <t>Чебупицца Пепперони Чебупицца Фикс.вес 0,25 Лоток Горячая штучка</t>
  </si>
  <si>
    <t>Хотстеры</t>
  </si>
  <si>
    <t>SU002565</t>
  </si>
  <si>
    <t>P002877</t>
  </si>
  <si>
    <t>Хотстеры Хотстеры Фикс.вес 0,25 Лоток Горячая штучка</t>
  </si>
  <si>
    <t>Круггетсы</t>
  </si>
  <si>
    <t>SU001950</t>
  </si>
  <si>
    <t>P001982</t>
  </si>
  <si>
    <t>Круггетсы с сырным соусом Хорека Весовые Пакет 3 кг Горячая штучка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</si>
  <si>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</si>
  <si>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</si>
  <si>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</si>
  <si>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</si>
  <si>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SU000194</t>
  </si>
  <si>
    <t>P003288</t>
  </si>
  <si>
    <t>"Круггетсы с сырным соусом" Фикс.вес 0,25 ф/п ТМ "Горячая штучка"</t>
  </si>
  <si>
    <t>SU000195</t>
  </si>
  <si>
    <t>P003289</t>
  </si>
  <si>
    <t>"Круггетсы Сочные" Фикс.вес 0,25 ф/п ТМ "Горячая штучка"</t>
  </si>
  <si>
    <t>Пекерсы</t>
  </si>
  <si>
    <t>SU002669</t>
  </si>
  <si>
    <t>P003041</t>
  </si>
  <si>
    <t>Снеки Пекерсы с индейкой в сливочном соусе Пекерсы Фикс.вес 0,25 Лоток Горячая штучка НД</t>
  </si>
  <si>
    <t>Супермени</t>
  </si>
  <si>
    <t>Пельмени ПГП</t>
  </si>
  <si>
    <t>SU002008</t>
  </si>
  <si>
    <t>P002098</t>
  </si>
  <si>
    <t>Пельмени Супермени с мясом Супермени 0,2 Сфера Горячая штучка</t>
  </si>
  <si>
    <t>SU002009</t>
  </si>
  <si>
    <t>P002099</t>
  </si>
  <si>
    <t>Пельмени Супермени со сливочным маслом Супермени 0,2 Сфера Горячая штучка</t>
  </si>
  <si>
    <t>Чебуманы</t>
  </si>
  <si>
    <t>SU002289</t>
  </si>
  <si>
    <t>P002492</t>
  </si>
  <si>
    <t>Снеки Чебуманы с говядиной Чебуманы Фикс.вес 0,4 пакет Горячая штучка</t>
  </si>
  <si>
    <t>No Name</t>
  </si>
  <si>
    <t>No Name ПГП</t>
  </si>
  <si>
    <t>SU002975</t>
  </si>
  <si>
    <t>P003432</t>
  </si>
  <si>
    <t>Крылья "Хрустящие крылышки" Весовой ТМ "No Name"</t>
  </si>
  <si>
    <t>Новинка</t>
  </si>
  <si>
    <t>SU002644</t>
  </si>
  <si>
    <t>P003016</t>
  </si>
  <si>
    <t>Наггетсы Хрустящие No Name Весовые No Name 6 кг ТОП-ЛКК, дистр</t>
  </si>
  <si>
    <t>SU002976</t>
  </si>
  <si>
    <t>P003435</t>
  </si>
  <si>
    <t>Чебуреки "Сочный мегачебурек" Весовой ТМ "No Name"</t>
  </si>
  <si>
    <t>SU002406</t>
  </si>
  <si>
    <t>P002685</t>
  </si>
  <si>
    <t>Чебуреки Мясные No name Весовые No name 2,7 кг</t>
  </si>
  <si>
    <t>SU002407</t>
  </si>
  <si>
    <t>P002684</t>
  </si>
  <si>
    <t>Чебуреки с мясом, грибами и картофелем No name Весовые No name 2,7 кг</t>
  </si>
  <si>
    <t>SU002045</t>
  </si>
  <si>
    <t>P002166</t>
  </si>
  <si>
    <t>Чебуреки Чебуреки Сочные No Name Весовые No name 5 кг дистр</t>
  </si>
  <si>
    <t>SU002953</t>
  </si>
  <si>
    <t>P003377</t>
  </si>
  <si>
    <t>"Жар-ладушки с клубникой и вишней" Весовые ТМ "No name"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</si>
  <si>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</si>
  <si>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</si>
  <si>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</si>
  <si>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</si>
  <si>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</si>
  <si>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</si>
  <si>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SU002772</t>
  </si>
  <si>
    <t>P003159</t>
  </si>
  <si>
    <t>Жар-боллы с курочкой и сыром No Name ПГП Весовой No Name</t>
  </si>
  <si>
    <t>SU002441</t>
  </si>
  <si>
    <t>P002732</t>
  </si>
  <si>
    <t>Жар-ладушки с мясом No name ПГП Весовые No name  3,7 кг</t>
  </si>
  <si>
    <t>SU002494</t>
  </si>
  <si>
    <t>P002789</t>
  </si>
  <si>
    <t>Жар-ладушки с мясом, картофелем и грибами No name ПГП Весовые No name 3,7 кг</t>
  </si>
  <si>
    <t>SU002484</t>
  </si>
  <si>
    <t>P002778</t>
  </si>
  <si>
    <t>Жар-ладушки с яблоком и грушей No name ПГП Весовые No name 3,7 кг</t>
  </si>
  <si>
    <t>SU002442</t>
  </si>
  <si>
    <t>P002970</t>
  </si>
  <si>
    <t>Мини-сосиски в тесте Фрайпики No name Весовые No name 3,7 кг</t>
  </si>
  <si>
    <t>SU002046</t>
  </si>
  <si>
    <t>P002167</t>
  </si>
  <si>
    <t>Снеки Жар-мени No Name Весовые No name 5,5 кг дистр</t>
  </si>
  <si>
    <t>SU002405</t>
  </si>
  <si>
    <t>P002964</t>
  </si>
  <si>
    <t>Снеки Жар-мени с картофелем и сочной грудинкой No name Весовые No name 3,5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</si>
  <si>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</si>
  <si>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</si>
  <si>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</si>
  <si>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</si>
  <si>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</si>
  <si>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</si>
  <si>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</si>
  <si>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Пельмени Зареченские No name Весовые Сфера No name 5 кг</t>
  </si>
  <si>
    <t>SU002314</t>
  </si>
  <si>
    <t>P002579</t>
  </si>
  <si>
    <t>Пельмени Классические No name Весовые Хинкали No name 5 кг</t>
  </si>
  <si>
    <t>SU000197</t>
  </si>
  <si>
    <t>P002413</t>
  </si>
  <si>
    <t>Пельмени Пуговки с говядиной и свининой No Name Весовые Сфера No Name 5 кг</t>
  </si>
  <si>
    <t>SU002335</t>
  </si>
  <si>
    <t>P002980</t>
  </si>
  <si>
    <t>Пельмени Умелый повар No name Весовые Равиоли No name 5 кг</t>
  </si>
  <si>
    <t>Вареники</t>
  </si>
  <si>
    <t>SU002532</t>
  </si>
  <si>
    <t>P002958</t>
  </si>
  <si>
    <t>Вареники Благолепные с картофелем и грибами No name Весовые Классическая форма No name 5 кг</t>
  </si>
  <si>
    <t>SU002483</t>
  </si>
  <si>
    <t>P002961</t>
  </si>
  <si>
    <t>Вареники с картофелем и луком No name Весовые Классическая форма No name 5 кг</t>
  </si>
  <si>
    <t>Вязанка</t>
  </si>
  <si>
    <t>Няняггетсы Сливушки</t>
  </si>
  <si>
    <t>SU002516</t>
  </si>
  <si>
    <t>P002823</t>
  </si>
  <si>
    <t>Наггетсы С индейкой Наггетсы Фикс.вес 0,25 Лоток Вязанка</t>
  </si>
  <si>
    <t>SU002514</t>
  </si>
  <si>
    <t>P002820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</si>
  <si>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</si>
  <si>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</si>
  <si>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</si>
  <si>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</si>
  <si>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Печеные пельмени Печь-мени с мясом Печеные пельмени Фикс.вес 0,2 сфера Вязанка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</si>
  <si>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</si>
  <si>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</si>
  <si>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</si>
  <si>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</si>
  <si>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</si>
  <si>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Стародворье</t>
  </si>
  <si>
    <t>Стародворье ЗПФ</t>
  </si>
  <si>
    <t>SU002755</t>
  </si>
  <si>
    <t>P003116</t>
  </si>
  <si>
    <t>Пельмени Мясорубские Стародворье ЗПФ 0,7 Равиоли Стародворье</t>
  </si>
  <si>
    <t>SU002920</t>
  </si>
  <si>
    <t>P003355</t>
  </si>
  <si>
    <t>Медвежье ушко</t>
  </si>
  <si>
    <t>SU002067</t>
  </si>
  <si>
    <t>P002999</t>
  </si>
  <si>
    <t>Пельмени Отборные из говядины Медвежье ушко 0,43 Псевдозащип Стародворье</t>
  </si>
  <si>
    <t>SU002068</t>
  </si>
  <si>
    <t>P003005</t>
  </si>
  <si>
    <t>Пельмени Отборные из говядины Медвежье ушко 0,9 Псевдозащип Стародворье</t>
  </si>
  <si>
    <t>SU002069</t>
  </si>
  <si>
    <t>P003001</t>
  </si>
  <si>
    <t>Пельмени Отборные из свинины и говядины Медвежье ушко 0,43 Псевдозащип Стародворье</t>
  </si>
  <si>
    <t>SU002066</t>
  </si>
  <si>
    <t>P003004</t>
  </si>
  <si>
    <t>Пельмени Отборные из свинины и говядины Медвежье ушко 0,9 Псевдозащип Стародворье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</si>
  <si>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</si>
  <si>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</si>
  <si>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</si>
  <si>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</si>
  <si>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</si>
  <si>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</si>
  <si>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</si>
  <si>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Пельмени Сочные Сочные 0,43 Сфера Стародворье</t>
  </si>
  <si>
    <t>SU001776</t>
  </si>
  <si>
    <t>P002719</t>
  </si>
  <si>
    <t>Пельмени Сочные Сочные 0,9 Сфера Стародворье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</si>
  <si>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</si>
  <si>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</si>
  <si>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</si>
  <si>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</si>
  <si>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</si>
  <si>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</si>
  <si>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</si>
  <si>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</si>
  <si>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</si>
  <si>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</si>
  <si>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</si>
  <si>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</si>
  <si>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</si>
  <si>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Пельмени Левантские Особая без свинины 0,8 Сфера Особый рецепт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</si>
  <si>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</si>
  <si>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</si>
  <si>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</si>
  <si>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</si>
  <si>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</si>
  <si>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</si>
  <si>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</si>
  <si>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r>
      <rPr>
        <sz val="10"/>
        <color rgb="FF993366"/>
        <rFont val="Arial Cyr"/>
        <charset val="204"/>
      </rPr>
      <t>м</t>
    </r>
    <r>
      <rPr>
        <vertAlign val="superscript"/>
        <sz val="10"/>
        <color rgb="FF993366"/>
        <rFont val="Arial Cyr"/>
        <charset val="204"/>
      </rPr>
      <t>3</t>
    </r>
  </si>
  <si>
    <t>ТОРГОВАЯ МАРКА</t>
  </si>
  <si>
    <t>СЕРИЯ</t>
  </si>
  <si>
    <t>ИТОГО, кг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</si>
  <si>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</si>
  <si>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</si>
  <si>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</si>
  <si>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</si>
  <si>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</si>
  <si>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</si>
  <si>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</si>
  <si>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</si>
  <si>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</si>
  <si>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</si>
  <si>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</si>
  <si>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</si>
  <si>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</si>
  <si>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</si>
  <si>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</si>
  <si>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</si>
  <si>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</si>
  <si>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</si>
  <si>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</si>
  <si>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</si>
  <si>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</si>
  <si>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</si>
  <si>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четвёртым - полписать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</si>
</sst>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_ ;[Red]\-#,##0\ "/>
    <numFmt numFmtId="165" formatCode="[$-419]dd/mm/yyyy"/>
    <numFmt numFmtId="166" formatCode="dd/mm/yy;@"/>
    <numFmt numFmtId="167" formatCode="h:mm;@"/>
    <numFmt numFmtId="168" formatCode="0.000"/>
    <numFmt numFmtId="169" formatCode="#,##0.00_ ;[Red]\-#,##0.00\ "/>
  </numFmts>
  <fonts count="58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00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10"/>
      <color rgb="FF993366"/>
      <name val="Arial Cyr"/>
      <charset val="204"/>
    </font>
    <font>
      <vertAlign val="superscript"/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5" borderId="0" applyBorder="0" applyProtection="0"/>
    <xf numFmtId="0" fontId="1" fillId="8" borderId="0" applyBorder="0" applyProtection="0"/>
    <xf numFmtId="0" fontId="1" fillId="11" borderId="0" applyBorder="0" applyProtection="0"/>
    <xf numFmtId="0" fontId="2" fillId="12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5" borderId="0" applyBorder="0" applyProtection="0"/>
    <xf numFmtId="0" fontId="2" fillId="16" borderId="0" applyBorder="0" applyProtection="0"/>
    <xf numFmtId="0" fontId="2" fillId="17" borderId="0" applyBorder="0" applyProtection="0"/>
    <xf numFmtId="0" fontId="2" fillId="18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9" borderId="0" applyBorder="0" applyProtection="0"/>
    <xf numFmtId="0" fontId="3" fillId="7" borderId="1" applyProtection="0"/>
    <xf numFmtId="0" fontId="4" fillId="20" borderId="2" applyProtection="0"/>
    <xf numFmtId="0" fontId="5" fillId="20" borderId="1" applyProtection="0"/>
    <xf numFmtId="0" fontId="6" fillId="0" borderId="3" applyProtection="0"/>
    <xf numFmtId="0" fontId="7" fillId="0" borderId="4" applyProtection="0"/>
    <xf numFmtId="0" fontId="8" fillId="0" borderId="5" applyProtection="0"/>
    <xf numFmtId="0" fontId="8" fillId="0" borderId="0" applyBorder="0" applyProtection="0"/>
    <xf numFmtId="0" fontId="9" fillId="0" borderId="6" applyProtection="0"/>
    <xf numFmtId="0" fontId="10" fillId="21" borderId="7" applyProtection="0"/>
    <xf numFmtId="0" fontId="11" fillId="0" borderId="0" applyBorder="0" applyProtection="0"/>
    <xf numFmtId="0" fontId="12" fillId="22" borderId="0" applyBorder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3" fillId="3" borderId="0" applyBorder="0" applyProtection="0"/>
    <xf numFmtId="0" fontId="14" fillId="0" borderId="0" applyBorder="0" applyProtection="0"/>
    <xf numFmtId="0" fontId="57" fillId="23" borderId="8" applyProtection="0"/>
    <xf numFmtId="0" fontId="57" fillId="23" borderId="8" applyProtection="0"/>
    <xf numFmtId="0" fontId="15" fillId="0" borderId="9" applyProtection="0"/>
    <xf numFmtId="0" fontId="16" fillId="0" borderId="0" applyBorder="0" applyProtection="0"/>
    <xf numFmtId="0" fontId="17" fillId="4" borderId="0" applyBorder="0" applyProtection="0"/>
  </cellStyleXfs>
  <cellXfs count="115">
    <xf numFmtId="0" fontId="0" fillId="0" borderId="0" xfId="0"/>
    <xf numFmtId="0" fontId="0" fillId="0" borderId="0" xfId="0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20" fillId="24" borderId="0" xfId="39" applyFont="1" applyFill="1" applyBorder="1" applyAlignment="1">
      <alignment vertical="center" wrapText="1"/>
    </xf>
    <xf numFmtId="0" fontId="20" fillId="24" borderId="0" xfId="39" applyFont="1" applyFill="1" applyBorder="1" applyAlignment="1">
      <alignment horizontal="center" vertical="center"/>
    </xf>
    <xf numFmtId="165" fontId="20" fillId="24" borderId="0" xfId="39" applyNumberFormat="1" applyFont="1" applyFill="1" applyBorder="1" applyAlignment="1">
      <alignment vertical="center" wrapText="1"/>
    </xf>
    <xf numFmtId="165" fontId="20" fillId="24" borderId="0" xfId="39" applyNumberFormat="1" applyFont="1" applyFill="1" applyBorder="1" applyAlignment="1">
      <alignment horizontal="center" vertical="center" wrapText="1"/>
    </xf>
    <xf numFmtId="0" fontId="21" fillId="0" borderId="0" xfId="0" applyFont="1" applyProtection="1">
      <protection hidden="1"/>
    </xf>
    <xf numFmtId="0" fontId="22" fillId="0" borderId="0" xfId="0" applyFont="1" applyBorder="1" applyAlignment="1" applyProtection="1">
      <alignment horizontal="left" vertical="top"/>
    </xf>
    <xf numFmtId="0" fontId="23" fillId="0" borderId="0" xfId="0" applyFont="1" applyBorder="1" applyAlignment="1" applyProtection="1">
      <alignment horizontal="left" vertical="top" wrapText="1"/>
    </xf>
    <xf numFmtId="0" fontId="24" fillId="0" borderId="0" xfId="0" applyFont="1" applyBorder="1" applyAlignment="1" applyProtection="1">
      <alignment horizontal="left" vertical="top" wrapText="1"/>
    </xf>
    <xf numFmtId="0" fontId="20" fillId="0" borderId="0" xfId="0" applyFont="1" applyBorder="1" applyAlignment="1" applyProtection="1">
      <alignment horizontal="center" vertical="center" wrapText="1"/>
    </xf>
    <xf numFmtId="0" fontId="24" fillId="0" borderId="0" xfId="0" applyFont="1" applyBorder="1" applyAlignment="1" applyProtection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Border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Border="1" applyAlignment="1" applyProtection="1">
      <alignment horizontal="left" vertical="center"/>
    </xf>
    <xf numFmtId="0" fontId="24" fillId="0" borderId="0" xfId="0" applyFont="1" applyBorder="1" applyAlignment="1" applyProtection="1">
      <alignment horizontal="center" vertical="center" wrapText="1"/>
    </xf>
    <xf numFmtId="0" fontId="29" fillId="0" borderId="0" xfId="0" applyFont="1" applyBorder="1" applyAlignment="1" applyProtection="1">
      <alignment vertical="center" wrapText="1"/>
    </xf>
    <xf numFmtId="0" fontId="30" fillId="0" borderId="0" xfId="0" applyFont="1" applyBorder="1" applyAlignment="1" applyProtection="1">
      <alignment horizontal="right"/>
      <protection hidden="1"/>
    </xf>
    <xf numFmtId="0" fontId="31" fillId="0" borderId="0" xfId="0" applyFont="1" applyBorder="1" applyAlignment="1" applyProtection="1">
      <alignment horizontal="right"/>
    </xf>
    <xf numFmtId="0" fontId="33" fillId="0" borderId="0" xfId="0" applyFont="1" applyBorder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Border="1" applyAlignment="1" applyProtection="1">
      <alignment horizontal="right" vertical="center"/>
    </xf>
    <xf numFmtId="49" fontId="35" fillId="0" borderId="0" xfId="0" applyNumberFormat="1" applyFont="1" applyBorder="1" applyAlignment="1" applyProtection="1">
      <alignment horizontal="center" vertical="center" wrapText="1"/>
    </xf>
    <xf numFmtId="49" fontId="26" fillId="0" borderId="0" xfId="0" applyNumberFormat="1" applyFont="1" applyBorder="1" applyAlignment="1" applyProtection="1">
      <alignment horizontal="center" vertical="center"/>
    </xf>
    <xf numFmtId="0" fontId="30" fillId="0" borderId="0" xfId="0" applyFont="1" applyBorder="1" applyAlignment="1" applyProtection="1">
      <alignment horizontal="left"/>
      <protection hidden="1"/>
    </xf>
    <xf numFmtId="0" fontId="21" fillId="0" borderId="0" xfId="0" applyFont="1" applyBorder="1" applyAlignment="1" applyProtection="1">
      <alignment horizontal="center"/>
      <protection hidden="1"/>
    </xf>
    <xf numFmtId="167" fontId="26" fillId="0" borderId="0" xfId="0" applyNumberFormat="1" applyFont="1" applyBorder="1" applyAlignment="1" applyProtection="1">
      <alignment horizontal="center" vertical="center"/>
      <protection locked="0"/>
    </xf>
    <xf numFmtId="2" fontId="34" fillId="0" borderId="0" xfId="0" applyNumberFormat="1" applyFont="1" applyBorder="1" applyAlignment="1" applyProtection="1">
      <alignment horizontal="center" vertical="center" wrapText="1"/>
      <protection hidden="1"/>
    </xf>
    <xf numFmtId="0" fontId="21" fillId="0" borderId="0" xfId="0" applyFont="1" applyBorder="1" applyProtection="1">
      <protection hidden="1"/>
    </xf>
    <xf numFmtId="0" fontId="32" fillId="0" borderId="0" xfId="0" applyFont="1" applyBorder="1" applyAlignment="1" applyProtection="1">
      <alignment horizontal="center" vertical="center" wrapText="1"/>
      <protection hidden="1"/>
    </xf>
    <xf numFmtId="4" fontId="37" fillId="0" borderId="0" xfId="39" applyNumberFormat="1" applyFont="1" applyBorder="1" applyAlignment="1" applyProtection="1">
      <alignment horizontal="center" vertical="center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right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1" fillId="0" borderId="0" xfId="0" applyFont="1" applyBorder="1" applyAlignment="1" applyProtection="1">
      <alignment horizontal="right"/>
    </xf>
    <xf numFmtId="167" fontId="0" fillId="0" borderId="0" xfId="0" applyNumberFormat="1" applyBorder="1" applyAlignment="1" applyProtection="1">
      <alignment horizont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44" fillId="0" borderId="0" xfId="0" applyNumberFormat="1" applyFont="1" applyBorder="1" applyAlignment="1" applyProtection="1">
      <alignment horizontal="center" vertical="center"/>
    </xf>
    <xf numFmtId="0" fontId="45" fillId="27" borderId="0" xfId="0" applyFont="1" applyFill="1" applyBorder="1" applyAlignment="1" applyProtection="1">
      <alignment horizontal="center"/>
      <protection hidden="1"/>
    </xf>
    <xf numFmtId="2" fontId="46" fillId="27" borderId="0" xfId="0" applyNumberFormat="1" applyFont="1" applyFill="1" applyBorder="1" applyAlignment="1" applyProtection="1">
      <alignment horizontal="center"/>
      <protection hidden="1"/>
    </xf>
    <xf numFmtId="1" fontId="47" fillId="0" borderId="16" xfId="0" applyNumberFormat="1" applyFont="1" applyBorder="1" applyAlignment="1">
      <alignment horizontal="center" vertical="center"/>
    </xf>
    <xf numFmtId="1" fontId="47" fillId="0" borderId="10" xfId="39" applyNumberFormat="1" applyFont="1" applyBorder="1" applyAlignment="1">
      <alignment horizontal="center" vertical="center"/>
    </xf>
    <xf numFmtId="168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 applyProtection="1">
      <alignment horizontal="center" vertical="center"/>
    </xf>
    <xf numFmtId="0" fontId="40" fillId="0" borderId="10" xfId="0" applyFont="1" applyBorder="1" applyAlignment="1">
      <alignment horizontal="left"/>
    </xf>
    <xf numFmtId="0" fontId="49" fillId="0" borderId="10" xfId="0" applyFont="1" applyBorder="1" applyAlignment="1" applyProtection="1">
      <alignment horizontal="center"/>
      <protection hidden="1"/>
    </xf>
    <xf numFmtId="169" fontId="50" fillId="25" borderId="10" xfId="0" applyNumberFormat="1" applyFont="1" applyFill="1" applyBorder="1" applyAlignment="1" applyProtection="1">
      <alignment horizontal="right"/>
      <protection locked="0"/>
    </xf>
    <xf numFmtId="169" fontId="50" fillId="0" borderId="10" xfId="0" applyNumberFormat="1" applyFont="1" applyBorder="1" applyAlignment="1" applyProtection="1">
      <alignment horizontal="right"/>
    </xf>
    <xf numFmtId="2" fontId="51" fillId="0" borderId="10" xfId="0" applyNumberFormat="1" applyFont="1" applyBorder="1" applyAlignment="1" applyProtection="1">
      <alignment horizontal="center"/>
    </xf>
    <xf numFmtId="2" fontId="51" fillId="0" borderId="14" xfId="0" applyNumberFormat="1" applyFont="1" applyBorder="1" applyAlignment="1" applyProtection="1">
      <alignment horizontal="center" wrapText="1"/>
    </xf>
    <xf numFmtId="0" fontId="52" fillId="0" borderId="14" xfId="0" applyFont="1" applyBorder="1" applyProtection="1">
      <protection hidden="1"/>
    </xf>
    <xf numFmtId="0" fontId="21" fillId="24" borderId="10" xfId="0" applyFont="1" applyFill="1" applyBorder="1" applyAlignment="1" applyProtection="1">
      <alignment horizontal="center"/>
      <protection hidden="1"/>
    </xf>
    <xf numFmtId="169" fontId="33" fillId="24" borderId="10" xfId="0" applyNumberFormat="1" applyFont="1" applyFill="1" applyBorder="1" applyAlignment="1" applyProtection="1">
      <alignment horizontal="right"/>
    </xf>
    <xf numFmtId="169" fontId="33" fillId="24" borderId="0" xfId="0" applyNumberFormat="1" applyFont="1" applyFill="1" applyBorder="1" applyAlignment="1" applyProtection="1">
      <alignment horizontal="right"/>
    </xf>
    <xf numFmtId="164" fontId="33" fillId="24" borderId="10" xfId="0" applyNumberFormat="1" applyFont="1" applyFill="1" applyBorder="1" applyAlignment="1" applyProtection="1">
      <alignment horizontal="right"/>
    </xf>
    <xf numFmtId="0" fontId="53" fillId="24" borderId="10" xfId="0" applyFont="1" applyFill="1" applyBorder="1" applyAlignment="1" applyProtection="1">
      <alignment horizontal="center"/>
      <protection hidden="1"/>
    </xf>
    <xf numFmtId="0" fontId="32" fillId="24" borderId="19" xfId="0" applyFont="1" applyFill="1" applyBorder="1" applyAlignment="1" applyProtection="1">
      <alignment horizontal="center" vertical="center" wrapText="1"/>
      <protection hidden="1"/>
    </xf>
    <xf numFmtId="0" fontId="55" fillId="0" borderId="20" xfId="0" applyFont="1" applyBorder="1" applyAlignment="1" applyProtection="1">
      <alignment horizontal="center" vertical="center" wrapText="1"/>
      <protection hidden="1"/>
    </xf>
    <xf numFmtId="4" fontId="56" fillId="0" borderId="22" xfId="39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23" xfId="0" applyFont="1" applyBorder="1"/>
    <xf numFmtId="0" fontId="20" fillId="24" borderId="0" xfId="39" applyFont="1" applyFill="1" applyBorder="1" applyAlignment="1">
      <alignment horizontal="center" vertical="center" wrapText="1"/>
    </xf>
    <xf numFmtId="165" fontId="20" fillId="24" borderId="0" xfId="0" applyNumberFormat="1" applyFont="1" applyFill="1" applyBorder="1" applyAlignment="1">
      <alignment vertical="center" wrapText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3" fillId="0" borderId="12" xfId="0" applyFont="1" applyBorder="1" applyAlignment="1" applyProtection="1">
      <alignment horizontal="right" vertical="center" wrapText="1"/>
      <protection hidden="1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49" fontId="26" fillId="0" borderId="10" xfId="0" applyNumberFormat="1" applyFont="1" applyBorder="1" applyAlignment="1" applyProtection="1">
      <alignment horizontal="center" vertical="center"/>
    </xf>
    <xf numFmtId="0" fontId="33" fillId="0" borderId="12" xfId="0" applyFont="1" applyBorder="1" applyAlignment="1" applyProtection="1">
      <alignment horizontal="center" vertical="center"/>
      <protection hidden="1"/>
    </xf>
    <xf numFmtId="4" fontId="35" fillId="0" borderId="10" xfId="0" applyNumberFormat="1" applyFont="1" applyBorder="1" applyAlignment="1" applyProtection="1">
      <alignment horizontal="center" vertical="center" wrapText="1"/>
    </xf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167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2" fillId="26" borderId="0" xfId="0" applyFont="1" applyFill="1" applyBorder="1" applyAlignment="1" applyProtection="1">
      <alignment vertical="center" wrapText="1"/>
      <protection hidden="1"/>
    </xf>
    <xf numFmtId="0" fontId="32" fillId="26" borderId="0" xfId="0" applyFont="1" applyFill="1" applyBorder="1" applyAlignment="1" applyProtection="1">
      <alignment horizontal="center" vertical="center" wrapText="1"/>
      <protection locked="0" hidden="1"/>
    </xf>
    <xf numFmtId="0" fontId="36" fillId="26" borderId="0" xfId="0" applyFont="1" applyFill="1" applyBorder="1" applyAlignment="1" applyProtection="1">
      <alignment horizontal="left" vertical="center" wrapText="1"/>
      <protection locked="0" hidden="1"/>
    </xf>
    <xf numFmtId="2" fontId="34" fillId="26" borderId="0" xfId="0" applyNumberFormat="1" applyFont="1" applyFill="1" applyBorder="1" applyAlignment="1" applyProtection="1">
      <alignment horizontal="left" vertical="center" wrapText="1"/>
      <protection hidden="1"/>
    </xf>
    <xf numFmtId="49" fontId="26" fillId="0" borderId="13" xfId="0" applyNumberFormat="1" applyFont="1" applyBorder="1" applyAlignment="1" applyProtection="1">
      <alignment horizontal="center" vertical="center"/>
    </xf>
    <xf numFmtId="167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167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Protection="1">
      <protection hidden="1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2" fontId="44" fillId="0" borderId="17" xfId="0" applyNumberFormat="1" applyFont="1" applyBorder="1" applyAlignment="1" applyProtection="1">
      <alignment horizontal="center" vertical="center"/>
    </xf>
    <xf numFmtId="0" fontId="45" fillId="27" borderId="0" xfId="0" applyFont="1" applyFill="1" applyBorder="1" applyAlignment="1" applyProtection="1">
      <alignment horizontal="center"/>
      <protection hidden="1"/>
    </xf>
    <xf numFmtId="2" fontId="46" fillId="27" borderId="0" xfId="0" applyNumberFormat="1" applyFont="1" applyFill="1" applyBorder="1" applyAlignment="1" applyProtection="1">
      <alignment horizontal="center"/>
      <protection hidden="1"/>
    </xf>
    <xf numFmtId="1" fontId="47" fillId="0" borderId="10" xfId="0" applyNumberFormat="1" applyFont="1" applyBorder="1" applyAlignment="1">
      <alignment horizontal="center" vertical="center"/>
    </xf>
    <xf numFmtId="0" fontId="48" fillId="0" borderId="10" xfId="0" applyFont="1" applyBorder="1" applyAlignment="1">
      <alignment horizontal="left" vertical="center" wrapText="1"/>
    </xf>
    <xf numFmtId="0" fontId="0" fillId="24" borderId="18" xfId="0" applyFill="1" applyBorder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0" fillId="24" borderId="12" xfId="0" applyFill="1" applyBorder="1" applyAlignment="1" applyProtection="1">
      <alignment horizontal="center"/>
      <protection hidden="1"/>
    </xf>
    <xf numFmtId="0" fontId="33" fillId="24" borderId="10" xfId="0" applyFont="1" applyFill="1" applyBorder="1" applyAlignment="1" applyProtection="1">
      <alignment horizontal="left"/>
      <protection hidden="1"/>
    </xf>
    <xf numFmtId="0" fontId="55" fillId="0" borderId="20" xfId="0" applyFont="1" applyBorder="1" applyAlignment="1" applyProtection="1">
      <alignment horizontal="center" vertical="center" wrapText="1"/>
      <protection hidden="1"/>
    </xf>
    <xf numFmtId="0" fontId="32" fillId="24" borderId="21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2">
    <dxf>
      <font>
        <b val="0"/>
        <i val="0"/>
        <strike val="0"/>
        <outline val="0"/>
        <shadow val="0"/>
        <u val="none"/>
        <sz val="10"/>
        <color rgb="FFFFFFFF"/>
        <name val="Arial Cyr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  <dxf>
      <font>
        <b val="0"/>
        <i val="0"/>
        <strike val="0"/>
        <outline val="0"/>
        <shadow val="0"/>
        <u val="none"/>
        <sz val="10"/>
        <color rgb="FFFFFFFF"/>
        <name val="Arial Cyr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54"/>
  <sheetViews>
    <sheetView showGridLines="0" tabSelected="1" topLeftCell="F230" zoomScaleNormal="100" workbookViewId="0">
      <selection activeCell="U188" sqref="U188"/>
    </sheetView>
  </sheetViews>
  <sheetFormatPr defaultRowHeight="12.75" x14ac:dyDescent="0.2"/>
  <cols>
    <col min="1" max="1" width="9.140625" style="1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9.42578125" style="3" customWidth="1"/>
    <col min="12" max="12" width="10.42578125" style="2" customWidth="1"/>
    <col min="13" max="13" width="7.42578125" style="4" customWidth="1"/>
    <col min="14" max="14" width="15.5703125" style="4" customWidth="1"/>
    <col min="15" max="15" width="8.140625" style="1" customWidth="1"/>
    <col min="16" max="16" width="6.140625" style="1" customWidth="1"/>
    <col min="17" max="17" width="10.85546875" style="5" customWidth="1"/>
    <col min="18" max="18" width="10.42578125" style="5" customWidth="1"/>
    <col min="19" max="19" width="9.42578125" style="5" customWidth="1"/>
    <col min="20" max="20" width="8.42578125" style="5" customWidth="1"/>
    <col min="21" max="21" width="10" style="1" customWidth="1"/>
    <col min="22" max="22" width="11" style="1" customWidth="1"/>
    <col min="23" max="23" width="10" style="1" customWidth="1"/>
    <col min="24" max="24" width="11.5703125" style="1"/>
    <col min="25" max="25" width="10.42578125" style="1" customWidth="1"/>
    <col min="26" max="26" width="11.42578125" style="6" customWidth="1"/>
    <col min="27" max="28" width="9.140625" style="6" customWidth="1"/>
    <col min="29" max="1025" width="9.140625" style="1" customWidth="1"/>
  </cols>
  <sheetData>
    <row r="1" spans="1:28" s="11" customFormat="1" ht="45" customHeight="1" x14ac:dyDescent="0.2">
      <c r="A1" s="7"/>
      <c r="B1" s="7"/>
      <c r="C1" s="7"/>
      <c r="D1" s="71" t="s">
        <v>0</v>
      </c>
      <c r="E1" s="71"/>
      <c r="F1" s="71"/>
      <c r="G1" s="8" t="s">
        <v>1</v>
      </c>
      <c r="H1" s="71" t="s">
        <v>2</v>
      </c>
      <c r="I1" s="71"/>
      <c r="J1" s="71"/>
      <c r="K1" s="71"/>
      <c r="L1" s="71"/>
      <c r="M1" s="71"/>
      <c r="N1" s="71"/>
      <c r="O1" s="72" t="s">
        <v>3</v>
      </c>
      <c r="P1" s="72"/>
      <c r="Q1" s="72"/>
      <c r="R1" s="9"/>
      <c r="S1" s="9"/>
      <c r="T1" s="9"/>
      <c r="U1" s="9"/>
      <c r="V1" s="9"/>
      <c r="W1" s="9"/>
      <c r="X1" s="9"/>
      <c r="Y1" s="10"/>
      <c r="Z1" s="10"/>
      <c r="AA1" s="10"/>
      <c r="AB1" s="10"/>
    </row>
    <row r="2" spans="1:28" s="11" customFormat="1" ht="16.5" customHeight="1" x14ac:dyDescent="0.2">
      <c r="A2" s="12" t="s">
        <v>4</v>
      </c>
      <c r="B2" s="13" t="s">
        <v>5</v>
      </c>
      <c r="C2" s="14"/>
      <c r="D2" s="14"/>
      <c r="E2" s="15"/>
      <c r="F2" s="15"/>
      <c r="G2" s="15"/>
      <c r="H2" s="15"/>
      <c r="I2" s="15"/>
      <c r="J2" s="15"/>
      <c r="K2" s="15"/>
      <c r="L2" s="15"/>
      <c r="M2" s="73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N2" s="73"/>
      <c r="O2" s="73"/>
      <c r="P2" s="73"/>
      <c r="Q2" s="73"/>
      <c r="R2" s="73"/>
      <c r="S2" s="73"/>
      <c r="T2" s="73"/>
      <c r="U2" s="16"/>
      <c r="V2" s="16"/>
      <c r="W2" s="16"/>
      <c r="X2" s="16"/>
      <c r="Y2" s="17"/>
      <c r="Z2" s="17"/>
      <c r="AA2" s="17"/>
    </row>
    <row r="3" spans="1:28" s="11" customFormat="1" ht="11.25" customHeight="1" x14ac:dyDescent="0.2">
      <c r="A3" s="18"/>
      <c r="B3" s="19" t="s">
        <v>6</v>
      </c>
      <c r="C3" s="20"/>
      <c r="D3" s="20"/>
      <c r="E3" s="21"/>
      <c r="F3" s="22" t="s">
        <v>7</v>
      </c>
      <c r="G3" s="15"/>
      <c r="H3" s="15"/>
      <c r="I3" s="15"/>
      <c r="J3" s="22"/>
      <c r="K3" s="15"/>
      <c r="L3" s="15"/>
      <c r="M3" s="73"/>
      <c r="N3" s="73"/>
      <c r="O3" s="73"/>
      <c r="P3" s="73"/>
      <c r="Q3" s="73"/>
      <c r="R3" s="73"/>
      <c r="S3" s="73"/>
      <c r="T3" s="73"/>
      <c r="U3" s="16"/>
      <c r="V3" s="16"/>
      <c r="W3" s="16"/>
      <c r="X3" s="16"/>
      <c r="Y3" s="17"/>
      <c r="Z3" s="17"/>
      <c r="AA3" s="17"/>
    </row>
    <row r="4" spans="1:28" s="11" customFormat="1" ht="9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4"/>
      <c r="O4" s="24"/>
      <c r="P4" s="24"/>
      <c r="Q4" s="24"/>
      <c r="R4" s="24"/>
      <c r="S4" s="25"/>
      <c r="T4" s="26"/>
      <c r="U4" s="26"/>
      <c r="V4" s="26"/>
      <c r="W4" s="26"/>
      <c r="X4" s="26"/>
      <c r="Y4" s="17"/>
      <c r="Z4" s="17"/>
      <c r="AA4" s="17"/>
    </row>
    <row r="5" spans="1:28" s="11" customFormat="1" ht="23.45" customHeight="1" x14ac:dyDescent="0.2">
      <c r="A5" s="74" t="s">
        <v>8</v>
      </c>
      <c r="B5" s="74"/>
      <c r="C5" s="74"/>
      <c r="D5" s="75"/>
      <c r="E5" s="75"/>
      <c r="F5" s="76" t="s">
        <v>9</v>
      </c>
      <c r="G5" s="76"/>
      <c r="H5" s="75" t="s">
        <v>398</v>
      </c>
      <c r="I5" s="75"/>
      <c r="J5" s="75"/>
      <c r="K5" s="75"/>
      <c r="M5" s="27" t="s">
        <v>10</v>
      </c>
      <c r="N5" s="77">
        <v>45111</v>
      </c>
      <c r="O5" s="77"/>
      <c r="Q5" s="78" t="s">
        <v>11</v>
      </c>
      <c r="R5" s="78"/>
      <c r="S5" s="79" t="s">
        <v>378</v>
      </c>
      <c r="T5" s="79"/>
      <c r="Y5" s="17"/>
      <c r="Z5" s="17"/>
      <c r="AA5" s="17"/>
    </row>
    <row r="6" spans="1:28" s="11" customFormat="1" ht="24" customHeight="1" x14ac:dyDescent="0.2">
      <c r="A6" s="74" t="s">
        <v>12</v>
      </c>
      <c r="B6" s="74"/>
      <c r="C6" s="74"/>
      <c r="D6" s="80" t="s">
        <v>382</v>
      </c>
      <c r="E6" s="80"/>
      <c r="F6" s="80"/>
      <c r="G6" s="80"/>
      <c r="H6" s="80"/>
      <c r="I6" s="80"/>
      <c r="J6" s="80"/>
      <c r="K6" s="80"/>
      <c r="M6" s="27" t="s">
        <v>13</v>
      </c>
      <c r="N6" s="81" t="str">
        <f>IF(N5=0," ",CHOOSE(WEEKDAY(N5,2),"Понедельник","Вторник","Среда","Четверг","Пятница","Суббота","Воскресенье"))</f>
        <v>Вторник</v>
      </c>
      <c r="O6" s="81"/>
      <c r="Q6" s="82" t="s">
        <v>14</v>
      </c>
      <c r="R6" s="82"/>
      <c r="S6" s="83" t="s">
        <v>15</v>
      </c>
      <c r="T6" s="83"/>
      <c r="Y6" s="17"/>
      <c r="Z6" s="17"/>
      <c r="AA6" s="17"/>
    </row>
    <row r="7" spans="1:28" s="11" customFormat="1" ht="21.75" hidden="1" customHeight="1" x14ac:dyDescent="0.2">
      <c r="A7" s="28"/>
      <c r="B7" s="28"/>
      <c r="C7" s="28"/>
      <c r="D7" s="84" t="str">
        <f>IFERROR(VLOOKUP(DeliveryAddress,Table,3,0),1)</f>
        <v>2</v>
      </c>
      <c r="E7" s="84"/>
      <c r="F7" s="84"/>
      <c r="G7" s="84"/>
      <c r="H7" s="84"/>
      <c r="I7" s="84"/>
      <c r="J7" s="84"/>
      <c r="K7" s="84"/>
      <c r="M7" s="27"/>
      <c r="N7" s="29"/>
      <c r="O7" s="29"/>
      <c r="Q7" s="82"/>
      <c r="R7" s="82"/>
      <c r="S7" s="83"/>
      <c r="T7" s="83"/>
      <c r="Y7" s="17"/>
      <c r="Z7" s="17"/>
      <c r="AA7" s="17"/>
    </row>
    <row r="8" spans="1:28" s="11" customFormat="1" ht="25.5" customHeight="1" x14ac:dyDescent="0.2">
      <c r="A8" s="85" t="s">
        <v>16</v>
      </c>
      <c r="B8" s="85"/>
      <c r="C8" s="85"/>
      <c r="D8" s="86"/>
      <c r="E8" s="86"/>
      <c r="F8" s="86"/>
      <c r="G8" s="86"/>
      <c r="H8" s="86"/>
      <c r="I8" s="86"/>
      <c r="J8" s="86"/>
      <c r="K8" s="86"/>
      <c r="M8" s="27" t="s">
        <v>17</v>
      </c>
      <c r="N8" s="87">
        <v>0.33333333333333331</v>
      </c>
      <c r="O8" s="87"/>
      <c r="Q8" s="82"/>
      <c r="R8" s="82"/>
      <c r="S8" s="83"/>
      <c r="T8" s="83"/>
      <c r="Y8" s="17"/>
      <c r="Z8" s="17"/>
      <c r="AA8" s="17"/>
    </row>
    <row r="9" spans="1:28" s="11" customFormat="1" ht="39.950000000000003" customHeight="1" x14ac:dyDescent="0.2">
      <c r="A9" s="88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88"/>
      <c r="C9" s="88"/>
      <c r="D9" s="89"/>
      <c r="E9" s="89"/>
      <c r="F9" s="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8"/>
      <c r="H9" s="90" t="str">
        <f>IF(AND($A$9="Тип доверенности/получателя при получении в адресе перегруза:",$D$9="Разовая доверенность"),"Введите ФИО","")</f>
        <v/>
      </c>
      <c r="I9" s="90"/>
      <c r="J9" s="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0"/>
      <c r="M9" s="30" t="s">
        <v>18</v>
      </c>
      <c r="N9" s="77"/>
      <c r="O9" s="77"/>
      <c r="Q9" s="82"/>
      <c r="R9" s="82"/>
      <c r="S9" s="83"/>
      <c r="T9" s="83"/>
      <c r="U9" s="31"/>
      <c r="V9" s="31"/>
      <c r="W9" s="31"/>
      <c r="X9" s="31"/>
      <c r="Y9" s="17"/>
      <c r="Z9" s="17"/>
      <c r="AA9" s="17"/>
    </row>
    <row r="10" spans="1:28" s="11" customFormat="1" ht="26.45" customHeight="1" x14ac:dyDescent="0.2">
      <c r="A10" s="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8"/>
      <c r="C10" s="88"/>
      <c r="D10" s="89"/>
      <c r="E10" s="89"/>
      <c r="F10" s="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8"/>
      <c r="H10" s="91" t="str">
        <f>IFERROR(VLOOKUP($D$10,Proxy,2,0),"")</f>
        <v/>
      </c>
      <c r="I10" s="91"/>
      <c r="J10" s="91"/>
      <c r="K10" s="91"/>
      <c r="M10" s="30" t="s">
        <v>19</v>
      </c>
      <c r="N10" s="87"/>
      <c r="O10" s="87"/>
      <c r="R10" s="27" t="s">
        <v>20</v>
      </c>
      <c r="S10" s="92" t="s">
        <v>21</v>
      </c>
      <c r="T10" s="92"/>
      <c r="U10" s="32"/>
      <c r="V10" s="32"/>
      <c r="W10" s="32"/>
      <c r="X10" s="32"/>
      <c r="Y10" s="17"/>
      <c r="Z10" s="17"/>
      <c r="AA10" s="17"/>
    </row>
    <row r="11" spans="1:28" s="11" customFormat="1" ht="15.95" customHeight="1" x14ac:dyDescent="0.2">
      <c r="A11" s="33" t="s">
        <v>22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M11" s="30" t="s">
        <v>23</v>
      </c>
      <c r="N11" s="87"/>
      <c r="O11" s="87"/>
      <c r="R11" s="27" t="s">
        <v>24</v>
      </c>
      <c r="S11" s="93" t="s">
        <v>25</v>
      </c>
      <c r="T11" s="93"/>
      <c r="U11" s="35"/>
      <c r="V11" s="35"/>
      <c r="W11" s="35"/>
      <c r="X11" s="35"/>
      <c r="Y11" s="17"/>
      <c r="Z11" s="17"/>
      <c r="AA11" s="17"/>
    </row>
    <row r="12" spans="1:28" s="11" customFormat="1" ht="18.600000000000001" customHeight="1" x14ac:dyDescent="0.2">
      <c r="A12" s="94" t="s">
        <v>26</v>
      </c>
      <c r="B12" s="94"/>
      <c r="C12" s="94"/>
      <c r="D12" s="94"/>
      <c r="E12" s="94"/>
      <c r="F12" s="94"/>
      <c r="G12" s="94"/>
      <c r="H12" s="94"/>
      <c r="I12" s="94"/>
      <c r="J12" s="94"/>
      <c r="K12" s="94"/>
      <c r="M12" s="27" t="s">
        <v>27</v>
      </c>
      <c r="N12" s="95"/>
      <c r="O12" s="95"/>
      <c r="P12" s="36"/>
      <c r="R12" s="27"/>
      <c r="S12" s="96"/>
      <c r="T12" s="96"/>
      <c r="Y12" s="17"/>
      <c r="Z12" s="17"/>
      <c r="AA12" s="17"/>
    </row>
    <row r="13" spans="1:28" s="11" customFormat="1" ht="23.25" customHeight="1" x14ac:dyDescent="0.2">
      <c r="A13" s="94" t="s">
        <v>28</v>
      </c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30"/>
      <c r="M13" s="30" t="s">
        <v>29</v>
      </c>
      <c r="N13" s="93"/>
      <c r="O13" s="93"/>
      <c r="P13" s="36"/>
      <c r="U13" s="38"/>
      <c r="V13" s="38"/>
      <c r="W13" s="38"/>
      <c r="X13" s="38"/>
      <c r="Y13" s="17"/>
      <c r="Z13" s="17"/>
      <c r="AA13" s="17"/>
    </row>
    <row r="14" spans="1:28" s="11" customFormat="1" ht="18.600000000000001" customHeight="1" x14ac:dyDescent="0.2">
      <c r="A14" s="94" t="s">
        <v>30</v>
      </c>
      <c r="B14" s="94"/>
      <c r="C14" s="94"/>
      <c r="D14" s="94"/>
      <c r="E14" s="94"/>
      <c r="F14" s="94"/>
      <c r="G14" s="94"/>
      <c r="H14" s="94"/>
      <c r="I14" s="94"/>
      <c r="J14" s="94"/>
      <c r="K14" s="94"/>
      <c r="U14" s="39"/>
      <c r="V14" s="39"/>
      <c r="W14" s="39"/>
      <c r="X14" s="39"/>
      <c r="Y14" s="17"/>
      <c r="Z14" s="17"/>
      <c r="AA14" s="17"/>
    </row>
    <row r="15" spans="1:28" s="11" customFormat="1" ht="22.5" customHeight="1" x14ac:dyDescent="0.2">
      <c r="A15" s="97" t="s">
        <v>31</v>
      </c>
      <c r="B15" s="97"/>
      <c r="C15" s="97"/>
      <c r="D15" s="97"/>
      <c r="E15" s="97"/>
      <c r="F15" s="97"/>
      <c r="G15" s="97"/>
      <c r="H15" s="97"/>
      <c r="I15" s="97"/>
      <c r="J15" s="97"/>
      <c r="K15" s="97"/>
      <c r="M15" s="98" t="s">
        <v>32</v>
      </c>
      <c r="N15" s="98"/>
      <c r="O15" s="98"/>
      <c r="P15" s="98"/>
      <c r="Q15" s="98"/>
      <c r="U15" s="37"/>
      <c r="V15" s="37"/>
      <c r="W15" s="37"/>
      <c r="X15" s="37"/>
      <c r="Y15" s="17"/>
      <c r="Z15" s="17"/>
      <c r="AA15" s="17"/>
    </row>
    <row r="16" spans="1:28" ht="18.75" customHeight="1" x14ac:dyDescent="0.2">
      <c r="B16" s="40"/>
      <c r="C16" s="40"/>
      <c r="D16" s="41"/>
      <c r="E16" s="41"/>
      <c r="F16" s="41"/>
      <c r="G16" s="41"/>
      <c r="H16" s="42"/>
      <c r="I16" s="42"/>
      <c r="J16" s="42"/>
      <c r="K16" s="42"/>
      <c r="L16" s="42"/>
      <c r="M16" s="98"/>
      <c r="N16" s="98"/>
      <c r="O16" s="98"/>
      <c r="P16" s="98"/>
      <c r="Q16" s="98"/>
      <c r="R16" s="42"/>
      <c r="S16" s="42"/>
      <c r="T16" s="43"/>
      <c r="U16" s="44"/>
      <c r="V16" s="44"/>
      <c r="W16" s="44"/>
      <c r="X16" s="44"/>
      <c r="Y16" s="44"/>
    </row>
    <row r="17" spans="1:28" ht="27.75" customHeight="1" x14ac:dyDescent="0.2">
      <c r="A17" s="99" t="s">
        <v>33</v>
      </c>
      <c r="B17" s="99" t="s">
        <v>34</v>
      </c>
      <c r="C17" s="100" t="s">
        <v>35</v>
      </c>
      <c r="D17" s="99" t="s">
        <v>36</v>
      </c>
      <c r="E17" s="99"/>
      <c r="F17" s="99" t="s">
        <v>37</v>
      </c>
      <c r="G17" s="99" t="s">
        <v>38</v>
      </c>
      <c r="H17" s="99" t="s">
        <v>39</v>
      </c>
      <c r="I17" s="99" t="s">
        <v>40</v>
      </c>
      <c r="J17" s="99" t="s">
        <v>41</v>
      </c>
      <c r="K17" s="99" t="s">
        <v>42</v>
      </c>
      <c r="L17" s="99" t="s">
        <v>43</v>
      </c>
      <c r="M17" s="99" t="s">
        <v>44</v>
      </c>
      <c r="N17" s="99"/>
      <c r="O17" s="99"/>
      <c r="P17" s="99"/>
      <c r="Q17" s="99"/>
      <c r="R17" s="101" t="s">
        <v>45</v>
      </c>
      <c r="S17" s="101"/>
      <c r="T17" s="99" t="s">
        <v>46</v>
      </c>
      <c r="U17" s="99" t="s">
        <v>47</v>
      </c>
      <c r="V17" s="102" t="s">
        <v>48</v>
      </c>
      <c r="W17" s="99" t="s">
        <v>49</v>
      </c>
      <c r="X17" s="103" t="s">
        <v>50</v>
      </c>
      <c r="Y17" s="103" t="s">
        <v>51</v>
      </c>
      <c r="Z17" s="103" t="s">
        <v>52</v>
      </c>
      <c r="AA17" s="103"/>
      <c r="AB17" s="103"/>
    </row>
    <row r="18" spans="1:28" ht="14.25" customHeight="1" x14ac:dyDescent="0.2">
      <c r="A18" s="99"/>
      <c r="B18" s="99"/>
      <c r="C18" s="100"/>
      <c r="D18" s="99"/>
      <c r="E18" s="99"/>
      <c r="F18" s="99" t="s">
        <v>53</v>
      </c>
      <c r="G18" s="99" t="s">
        <v>54</v>
      </c>
      <c r="H18" s="99" t="s">
        <v>55</v>
      </c>
      <c r="I18" s="99" t="s">
        <v>55</v>
      </c>
      <c r="J18" s="99"/>
      <c r="K18" s="99"/>
      <c r="L18" s="99"/>
      <c r="M18" s="99"/>
      <c r="N18" s="99"/>
      <c r="O18" s="99"/>
      <c r="P18" s="99"/>
      <c r="Q18" s="99"/>
      <c r="R18" s="45" t="s">
        <v>56</v>
      </c>
      <c r="S18" s="45" t="s">
        <v>57</v>
      </c>
      <c r="T18" s="99"/>
      <c r="U18" s="99"/>
      <c r="V18" s="102"/>
      <c r="W18" s="99"/>
      <c r="X18" s="103"/>
      <c r="Y18" s="103"/>
      <c r="Z18" s="103"/>
      <c r="AA18" s="103"/>
      <c r="AB18" s="103"/>
    </row>
    <row r="19" spans="1:28" ht="27.75" customHeight="1" x14ac:dyDescent="0.2">
      <c r="A19" s="104" t="s">
        <v>58</v>
      </c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46"/>
      <c r="Y19" s="46"/>
    </row>
    <row r="20" spans="1:28" ht="16.5" customHeight="1" x14ac:dyDescent="0.25">
      <c r="A20" s="105" t="s">
        <v>58</v>
      </c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47"/>
      <c r="Y20" s="47"/>
    </row>
    <row r="21" spans="1:28" ht="14.25" customHeight="1" x14ac:dyDescent="0.25">
      <c r="A21" s="106" t="s">
        <v>59</v>
      </c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48"/>
      <c r="Y21" s="48"/>
    </row>
    <row r="22" spans="1:28" ht="27" customHeight="1" x14ac:dyDescent="0.25">
      <c r="A22" s="49" t="s">
        <v>60</v>
      </c>
      <c r="B22" s="49" t="s">
        <v>61</v>
      </c>
      <c r="C22" s="50">
        <v>4301070826</v>
      </c>
      <c r="D22" s="107">
        <v>4607111035752</v>
      </c>
      <c r="E22" s="107"/>
      <c r="F22" s="51">
        <v>0.43</v>
      </c>
      <c r="G22" s="52">
        <v>16</v>
      </c>
      <c r="H22" s="51">
        <v>6.88</v>
      </c>
      <c r="I22" s="51">
        <v>7.2539999999999996</v>
      </c>
      <c r="J22" s="52">
        <v>84</v>
      </c>
      <c r="K22" s="53" t="s">
        <v>62</v>
      </c>
      <c r="L22" s="52">
        <v>90</v>
      </c>
      <c r="M22" s="108" t="s">
        <v>63</v>
      </c>
      <c r="N22" s="108"/>
      <c r="O22" s="108"/>
      <c r="P22" s="108"/>
      <c r="Q22" s="108"/>
      <c r="R22" s="54"/>
      <c r="S22" s="54"/>
      <c r="T22" s="55" t="s">
        <v>64</v>
      </c>
      <c r="U22" s="56">
        <v>0</v>
      </c>
      <c r="V22" s="57">
        <f>IFERROR(IF(U22="","",U22),"")</f>
        <v>0</v>
      </c>
      <c r="W22" s="58">
        <f>IFERROR(IF(U22="","",U22*0.0155),"")</f>
        <v>0</v>
      </c>
      <c r="X22" s="59"/>
      <c r="Y22" s="60"/>
    </row>
    <row r="23" spans="1:28" x14ac:dyDescent="0.2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10" t="s">
        <v>65</v>
      </c>
      <c r="N23" s="110"/>
      <c r="O23" s="110"/>
      <c r="P23" s="110"/>
      <c r="Q23" s="110"/>
      <c r="R23" s="110"/>
      <c r="S23" s="110"/>
      <c r="T23" s="61" t="s">
        <v>64</v>
      </c>
      <c r="U23" s="62">
        <f>IFERROR(SUM(U22:U22),"0")</f>
        <v>0</v>
      </c>
      <c r="V23" s="62">
        <f>IFERROR(SUM(V22:V22),"0")</f>
        <v>0</v>
      </c>
      <c r="W23" s="62">
        <f>IFERROR(IF(W22="",0,W22),"0")</f>
        <v>0</v>
      </c>
      <c r="X23" s="63"/>
      <c r="Y23" s="63"/>
    </row>
    <row r="24" spans="1:28" x14ac:dyDescent="0.2">
      <c r="A24" s="109"/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10" t="s">
        <v>65</v>
      </c>
      <c r="N24" s="110"/>
      <c r="O24" s="110"/>
      <c r="P24" s="110"/>
      <c r="Q24" s="110"/>
      <c r="R24" s="110"/>
      <c r="S24" s="110"/>
      <c r="T24" s="61" t="s">
        <v>66</v>
      </c>
      <c r="U24" s="62">
        <f>IFERROR(SUMPRODUCT(U22:U22*H22:H22),"0")</f>
        <v>0</v>
      </c>
      <c r="V24" s="62">
        <f>IFERROR(SUMPRODUCT(V22:V22*H22:H22),"0")</f>
        <v>0</v>
      </c>
      <c r="W24" s="61"/>
      <c r="X24" s="63"/>
      <c r="Y24" s="63"/>
    </row>
    <row r="25" spans="1:28" ht="27.75" customHeight="1" x14ac:dyDescent="0.2">
      <c r="A25" s="104" t="s">
        <v>67</v>
      </c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46"/>
      <c r="Y25" s="46"/>
    </row>
    <row r="26" spans="1:28" ht="16.5" customHeight="1" x14ac:dyDescent="0.25">
      <c r="A26" s="105" t="s">
        <v>68</v>
      </c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47"/>
      <c r="Y26" s="47"/>
    </row>
    <row r="27" spans="1:28" ht="14.25" customHeight="1" x14ac:dyDescent="0.25">
      <c r="A27" s="106" t="s">
        <v>69</v>
      </c>
      <c r="B27" s="106"/>
      <c r="C27" s="106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48"/>
      <c r="Y27" s="48"/>
    </row>
    <row r="28" spans="1:28" ht="27" customHeight="1" x14ac:dyDescent="0.25">
      <c r="A28" s="49" t="s">
        <v>70</v>
      </c>
      <c r="B28" s="49" t="s">
        <v>71</v>
      </c>
      <c r="C28" s="50">
        <v>4301132066</v>
      </c>
      <c r="D28" s="107">
        <v>4607111036520</v>
      </c>
      <c r="E28" s="107"/>
      <c r="F28" s="51">
        <v>0.25</v>
      </c>
      <c r="G28" s="52">
        <v>6</v>
      </c>
      <c r="H28" s="51">
        <v>1.5</v>
      </c>
      <c r="I28" s="51">
        <v>1.9218</v>
      </c>
      <c r="J28" s="52">
        <v>126</v>
      </c>
      <c r="K28" s="53" t="s">
        <v>62</v>
      </c>
      <c r="L28" s="52">
        <v>180</v>
      </c>
      <c r="M28" s="108" t="s">
        <v>72</v>
      </c>
      <c r="N28" s="108"/>
      <c r="O28" s="108"/>
      <c r="P28" s="108"/>
      <c r="Q28" s="108"/>
      <c r="R28" s="54"/>
      <c r="S28" s="54"/>
      <c r="T28" s="55" t="s">
        <v>64</v>
      </c>
      <c r="U28" s="56">
        <v>0</v>
      </c>
      <c r="V28" s="57">
        <f>IFERROR(IF(U28="","",U28),"")</f>
        <v>0</v>
      </c>
      <c r="W28" s="58">
        <f>IFERROR(IF(U28="","",U28*0.00936),"")</f>
        <v>0</v>
      </c>
      <c r="X28" s="59"/>
      <c r="Y28" s="60"/>
    </row>
    <row r="29" spans="1:28" ht="27" customHeight="1" x14ac:dyDescent="0.25">
      <c r="A29" s="49" t="s">
        <v>73</v>
      </c>
      <c r="B29" s="49" t="s">
        <v>74</v>
      </c>
      <c r="C29" s="50">
        <v>4301132063</v>
      </c>
      <c r="D29" s="107">
        <v>4607111036605</v>
      </c>
      <c r="E29" s="107"/>
      <c r="F29" s="51">
        <v>0.25</v>
      </c>
      <c r="G29" s="52">
        <v>6</v>
      </c>
      <c r="H29" s="51">
        <v>1.5</v>
      </c>
      <c r="I29" s="51">
        <v>1.9218</v>
      </c>
      <c r="J29" s="52">
        <v>126</v>
      </c>
      <c r="K29" s="53" t="s">
        <v>62</v>
      </c>
      <c r="L29" s="52">
        <v>180</v>
      </c>
      <c r="M29" s="108" t="s">
        <v>75</v>
      </c>
      <c r="N29" s="108"/>
      <c r="O29" s="108"/>
      <c r="P29" s="108"/>
      <c r="Q29" s="108"/>
      <c r="R29" s="54"/>
      <c r="S29" s="54"/>
      <c r="T29" s="55" t="s">
        <v>64</v>
      </c>
      <c r="U29" s="56">
        <v>0</v>
      </c>
      <c r="V29" s="57">
        <f>IFERROR(IF(U29="","",U29),"")</f>
        <v>0</v>
      </c>
      <c r="W29" s="58">
        <f>IFERROR(IF(U29="","",U29*0.00936),"")</f>
        <v>0</v>
      </c>
      <c r="X29" s="59"/>
      <c r="Y29" s="60"/>
    </row>
    <row r="30" spans="1:28" ht="27" customHeight="1" x14ac:dyDescent="0.25">
      <c r="A30" s="49" t="s">
        <v>76</v>
      </c>
      <c r="B30" s="49" t="s">
        <v>77</v>
      </c>
      <c r="C30" s="50">
        <v>4301132064</v>
      </c>
      <c r="D30" s="107">
        <v>4607111036537</v>
      </c>
      <c r="E30" s="107"/>
      <c r="F30" s="51">
        <v>0.25</v>
      </c>
      <c r="G30" s="52">
        <v>6</v>
      </c>
      <c r="H30" s="51">
        <v>1.5</v>
      </c>
      <c r="I30" s="51">
        <v>1.9218</v>
      </c>
      <c r="J30" s="52">
        <v>126</v>
      </c>
      <c r="K30" s="53" t="s">
        <v>62</v>
      </c>
      <c r="L30" s="52">
        <v>180</v>
      </c>
      <c r="M30" s="108" t="s">
        <v>78</v>
      </c>
      <c r="N30" s="108"/>
      <c r="O30" s="108"/>
      <c r="P30" s="108"/>
      <c r="Q30" s="108"/>
      <c r="R30" s="54"/>
      <c r="S30" s="54"/>
      <c r="T30" s="55" t="s">
        <v>64</v>
      </c>
      <c r="U30" s="56">
        <v>0</v>
      </c>
      <c r="V30" s="57">
        <f>IFERROR(IF(U30="","",U30),"")</f>
        <v>0</v>
      </c>
      <c r="W30" s="58">
        <f>IFERROR(IF(U30="","",U30*0.00936),"")</f>
        <v>0</v>
      </c>
      <c r="X30" s="59"/>
      <c r="Y30" s="60"/>
    </row>
    <row r="31" spans="1:28" ht="27" customHeight="1" x14ac:dyDescent="0.25">
      <c r="A31" s="49" t="s">
        <v>79</v>
      </c>
      <c r="B31" s="49" t="s">
        <v>80</v>
      </c>
      <c r="C31" s="50">
        <v>4301132065</v>
      </c>
      <c r="D31" s="107">
        <v>4607111036599</v>
      </c>
      <c r="E31" s="107"/>
      <c r="F31" s="51">
        <v>0.25</v>
      </c>
      <c r="G31" s="52">
        <v>6</v>
      </c>
      <c r="H31" s="51">
        <v>1.5</v>
      </c>
      <c r="I31" s="51">
        <v>1.9218</v>
      </c>
      <c r="J31" s="52">
        <v>126</v>
      </c>
      <c r="K31" s="53" t="s">
        <v>62</v>
      </c>
      <c r="L31" s="52">
        <v>180</v>
      </c>
      <c r="M31" s="108" t="s">
        <v>81</v>
      </c>
      <c r="N31" s="108"/>
      <c r="O31" s="108"/>
      <c r="P31" s="108"/>
      <c r="Q31" s="108"/>
      <c r="R31" s="54"/>
      <c r="S31" s="54"/>
      <c r="T31" s="55" t="s">
        <v>64</v>
      </c>
      <c r="U31" s="56">
        <v>0</v>
      </c>
      <c r="V31" s="57">
        <f>IFERROR(IF(U31="","",U31),"")</f>
        <v>0</v>
      </c>
      <c r="W31" s="58">
        <f>IFERROR(IF(U31="","",U31*0.00936),"")</f>
        <v>0</v>
      </c>
      <c r="X31" s="59"/>
      <c r="Y31" s="60"/>
    </row>
    <row r="32" spans="1:28" x14ac:dyDescent="0.2">
      <c r="A32" s="109"/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10" t="s">
        <v>65</v>
      </c>
      <c r="N32" s="110"/>
      <c r="O32" s="110"/>
      <c r="P32" s="110"/>
      <c r="Q32" s="110"/>
      <c r="R32" s="110"/>
      <c r="S32" s="110"/>
      <c r="T32" s="61" t="s">
        <v>64</v>
      </c>
      <c r="U32" s="62">
        <f>IFERROR(SUM(U28:U31),"0")</f>
        <v>0</v>
      </c>
      <c r="V32" s="62">
        <f>IFERROR(SUM(V28:V31),"0")</f>
        <v>0</v>
      </c>
      <c r="W32" s="62">
        <f>IFERROR(IF(W28="",0,W28),"0")+IFERROR(IF(W29="",0,W29),"0")+IFERROR(IF(W30="",0,W30),"0")+IFERROR(IF(W31="",0,W31),"0")</f>
        <v>0</v>
      </c>
      <c r="X32" s="63"/>
      <c r="Y32" s="63"/>
    </row>
    <row r="33" spans="1:25" x14ac:dyDescent="0.2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10" t="s">
        <v>65</v>
      </c>
      <c r="N33" s="110"/>
      <c r="O33" s="110"/>
      <c r="P33" s="110"/>
      <c r="Q33" s="110"/>
      <c r="R33" s="110"/>
      <c r="S33" s="110"/>
      <c r="T33" s="61" t="s">
        <v>66</v>
      </c>
      <c r="U33" s="62">
        <f>IFERROR(SUMPRODUCT(U28:U31*H28:H31),"0")</f>
        <v>0</v>
      </c>
      <c r="V33" s="62">
        <f>IFERROR(SUMPRODUCT(V28:V31*H28:H31),"0")</f>
        <v>0</v>
      </c>
      <c r="W33" s="61"/>
      <c r="X33" s="63"/>
      <c r="Y33" s="63"/>
    </row>
    <row r="34" spans="1:25" ht="16.5" customHeight="1" x14ac:dyDescent="0.25">
      <c r="A34" s="105" t="s">
        <v>82</v>
      </c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47"/>
      <c r="Y34" s="47"/>
    </row>
    <row r="35" spans="1:25" ht="14.25" customHeight="1" x14ac:dyDescent="0.25">
      <c r="A35" s="106" t="s">
        <v>59</v>
      </c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48"/>
      <c r="Y35" s="48"/>
    </row>
    <row r="36" spans="1:25" ht="27" customHeight="1" x14ac:dyDescent="0.25">
      <c r="A36" s="49" t="s">
        <v>83</v>
      </c>
      <c r="B36" s="49" t="s">
        <v>84</v>
      </c>
      <c r="C36" s="50">
        <v>4301070865</v>
      </c>
      <c r="D36" s="107">
        <v>4607111036285</v>
      </c>
      <c r="E36" s="107"/>
      <c r="F36" s="51">
        <v>0.75</v>
      </c>
      <c r="G36" s="52">
        <v>8</v>
      </c>
      <c r="H36" s="51">
        <v>6</v>
      </c>
      <c r="I36" s="51">
        <v>6.27</v>
      </c>
      <c r="J36" s="52">
        <v>84</v>
      </c>
      <c r="K36" s="53" t="s">
        <v>62</v>
      </c>
      <c r="L36" s="52">
        <v>180</v>
      </c>
      <c r="M36" s="108" t="s">
        <v>85</v>
      </c>
      <c r="N36" s="108"/>
      <c r="O36" s="108"/>
      <c r="P36" s="108"/>
      <c r="Q36" s="108"/>
      <c r="R36" s="54"/>
      <c r="S36" s="54"/>
      <c r="T36" s="55" t="s">
        <v>64</v>
      </c>
      <c r="U36" s="56">
        <v>0</v>
      </c>
      <c r="V36" s="57">
        <f>IFERROR(IF(U36="","",U36),"")</f>
        <v>0</v>
      </c>
      <c r="W36" s="58">
        <f>IFERROR(IF(U36="","",U36*0.0155),"")</f>
        <v>0</v>
      </c>
      <c r="X36" s="59"/>
      <c r="Y36" s="60"/>
    </row>
    <row r="37" spans="1:25" ht="27" customHeight="1" x14ac:dyDescent="0.25">
      <c r="A37" s="49" t="s">
        <v>86</v>
      </c>
      <c r="B37" s="49" t="s">
        <v>87</v>
      </c>
      <c r="C37" s="50">
        <v>4301070861</v>
      </c>
      <c r="D37" s="107">
        <v>4607111036308</v>
      </c>
      <c r="E37" s="107"/>
      <c r="F37" s="51">
        <v>0.75</v>
      </c>
      <c r="G37" s="52">
        <v>8</v>
      </c>
      <c r="H37" s="51">
        <v>6</v>
      </c>
      <c r="I37" s="51">
        <v>6.27</v>
      </c>
      <c r="J37" s="52">
        <v>84</v>
      </c>
      <c r="K37" s="53" t="s">
        <v>62</v>
      </c>
      <c r="L37" s="52">
        <v>180</v>
      </c>
      <c r="M37" s="108" t="s">
        <v>88</v>
      </c>
      <c r="N37" s="108"/>
      <c r="O37" s="108"/>
      <c r="P37" s="108"/>
      <c r="Q37" s="108"/>
      <c r="R37" s="54"/>
      <c r="S37" s="54"/>
      <c r="T37" s="55" t="s">
        <v>64</v>
      </c>
      <c r="U37" s="56">
        <v>0</v>
      </c>
      <c r="V37" s="57">
        <f>IFERROR(IF(U37="","",U37),"")</f>
        <v>0</v>
      </c>
      <c r="W37" s="58">
        <f>IFERROR(IF(U37="","",U37*0.0155),"")</f>
        <v>0</v>
      </c>
      <c r="X37" s="59"/>
      <c r="Y37" s="60"/>
    </row>
    <row r="38" spans="1:25" ht="27" customHeight="1" x14ac:dyDescent="0.25">
      <c r="A38" s="49" t="s">
        <v>89</v>
      </c>
      <c r="B38" s="49" t="s">
        <v>90</v>
      </c>
      <c r="C38" s="50">
        <v>4301070884</v>
      </c>
      <c r="D38" s="107">
        <v>4607111036315</v>
      </c>
      <c r="E38" s="107"/>
      <c r="F38" s="51">
        <v>0.75</v>
      </c>
      <c r="G38" s="52">
        <v>8</v>
      </c>
      <c r="H38" s="51">
        <v>6</v>
      </c>
      <c r="I38" s="51">
        <v>6.27</v>
      </c>
      <c r="J38" s="52">
        <v>84</v>
      </c>
      <c r="K38" s="53" t="s">
        <v>62</v>
      </c>
      <c r="L38" s="52">
        <v>180</v>
      </c>
      <c r="M38" s="108" t="s">
        <v>91</v>
      </c>
      <c r="N38" s="108"/>
      <c r="O38" s="108"/>
      <c r="P38" s="108"/>
      <c r="Q38" s="108"/>
      <c r="R38" s="54"/>
      <c r="S38" s="54"/>
      <c r="T38" s="55" t="s">
        <v>64</v>
      </c>
      <c r="U38" s="56">
        <v>0</v>
      </c>
      <c r="V38" s="57">
        <f>IFERROR(IF(U38="","",U38),"")</f>
        <v>0</v>
      </c>
      <c r="W38" s="58">
        <f>IFERROR(IF(U38="","",U38*0.0155),"")</f>
        <v>0</v>
      </c>
      <c r="X38" s="59"/>
      <c r="Y38" s="60"/>
    </row>
    <row r="39" spans="1:25" ht="27" customHeight="1" x14ac:dyDescent="0.25">
      <c r="A39" s="49" t="s">
        <v>92</v>
      </c>
      <c r="B39" s="49" t="s">
        <v>93</v>
      </c>
      <c r="C39" s="50">
        <v>4301070864</v>
      </c>
      <c r="D39" s="107">
        <v>4607111036292</v>
      </c>
      <c r="E39" s="107"/>
      <c r="F39" s="51">
        <v>0.75</v>
      </c>
      <c r="G39" s="52">
        <v>8</v>
      </c>
      <c r="H39" s="51">
        <v>6</v>
      </c>
      <c r="I39" s="51">
        <v>6.27</v>
      </c>
      <c r="J39" s="52">
        <v>84</v>
      </c>
      <c r="K39" s="53" t="s">
        <v>62</v>
      </c>
      <c r="L39" s="52">
        <v>180</v>
      </c>
      <c r="M39" s="108" t="s">
        <v>94</v>
      </c>
      <c r="N39" s="108"/>
      <c r="O39" s="108"/>
      <c r="P39" s="108"/>
      <c r="Q39" s="108"/>
      <c r="R39" s="54"/>
      <c r="S39" s="54"/>
      <c r="T39" s="55" t="s">
        <v>64</v>
      </c>
      <c r="U39" s="56">
        <v>0</v>
      </c>
      <c r="V39" s="57">
        <f>IFERROR(IF(U39="","",U39),"")</f>
        <v>0</v>
      </c>
      <c r="W39" s="58">
        <f>IFERROR(IF(U39="","",U39*0.0155),"")</f>
        <v>0</v>
      </c>
      <c r="X39" s="59"/>
      <c r="Y39" s="60"/>
    </row>
    <row r="40" spans="1:25" x14ac:dyDescent="0.2">
      <c r="A40" s="109"/>
      <c r="B40" s="10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10" t="s">
        <v>65</v>
      </c>
      <c r="N40" s="110"/>
      <c r="O40" s="110"/>
      <c r="P40" s="110"/>
      <c r="Q40" s="110"/>
      <c r="R40" s="110"/>
      <c r="S40" s="110"/>
      <c r="T40" s="61" t="s">
        <v>64</v>
      </c>
      <c r="U40" s="62">
        <f>IFERROR(SUM(U36:U39),"0")</f>
        <v>0</v>
      </c>
      <c r="V40" s="62">
        <f>IFERROR(SUM(V36:V39),"0")</f>
        <v>0</v>
      </c>
      <c r="W40" s="62">
        <f>IFERROR(IF(W36="",0,W36),"0")+IFERROR(IF(W37="",0,W37),"0")+IFERROR(IF(W38="",0,W38),"0")+IFERROR(IF(W39="",0,W39),"0")</f>
        <v>0</v>
      </c>
      <c r="X40" s="63"/>
      <c r="Y40" s="63"/>
    </row>
    <row r="41" spans="1:25" x14ac:dyDescent="0.2">
      <c r="A41" s="109"/>
      <c r="B41" s="109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10" t="s">
        <v>65</v>
      </c>
      <c r="N41" s="110"/>
      <c r="O41" s="110"/>
      <c r="P41" s="110"/>
      <c r="Q41" s="110"/>
      <c r="R41" s="110"/>
      <c r="S41" s="110"/>
      <c r="T41" s="61" t="s">
        <v>66</v>
      </c>
      <c r="U41" s="62">
        <f>IFERROR(SUMPRODUCT(U36:U39*H36:H39),"0")</f>
        <v>0</v>
      </c>
      <c r="V41" s="62">
        <f>IFERROR(SUMPRODUCT(V36:V39*H36:H39),"0")</f>
        <v>0</v>
      </c>
      <c r="W41" s="61"/>
      <c r="X41" s="63"/>
      <c r="Y41" s="63"/>
    </row>
    <row r="42" spans="1:25" ht="16.5" customHeight="1" x14ac:dyDescent="0.25">
      <c r="A42" s="105" t="s">
        <v>95</v>
      </c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47"/>
      <c r="Y42" s="47"/>
    </row>
    <row r="43" spans="1:25" ht="14.25" customHeight="1" x14ac:dyDescent="0.25">
      <c r="A43" s="106" t="s">
        <v>96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48"/>
      <c r="Y43" s="48"/>
    </row>
    <row r="44" spans="1:25" ht="27" customHeight="1" x14ac:dyDescent="0.25">
      <c r="A44" s="49" t="s">
        <v>97</v>
      </c>
      <c r="B44" s="49" t="s">
        <v>98</v>
      </c>
      <c r="C44" s="50">
        <v>4301190014</v>
      </c>
      <c r="D44" s="107">
        <v>4607111037053</v>
      </c>
      <c r="E44" s="107"/>
      <c r="F44" s="51">
        <v>0.2</v>
      </c>
      <c r="G44" s="52">
        <v>6</v>
      </c>
      <c r="H44" s="51">
        <v>1.2</v>
      </c>
      <c r="I44" s="51">
        <v>1.5918000000000001</v>
      </c>
      <c r="J44" s="52">
        <v>130</v>
      </c>
      <c r="K44" s="53" t="s">
        <v>62</v>
      </c>
      <c r="L44" s="52">
        <v>365</v>
      </c>
      <c r="M44" s="108" t="s">
        <v>99</v>
      </c>
      <c r="N44" s="108"/>
      <c r="O44" s="108"/>
      <c r="P44" s="108"/>
      <c r="Q44" s="108"/>
      <c r="R44" s="54"/>
      <c r="S44" s="54"/>
      <c r="T44" s="55" t="s">
        <v>64</v>
      </c>
      <c r="U44" s="56">
        <v>20</v>
      </c>
      <c r="V44" s="57">
        <f>IFERROR(IF(U44="","",U44),"")</f>
        <v>20</v>
      </c>
      <c r="W44" s="58">
        <f>IFERROR(IF(U44="","",U44*0.0095),"")</f>
        <v>0.19</v>
      </c>
      <c r="X44" s="59"/>
      <c r="Y44" s="60"/>
    </row>
    <row r="45" spans="1:25" ht="27" customHeight="1" x14ac:dyDescent="0.25">
      <c r="A45" s="49" t="s">
        <v>100</v>
      </c>
      <c r="B45" s="49" t="s">
        <v>101</v>
      </c>
      <c r="C45" s="50">
        <v>4301190015</v>
      </c>
      <c r="D45" s="107">
        <v>4607111037060</v>
      </c>
      <c r="E45" s="107"/>
      <c r="F45" s="51">
        <v>0.2</v>
      </c>
      <c r="G45" s="52">
        <v>6</v>
      </c>
      <c r="H45" s="51">
        <v>1.2</v>
      </c>
      <c r="I45" s="51">
        <v>1.5918000000000001</v>
      </c>
      <c r="J45" s="52">
        <v>130</v>
      </c>
      <c r="K45" s="53" t="s">
        <v>62</v>
      </c>
      <c r="L45" s="52">
        <v>365</v>
      </c>
      <c r="M45" s="108" t="s">
        <v>102</v>
      </c>
      <c r="N45" s="108"/>
      <c r="O45" s="108"/>
      <c r="P45" s="108"/>
      <c r="Q45" s="108"/>
      <c r="R45" s="54"/>
      <c r="S45" s="54"/>
      <c r="T45" s="55" t="s">
        <v>64</v>
      </c>
      <c r="U45" s="56">
        <v>20</v>
      </c>
      <c r="V45" s="57">
        <f>IFERROR(IF(U45="","",U45),"")</f>
        <v>20</v>
      </c>
      <c r="W45" s="58">
        <f>IFERROR(IF(U45="","",U45*0.0095),"")</f>
        <v>0.19</v>
      </c>
      <c r="X45" s="59"/>
      <c r="Y45" s="60"/>
    </row>
    <row r="46" spans="1:25" x14ac:dyDescent="0.2">
      <c r="A46" s="109"/>
      <c r="B46" s="109"/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10" t="s">
        <v>65</v>
      </c>
      <c r="N46" s="110"/>
      <c r="O46" s="110"/>
      <c r="P46" s="110"/>
      <c r="Q46" s="110"/>
      <c r="R46" s="110"/>
      <c r="S46" s="110"/>
      <c r="T46" s="61" t="s">
        <v>64</v>
      </c>
      <c r="U46" s="62">
        <f>IFERROR(SUM(U44:U45),"0")</f>
        <v>40</v>
      </c>
      <c r="V46" s="62">
        <f>IFERROR(SUM(V44:V45),"0")</f>
        <v>40</v>
      </c>
      <c r="W46" s="62">
        <f>IFERROR(IF(W44="",0,W44),"0")+IFERROR(IF(W45="",0,W45),"0")</f>
        <v>0.38</v>
      </c>
      <c r="X46" s="63"/>
      <c r="Y46" s="63"/>
    </row>
    <row r="47" spans="1:25" x14ac:dyDescent="0.2">
      <c r="A47" s="109"/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10" t="s">
        <v>65</v>
      </c>
      <c r="N47" s="110"/>
      <c r="O47" s="110"/>
      <c r="P47" s="110"/>
      <c r="Q47" s="110"/>
      <c r="R47" s="110"/>
      <c r="S47" s="110"/>
      <c r="T47" s="61" t="s">
        <v>66</v>
      </c>
      <c r="U47" s="62">
        <f>IFERROR(SUMPRODUCT(U44:U45*H44:H45),"0")</f>
        <v>48</v>
      </c>
      <c r="V47" s="62">
        <f>IFERROR(SUMPRODUCT(V44:V45*H44:H45),"0")</f>
        <v>48</v>
      </c>
      <c r="W47" s="61"/>
      <c r="X47" s="63"/>
      <c r="Y47" s="63"/>
    </row>
    <row r="48" spans="1:25" ht="16.5" customHeight="1" x14ac:dyDescent="0.25">
      <c r="A48" s="105" t="s">
        <v>103</v>
      </c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47"/>
      <c r="Y48" s="47"/>
    </row>
    <row r="49" spans="1:25" ht="14.25" customHeight="1" x14ac:dyDescent="0.25">
      <c r="A49" s="106" t="s">
        <v>59</v>
      </c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48"/>
      <c r="Y49" s="48"/>
    </row>
    <row r="50" spans="1:25" ht="27" customHeight="1" x14ac:dyDescent="0.25">
      <c r="A50" s="49" t="s">
        <v>104</v>
      </c>
      <c r="B50" s="49" t="s">
        <v>105</v>
      </c>
      <c r="C50" s="50">
        <v>4301070935</v>
      </c>
      <c r="D50" s="107">
        <v>4607111037190</v>
      </c>
      <c r="E50" s="107"/>
      <c r="F50" s="51">
        <v>0.43</v>
      </c>
      <c r="G50" s="52">
        <v>16</v>
      </c>
      <c r="H50" s="51">
        <v>6.88</v>
      </c>
      <c r="I50" s="51">
        <v>7.1996000000000002</v>
      </c>
      <c r="J50" s="52">
        <v>84</v>
      </c>
      <c r="K50" s="53" t="s">
        <v>62</v>
      </c>
      <c r="L50" s="52">
        <v>150</v>
      </c>
      <c r="M50" s="108" t="s">
        <v>106</v>
      </c>
      <c r="N50" s="108"/>
      <c r="O50" s="108"/>
      <c r="P50" s="108"/>
      <c r="Q50" s="108"/>
      <c r="R50" s="54"/>
      <c r="S50" s="54"/>
      <c r="T50" s="55" t="s">
        <v>64</v>
      </c>
      <c r="U50" s="56">
        <v>0</v>
      </c>
      <c r="V50" s="57">
        <f t="shared" ref="V50:V55" si="0">IFERROR(IF(U50="","",U50),"")</f>
        <v>0</v>
      </c>
      <c r="W50" s="58">
        <f t="shared" ref="W50:W55" si="1">IFERROR(IF(U50="","",U50*0.0155),"")</f>
        <v>0</v>
      </c>
      <c r="X50" s="59"/>
      <c r="Y50" s="60"/>
    </row>
    <row r="51" spans="1:25" ht="27" customHeight="1" x14ac:dyDescent="0.25">
      <c r="A51" s="49" t="s">
        <v>107</v>
      </c>
      <c r="B51" s="49" t="s">
        <v>108</v>
      </c>
      <c r="C51" s="50">
        <v>4301070929</v>
      </c>
      <c r="D51" s="107">
        <v>4607111037183</v>
      </c>
      <c r="E51" s="107"/>
      <c r="F51" s="51">
        <v>0.9</v>
      </c>
      <c r="G51" s="52">
        <v>8</v>
      </c>
      <c r="H51" s="51">
        <v>7.2</v>
      </c>
      <c r="I51" s="51">
        <v>7.4859999999999998</v>
      </c>
      <c r="J51" s="52">
        <v>84</v>
      </c>
      <c r="K51" s="53" t="s">
        <v>62</v>
      </c>
      <c r="L51" s="52">
        <v>150</v>
      </c>
      <c r="M51" s="108" t="s">
        <v>109</v>
      </c>
      <c r="N51" s="108"/>
      <c r="O51" s="108"/>
      <c r="P51" s="108"/>
      <c r="Q51" s="108"/>
      <c r="R51" s="54"/>
      <c r="S51" s="54"/>
      <c r="T51" s="55" t="s">
        <v>64</v>
      </c>
      <c r="U51" s="56">
        <v>0</v>
      </c>
      <c r="V51" s="57">
        <f t="shared" si="0"/>
        <v>0</v>
      </c>
      <c r="W51" s="58">
        <f t="shared" si="1"/>
        <v>0</v>
      </c>
      <c r="X51" s="59"/>
      <c r="Y51" s="60"/>
    </row>
    <row r="52" spans="1:25" ht="27" customHeight="1" x14ac:dyDescent="0.25">
      <c r="A52" s="49" t="s">
        <v>110</v>
      </c>
      <c r="B52" s="49" t="s">
        <v>111</v>
      </c>
      <c r="C52" s="50">
        <v>4301070928</v>
      </c>
      <c r="D52" s="107">
        <v>4607111037091</v>
      </c>
      <c r="E52" s="107"/>
      <c r="F52" s="51">
        <v>0.43</v>
      </c>
      <c r="G52" s="52">
        <v>16</v>
      </c>
      <c r="H52" s="51">
        <v>6.88</v>
      </c>
      <c r="I52" s="51">
        <v>7.11</v>
      </c>
      <c r="J52" s="52">
        <v>84</v>
      </c>
      <c r="K52" s="53" t="s">
        <v>62</v>
      </c>
      <c r="L52" s="52">
        <v>150</v>
      </c>
      <c r="M52" s="108" t="s">
        <v>112</v>
      </c>
      <c r="N52" s="108"/>
      <c r="O52" s="108"/>
      <c r="P52" s="108"/>
      <c r="Q52" s="108"/>
      <c r="R52" s="54"/>
      <c r="S52" s="54"/>
      <c r="T52" s="55" t="s">
        <v>64</v>
      </c>
      <c r="U52" s="56">
        <v>0</v>
      </c>
      <c r="V52" s="57">
        <f t="shared" si="0"/>
        <v>0</v>
      </c>
      <c r="W52" s="58">
        <f t="shared" si="1"/>
        <v>0</v>
      </c>
      <c r="X52" s="59"/>
      <c r="Y52" s="60"/>
    </row>
    <row r="53" spans="1:25" ht="27" customHeight="1" x14ac:dyDescent="0.25">
      <c r="A53" s="49" t="s">
        <v>113</v>
      </c>
      <c r="B53" s="49" t="s">
        <v>114</v>
      </c>
      <c r="C53" s="50">
        <v>4301070944</v>
      </c>
      <c r="D53" s="107">
        <v>4607111036902</v>
      </c>
      <c r="E53" s="107"/>
      <c r="F53" s="51">
        <v>0.9</v>
      </c>
      <c r="G53" s="52">
        <v>8</v>
      </c>
      <c r="H53" s="51">
        <v>7.2</v>
      </c>
      <c r="I53" s="51">
        <v>7.43</v>
      </c>
      <c r="J53" s="52">
        <v>84</v>
      </c>
      <c r="K53" s="53" t="s">
        <v>62</v>
      </c>
      <c r="L53" s="52">
        <v>150</v>
      </c>
      <c r="M53" s="108" t="s">
        <v>115</v>
      </c>
      <c r="N53" s="108"/>
      <c r="O53" s="108"/>
      <c r="P53" s="108"/>
      <c r="Q53" s="108"/>
      <c r="R53" s="54"/>
      <c r="S53" s="54"/>
      <c r="T53" s="55" t="s">
        <v>64</v>
      </c>
      <c r="U53" s="56">
        <v>0</v>
      </c>
      <c r="V53" s="57">
        <f t="shared" si="0"/>
        <v>0</v>
      </c>
      <c r="W53" s="58">
        <f t="shared" si="1"/>
        <v>0</v>
      </c>
      <c r="X53" s="59"/>
      <c r="Y53" s="60"/>
    </row>
    <row r="54" spans="1:25" ht="27" customHeight="1" x14ac:dyDescent="0.25">
      <c r="A54" s="49" t="s">
        <v>116</v>
      </c>
      <c r="B54" s="49" t="s">
        <v>117</v>
      </c>
      <c r="C54" s="50">
        <v>4301070938</v>
      </c>
      <c r="D54" s="107">
        <v>4607111036858</v>
      </c>
      <c r="E54" s="107"/>
      <c r="F54" s="51">
        <v>0.43</v>
      </c>
      <c r="G54" s="52">
        <v>16</v>
      </c>
      <c r="H54" s="51">
        <v>6.88</v>
      </c>
      <c r="I54" s="51">
        <v>7.1996000000000002</v>
      </c>
      <c r="J54" s="52">
        <v>84</v>
      </c>
      <c r="K54" s="53" t="s">
        <v>62</v>
      </c>
      <c r="L54" s="52">
        <v>150</v>
      </c>
      <c r="M54" s="108" t="s">
        <v>118</v>
      </c>
      <c r="N54" s="108"/>
      <c r="O54" s="108"/>
      <c r="P54" s="108"/>
      <c r="Q54" s="108"/>
      <c r="R54" s="54"/>
      <c r="S54" s="54"/>
      <c r="T54" s="55" t="s">
        <v>64</v>
      </c>
      <c r="U54" s="56">
        <v>0</v>
      </c>
      <c r="V54" s="57">
        <f t="shared" si="0"/>
        <v>0</v>
      </c>
      <c r="W54" s="58">
        <f t="shared" si="1"/>
        <v>0</v>
      </c>
      <c r="X54" s="59"/>
      <c r="Y54" s="60"/>
    </row>
    <row r="55" spans="1:25" ht="27" customHeight="1" x14ac:dyDescent="0.25">
      <c r="A55" s="49" t="s">
        <v>119</v>
      </c>
      <c r="B55" s="49" t="s">
        <v>120</v>
      </c>
      <c r="C55" s="50">
        <v>4301070909</v>
      </c>
      <c r="D55" s="107">
        <v>4607111036889</v>
      </c>
      <c r="E55" s="107"/>
      <c r="F55" s="51">
        <v>0.9</v>
      </c>
      <c r="G55" s="52">
        <v>8</v>
      </c>
      <c r="H55" s="51">
        <v>7.2</v>
      </c>
      <c r="I55" s="51">
        <v>7.4859999999999998</v>
      </c>
      <c r="J55" s="52">
        <v>84</v>
      </c>
      <c r="K55" s="53" t="s">
        <v>62</v>
      </c>
      <c r="L55" s="52">
        <v>150</v>
      </c>
      <c r="M55" s="108" t="s">
        <v>121</v>
      </c>
      <c r="N55" s="108"/>
      <c r="O55" s="108"/>
      <c r="P55" s="108"/>
      <c r="Q55" s="108"/>
      <c r="R55" s="54"/>
      <c r="S55" s="54"/>
      <c r="T55" s="55" t="s">
        <v>64</v>
      </c>
      <c r="U55" s="56">
        <v>10</v>
      </c>
      <c r="V55" s="57">
        <f t="shared" si="0"/>
        <v>10</v>
      </c>
      <c r="W55" s="58">
        <f t="shared" si="1"/>
        <v>0.155</v>
      </c>
      <c r="X55" s="59"/>
      <c r="Y55" s="60"/>
    </row>
    <row r="56" spans="1:25" x14ac:dyDescent="0.2">
      <c r="A56" s="109"/>
      <c r="B56" s="109"/>
      <c r="C56" s="109"/>
      <c r="D56" s="109"/>
      <c r="E56" s="109"/>
      <c r="F56" s="109"/>
      <c r="G56" s="109"/>
      <c r="H56" s="109"/>
      <c r="I56" s="109"/>
      <c r="J56" s="109"/>
      <c r="K56" s="109"/>
      <c r="L56" s="109"/>
      <c r="M56" s="110" t="s">
        <v>65</v>
      </c>
      <c r="N56" s="110"/>
      <c r="O56" s="110"/>
      <c r="P56" s="110"/>
      <c r="Q56" s="110"/>
      <c r="R56" s="110"/>
      <c r="S56" s="110"/>
      <c r="T56" s="61" t="s">
        <v>64</v>
      </c>
      <c r="U56" s="62">
        <f>IFERROR(SUM(U50:U55),"0")</f>
        <v>10</v>
      </c>
      <c r="V56" s="62">
        <f>IFERROR(SUM(V50:V55),"0")</f>
        <v>10</v>
      </c>
      <c r="W56" s="62">
        <f>IFERROR(IF(W50="",0,W50),"0")+IFERROR(IF(W51="",0,W51),"0")+IFERROR(IF(W52="",0,W52),"0")+IFERROR(IF(W53="",0,W53),"0")+IFERROR(IF(W54="",0,W54),"0")+IFERROR(IF(W55="",0,W55),"0")</f>
        <v>0.155</v>
      </c>
      <c r="X56" s="63"/>
      <c r="Y56" s="63"/>
    </row>
    <row r="57" spans="1:25" x14ac:dyDescent="0.2">
      <c r="A57" s="109"/>
      <c r="B57" s="109"/>
      <c r="C57" s="109"/>
      <c r="D57" s="109"/>
      <c r="E57" s="109"/>
      <c r="F57" s="109"/>
      <c r="G57" s="109"/>
      <c r="H57" s="109"/>
      <c r="I57" s="109"/>
      <c r="J57" s="109"/>
      <c r="K57" s="109"/>
      <c r="L57" s="109"/>
      <c r="M57" s="110" t="s">
        <v>65</v>
      </c>
      <c r="N57" s="110"/>
      <c r="O57" s="110"/>
      <c r="P57" s="110"/>
      <c r="Q57" s="110"/>
      <c r="R57" s="110"/>
      <c r="S57" s="110"/>
      <c r="T57" s="61" t="s">
        <v>66</v>
      </c>
      <c r="U57" s="62">
        <f>IFERROR(SUMPRODUCT(U50:U55*H50:H55),"0")</f>
        <v>72</v>
      </c>
      <c r="V57" s="62">
        <f>IFERROR(SUMPRODUCT(V50:V55*H50:H55),"0")</f>
        <v>72</v>
      </c>
      <c r="W57" s="61"/>
      <c r="X57" s="63"/>
      <c r="Y57" s="63"/>
    </row>
    <row r="58" spans="1:25" ht="16.5" customHeight="1" x14ac:dyDescent="0.25">
      <c r="A58" s="105" t="s">
        <v>122</v>
      </c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47"/>
      <c r="Y58" s="47"/>
    </row>
    <row r="59" spans="1:25" ht="14.25" customHeight="1" x14ac:dyDescent="0.25">
      <c r="A59" s="106" t="s">
        <v>59</v>
      </c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48"/>
      <c r="Y59" s="48"/>
    </row>
    <row r="60" spans="1:25" ht="27" customHeight="1" x14ac:dyDescent="0.25">
      <c r="A60" s="49" t="s">
        <v>123</v>
      </c>
      <c r="B60" s="49" t="s">
        <v>124</v>
      </c>
      <c r="C60" s="50">
        <v>4301070939</v>
      </c>
      <c r="D60" s="107">
        <v>4607111037411</v>
      </c>
      <c r="E60" s="107"/>
      <c r="F60" s="51">
        <v>2.7</v>
      </c>
      <c r="G60" s="52">
        <v>1</v>
      </c>
      <c r="H60" s="51">
        <v>2.7</v>
      </c>
      <c r="I60" s="51">
        <v>2.8132000000000001</v>
      </c>
      <c r="J60" s="52">
        <v>234</v>
      </c>
      <c r="K60" s="53" t="s">
        <v>62</v>
      </c>
      <c r="L60" s="52">
        <v>150</v>
      </c>
      <c r="M60" s="108" t="s">
        <v>125</v>
      </c>
      <c r="N60" s="108"/>
      <c r="O60" s="108"/>
      <c r="P60" s="108"/>
      <c r="Q60" s="108"/>
      <c r="R60" s="54"/>
      <c r="S60" s="54"/>
      <c r="T60" s="55" t="s">
        <v>64</v>
      </c>
      <c r="U60" s="56">
        <v>0</v>
      </c>
      <c r="V60" s="57">
        <f>IFERROR(IF(U60="","",U60),"")</f>
        <v>0</v>
      </c>
      <c r="W60" s="58">
        <f>IFERROR(IF(U60="","",U60*0.00502),"")</f>
        <v>0</v>
      </c>
      <c r="X60" s="59"/>
      <c r="Y60" s="60"/>
    </row>
    <row r="61" spans="1:25" ht="27" customHeight="1" x14ac:dyDescent="0.25">
      <c r="A61" s="49" t="s">
        <v>126</v>
      </c>
      <c r="B61" s="49" t="s">
        <v>127</v>
      </c>
      <c r="C61" s="50">
        <v>4301070897</v>
      </c>
      <c r="D61" s="107">
        <v>4607111036728</v>
      </c>
      <c r="E61" s="107"/>
      <c r="F61" s="51">
        <v>5</v>
      </c>
      <c r="G61" s="52">
        <v>1</v>
      </c>
      <c r="H61" s="51">
        <v>5</v>
      </c>
      <c r="I61" s="51">
        <v>5.2131999999999996</v>
      </c>
      <c r="J61" s="52">
        <v>108</v>
      </c>
      <c r="K61" s="53" t="s">
        <v>62</v>
      </c>
      <c r="L61" s="52">
        <v>150</v>
      </c>
      <c r="M61" s="108" t="s">
        <v>128</v>
      </c>
      <c r="N61" s="108"/>
      <c r="O61" s="108"/>
      <c r="P61" s="108"/>
      <c r="Q61" s="108"/>
      <c r="R61" s="54"/>
      <c r="S61" s="54"/>
      <c r="T61" s="55" t="s">
        <v>64</v>
      </c>
      <c r="U61" s="56">
        <v>20</v>
      </c>
      <c r="V61" s="57">
        <f>IFERROR(IF(U61="","",U61),"")</f>
        <v>20</v>
      </c>
      <c r="W61" s="58">
        <f>IFERROR(IF(U61="","",U61*0.00855),"")</f>
        <v>0.17100000000000001</v>
      </c>
      <c r="X61" s="59"/>
      <c r="Y61" s="60"/>
    </row>
    <row r="62" spans="1:25" x14ac:dyDescent="0.2">
      <c r="A62" s="109"/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10" t="s">
        <v>65</v>
      </c>
      <c r="N62" s="110"/>
      <c r="O62" s="110"/>
      <c r="P62" s="110"/>
      <c r="Q62" s="110"/>
      <c r="R62" s="110"/>
      <c r="S62" s="110"/>
      <c r="T62" s="61" t="s">
        <v>64</v>
      </c>
      <c r="U62" s="62">
        <f>IFERROR(SUM(U60:U61),"0")</f>
        <v>20</v>
      </c>
      <c r="V62" s="62">
        <f>IFERROR(SUM(V60:V61),"0")</f>
        <v>20</v>
      </c>
      <c r="W62" s="62">
        <f>IFERROR(IF(W60="",0,W60),"0")+IFERROR(IF(W61="",0,W61),"0")</f>
        <v>0.17100000000000001</v>
      </c>
      <c r="X62" s="63"/>
      <c r="Y62" s="63"/>
    </row>
    <row r="63" spans="1:25" x14ac:dyDescent="0.2">
      <c r="A63" s="109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10" t="s">
        <v>65</v>
      </c>
      <c r="N63" s="110"/>
      <c r="O63" s="110"/>
      <c r="P63" s="110"/>
      <c r="Q63" s="110"/>
      <c r="R63" s="110"/>
      <c r="S63" s="110"/>
      <c r="T63" s="61" t="s">
        <v>66</v>
      </c>
      <c r="U63" s="62">
        <f>IFERROR(SUMPRODUCT(U60:U61*H60:H61),"0")</f>
        <v>100</v>
      </c>
      <c r="V63" s="62">
        <f>IFERROR(SUMPRODUCT(V60:V61*H60:H61),"0")</f>
        <v>100</v>
      </c>
      <c r="W63" s="61"/>
      <c r="X63" s="63"/>
      <c r="Y63" s="63"/>
    </row>
    <row r="64" spans="1:25" ht="16.5" customHeight="1" x14ac:dyDescent="0.25">
      <c r="A64" s="105" t="s">
        <v>129</v>
      </c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47"/>
      <c r="Y64" s="47"/>
    </row>
    <row r="65" spans="1:25" ht="14.25" customHeight="1" x14ac:dyDescent="0.25">
      <c r="A65" s="106" t="s">
        <v>130</v>
      </c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48"/>
      <c r="Y65" s="48"/>
    </row>
    <row r="66" spans="1:25" ht="27" customHeight="1" x14ac:dyDescent="0.25">
      <c r="A66" s="49" t="s">
        <v>131</v>
      </c>
      <c r="B66" s="49" t="s">
        <v>132</v>
      </c>
      <c r="C66" s="50">
        <v>4301135113</v>
      </c>
      <c r="D66" s="107">
        <v>4607111033659</v>
      </c>
      <c r="E66" s="107"/>
      <c r="F66" s="51">
        <v>0.3</v>
      </c>
      <c r="G66" s="52">
        <v>12</v>
      </c>
      <c r="H66" s="51">
        <v>3.6</v>
      </c>
      <c r="I66" s="51">
        <v>4.3036000000000003</v>
      </c>
      <c r="J66" s="52">
        <v>70</v>
      </c>
      <c r="K66" s="53" t="s">
        <v>62</v>
      </c>
      <c r="L66" s="52">
        <v>180</v>
      </c>
      <c r="M66" s="108" t="s">
        <v>133</v>
      </c>
      <c r="N66" s="108"/>
      <c r="O66" s="108"/>
      <c r="P66" s="108"/>
      <c r="Q66" s="108"/>
      <c r="R66" s="54"/>
      <c r="S66" s="54"/>
      <c r="T66" s="55" t="s">
        <v>64</v>
      </c>
      <c r="U66" s="56">
        <v>0</v>
      </c>
      <c r="V66" s="57">
        <f>IFERROR(IF(U66="","",U66),"")</f>
        <v>0</v>
      </c>
      <c r="W66" s="58">
        <f>IFERROR(IF(U66="","",U66*0.01788),"")</f>
        <v>0</v>
      </c>
      <c r="X66" s="59"/>
      <c r="Y66" s="60"/>
    </row>
    <row r="67" spans="1:25" x14ac:dyDescent="0.2">
      <c r="A67" s="109"/>
      <c r="B67" s="109"/>
      <c r="C67" s="109"/>
      <c r="D67" s="109"/>
      <c r="E67" s="109"/>
      <c r="F67" s="109"/>
      <c r="G67" s="109"/>
      <c r="H67" s="109"/>
      <c r="I67" s="109"/>
      <c r="J67" s="109"/>
      <c r="K67" s="109"/>
      <c r="L67" s="109"/>
      <c r="M67" s="110" t="s">
        <v>65</v>
      </c>
      <c r="N67" s="110"/>
      <c r="O67" s="110"/>
      <c r="P67" s="110"/>
      <c r="Q67" s="110"/>
      <c r="R67" s="110"/>
      <c r="S67" s="110"/>
      <c r="T67" s="61" t="s">
        <v>64</v>
      </c>
      <c r="U67" s="62">
        <f>IFERROR(SUM(U66:U66),"0")</f>
        <v>0</v>
      </c>
      <c r="V67" s="62">
        <f>IFERROR(SUM(V66:V66),"0")</f>
        <v>0</v>
      </c>
      <c r="W67" s="62">
        <f>IFERROR(IF(W66="",0,W66),"0")</f>
        <v>0</v>
      </c>
      <c r="X67" s="63"/>
      <c r="Y67" s="63"/>
    </row>
    <row r="68" spans="1:25" x14ac:dyDescent="0.2">
      <c r="A68" s="109"/>
      <c r="B68" s="109"/>
      <c r="C68" s="109"/>
      <c r="D68" s="109"/>
      <c r="E68" s="109"/>
      <c r="F68" s="109"/>
      <c r="G68" s="109"/>
      <c r="H68" s="109"/>
      <c r="I68" s="109"/>
      <c r="J68" s="109"/>
      <c r="K68" s="109"/>
      <c r="L68" s="109"/>
      <c r="M68" s="110" t="s">
        <v>65</v>
      </c>
      <c r="N68" s="110"/>
      <c r="O68" s="110"/>
      <c r="P68" s="110"/>
      <c r="Q68" s="110"/>
      <c r="R68" s="110"/>
      <c r="S68" s="110"/>
      <c r="T68" s="61" t="s">
        <v>66</v>
      </c>
      <c r="U68" s="62">
        <f>IFERROR(SUMPRODUCT(U66:U66*H66:H66),"0")</f>
        <v>0</v>
      </c>
      <c r="V68" s="62">
        <f>IFERROR(SUMPRODUCT(V66:V66*H66:H66),"0")</f>
        <v>0</v>
      </c>
      <c r="W68" s="61"/>
      <c r="X68" s="63"/>
      <c r="Y68" s="63"/>
    </row>
    <row r="69" spans="1:25" ht="16.5" customHeight="1" x14ac:dyDescent="0.25">
      <c r="A69" s="105" t="s">
        <v>134</v>
      </c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47"/>
      <c r="Y69" s="47"/>
    </row>
    <row r="70" spans="1:25" ht="14.25" customHeight="1" x14ac:dyDescent="0.25">
      <c r="A70" s="106" t="s">
        <v>135</v>
      </c>
      <c r="B70" s="106"/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48"/>
      <c r="Y70" s="48"/>
    </row>
    <row r="71" spans="1:25" ht="27" customHeight="1" x14ac:dyDescent="0.25">
      <c r="A71" s="49" t="s">
        <v>136</v>
      </c>
      <c r="B71" s="49" t="s">
        <v>137</v>
      </c>
      <c r="C71" s="50">
        <v>4301131016</v>
      </c>
      <c r="D71" s="107">
        <v>4607111034137</v>
      </c>
      <c r="E71" s="107"/>
      <c r="F71" s="51">
        <v>0.3</v>
      </c>
      <c r="G71" s="52">
        <v>12</v>
      </c>
      <c r="H71" s="51">
        <v>3.6</v>
      </c>
      <c r="I71" s="51">
        <v>4.3036000000000003</v>
      </c>
      <c r="J71" s="52">
        <v>70</v>
      </c>
      <c r="K71" s="53" t="s">
        <v>62</v>
      </c>
      <c r="L71" s="52">
        <v>180</v>
      </c>
      <c r="M71" s="108" t="s">
        <v>138</v>
      </c>
      <c r="N71" s="108"/>
      <c r="O71" s="108"/>
      <c r="P71" s="108"/>
      <c r="Q71" s="108"/>
      <c r="R71" s="54"/>
      <c r="S71" s="54"/>
      <c r="T71" s="55" t="s">
        <v>64</v>
      </c>
      <c r="U71" s="56">
        <v>0</v>
      </c>
      <c r="V71" s="57">
        <f>IFERROR(IF(U71="","",U71),"")</f>
        <v>0</v>
      </c>
      <c r="W71" s="58">
        <f>IFERROR(IF(U71="","",U71*0.01788),"")</f>
        <v>0</v>
      </c>
      <c r="X71" s="59"/>
      <c r="Y71" s="60"/>
    </row>
    <row r="72" spans="1:25" ht="27" customHeight="1" x14ac:dyDescent="0.25">
      <c r="A72" s="49" t="s">
        <v>139</v>
      </c>
      <c r="B72" s="49" t="s">
        <v>140</v>
      </c>
      <c r="C72" s="50">
        <v>4301131011</v>
      </c>
      <c r="D72" s="107">
        <v>4607111034120</v>
      </c>
      <c r="E72" s="107"/>
      <c r="F72" s="51">
        <v>0.3</v>
      </c>
      <c r="G72" s="52">
        <v>12</v>
      </c>
      <c r="H72" s="51">
        <v>3.6</v>
      </c>
      <c r="I72" s="51">
        <v>4.3036000000000003</v>
      </c>
      <c r="J72" s="52">
        <v>70</v>
      </c>
      <c r="K72" s="53" t="s">
        <v>62</v>
      </c>
      <c r="L72" s="52">
        <v>180</v>
      </c>
      <c r="M72" s="108" t="s">
        <v>141</v>
      </c>
      <c r="N72" s="108"/>
      <c r="O72" s="108"/>
      <c r="P72" s="108"/>
      <c r="Q72" s="108"/>
      <c r="R72" s="54"/>
      <c r="S72" s="54"/>
      <c r="T72" s="55" t="s">
        <v>64</v>
      </c>
      <c r="U72" s="56">
        <v>0</v>
      </c>
      <c r="V72" s="57">
        <f>IFERROR(IF(U72="","",U72),"")</f>
        <v>0</v>
      </c>
      <c r="W72" s="58">
        <f>IFERROR(IF(U72="","",U72*0.01788),"")</f>
        <v>0</v>
      </c>
      <c r="X72" s="59"/>
      <c r="Y72" s="60"/>
    </row>
    <row r="73" spans="1:25" x14ac:dyDescent="0.2">
      <c r="A73" s="109"/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10" t="s">
        <v>65</v>
      </c>
      <c r="N73" s="110"/>
      <c r="O73" s="110"/>
      <c r="P73" s="110"/>
      <c r="Q73" s="110"/>
      <c r="R73" s="110"/>
      <c r="S73" s="110"/>
      <c r="T73" s="61" t="s">
        <v>64</v>
      </c>
      <c r="U73" s="62">
        <f>IFERROR(SUM(U71:U72),"0")</f>
        <v>0</v>
      </c>
      <c r="V73" s="62">
        <f>IFERROR(SUM(V71:V72),"0")</f>
        <v>0</v>
      </c>
      <c r="W73" s="62">
        <f>IFERROR(IF(W71="",0,W71),"0")+IFERROR(IF(W72="",0,W72),"0")</f>
        <v>0</v>
      </c>
      <c r="X73" s="63"/>
      <c r="Y73" s="63"/>
    </row>
    <row r="74" spans="1:25" x14ac:dyDescent="0.2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10" t="s">
        <v>65</v>
      </c>
      <c r="N74" s="110"/>
      <c r="O74" s="110"/>
      <c r="P74" s="110"/>
      <c r="Q74" s="110"/>
      <c r="R74" s="110"/>
      <c r="S74" s="110"/>
      <c r="T74" s="61" t="s">
        <v>66</v>
      </c>
      <c r="U74" s="62">
        <f>IFERROR(SUMPRODUCT(U71:U72*H71:H72),"0")</f>
        <v>0</v>
      </c>
      <c r="V74" s="62">
        <f>IFERROR(SUMPRODUCT(V71:V72*H71:H72),"0")</f>
        <v>0</v>
      </c>
      <c r="W74" s="61"/>
      <c r="X74" s="63"/>
      <c r="Y74" s="63"/>
    </row>
    <row r="75" spans="1:25" ht="16.5" customHeight="1" x14ac:dyDescent="0.25">
      <c r="A75" s="105" t="s">
        <v>142</v>
      </c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47"/>
      <c r="Y75" s="47"/>
    </row>
    <row r="76" spans="1:25" ht="14.25" customHeight="1" x14ac:dyDescent="0.25">
      <c r="A76" s="106" t="s">
        <v>130</v>
      </c>
      <c r="B76" s="106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48"/>
      <c r="Y76" s="48"/>
    </row>
    <row r="77" spans="1:25" ht="27" customHeight="1" x14ac:dyDescent="0.25">
      <c r="A77" s="49" t="s">
        <v>143</v>
      </c>
      <c r="B77" s="49" t="s">
        <v>144</v>
      </c>
      <c r="C77" s="50">
        <v>4301135121</v>
      </c>
      <c r="D77" s="107">
        <v>4607111036735</v>
      </c>
      <c r="E77" s="107"/>
      <c r="F77" s="51">
        <v>0.43</v>
      </c>
      <c r="G77" s="52">
        <v>8</v>
      </c>
      <c r="H77" s="51">
        <v>3.44</v>
      </c>
      <c r="I77" s="51">
        <v>3.7223999999999999</v>
      </c>
      <c r="J77" s="52">
        <v>70</v>
      </c>
      <c r="K77" s="53" t="s">
        <v>62</v>
      </c>
      <c r="L77" s="52">
        <v>180</v>
      </c>
      <c r="M77" s="108" t="s">
        <v>145</v>
      </c>
      <c r="N77" s="108"/>
      <c r="O77" s="108"/>
      <c r="P77" s="108"/>
      <c r="Q77" s="108"/>
      <c r="R77" s="54"/>
      <c r="S77" s="54"/>
      <c r="T77" s="55" t="s">
        <v>64</v>
      </c>
      <c r="U77" s="56">
        <v>0</v>
      </c>
      <c r="V77" s="57">
        <f t="shared" ref="V77:V83" si="2">IFERROR(IF(U77="","",U77),"")</f>
        <v>0</v>
      </c>
      <c r="W77" s="58">
        <f t="shared" ref="W77:W83" si="3">IFERROR(IF(U77="","",U77*0.01788),"")</f>
        <v>0</v>
      </c>
      <c r="X77" s="59"/>
      <c r="Y77" s="60"/>
    </row>
    <row r="78" spans="1:25" ht="27" customHeight="1" x14ac:dyDescent="0.25">
      <c r="A78" s="49" t="s">
        <v>146</v>
      </c>
      <c r="B78" s="49" t="s">
        <v>147</v>
      </c>
      <c r="C78" s="50">
        <v>4301135053</v>
      </c>
      <c r="D78" s="107">
        <v>4607111036407</v>
      </c>
      <c r="E78" s="107"/>
      <c r="F78" s="51">
        <v>0.3</v>
      </c>
      <c r="G78" s="52">
        <v>14</v>
      </c>
      <c r="H78" s="51">
        <v>4.2</v>
      </c>
      <c r="I78" s="51">
        <v>4.5292000000000003</v>
      </c>
      <c r="J78" s="52">
        <v>70</v>
      </c>
      <c r="K78" s="53" t="s">
        <v>62</v>
      </c>
      <c r="L78" s="52">
        <v>180</v>
      </c>
      <c r="M78" s="108" t="s">
        <v>148</v>
      </c>
      <c r="N78" s="108"/>
      <c r="O78" s="108"/>
      <c r="P78" s="108"/>
      <c r="Q78" s="108"/>
      <c r="R78" s="54"/>
      <c r="S78" s="54"/>
      <c r="T78" s="55" t="s">
        <v>64</v>
      </c>
      <c r="U78" s="56">
        <v>0</v>
      </c>
      <c r="V78" s="57">
        <f t="shared" si="2"/>
        <v>0</v>
      </c>
      <c r="W78" s="58">
        <f t="shared" si="3"/>
        <v>0</v>
      </c>
      <c r="X78" s="59"/>
      <c r="Y78" s="60"/>
    </row>
    <row r="79" spans="1:25" ht="16.5" customHeight="1" x14ac:dyDescent="0.25">
      <c r="A79" s="49" t="s">
        <v>149</v>
      </c>
      <c r="B79" s="49" t="s">
        <v>150</v>
      </c>
      <c r="C79" s="50">
        <v>4301135122</v>
      </c>
      <c r="D79" s="107">
        <v>4607111033628</v>
      </c>
      <c r="E79" s="107"/>
      <c r="F79" s="51">
        <v>0.3</v>
      </c>
      <c r="G79" s="52">
        <v>12</v>
      </c>
      <c r="H79" s="51">
        <v>3.6</v>
      </c>
      <c r="I79" s="51">
        <v>4.3036000000000003</v>
      </c>
      <c r="J79" s="52">
        <v>70</v>
      </c>
      <c r="K79" s="53" t="s">
        <v>62</v>
      </c>
      <c r="L79" s="52">
        <v>180</v>
      </c>
      <c r="M79" s="108" t="s">
        <v>151</v>
      </c>
      <c r="N79" s="108"/>
      <c r="O79" s="108"/>
      <c r="P79" s="108"/>
      <c r="Q79" s="108"/>
      <c r="R79" s="54"/>
      <c r="S79" s="54"/>
      <c r="T79" s="55" t="s">
        <v>64</v>
      </c>
      <c r="U79" s="56">
        <v>0</v>
      </c>
      <c r="V79" s="57">
        <f t="shared" si="2"/>
        <v>0</v>
      </c>
      <c r="W79" s="58">
        <f t="shared" si="3"/>
        <v>0</v>
      </c>
      <c r="X79" s="59"/>
      <c r="Y79" s="60"/>
    </row>
    <row r="80" spans="1:25" ht="27" customHeight="1" x14ac:dyDescent="0.25">
      <c r="A80" s="49" t="s">
        <v>152</v>
      </c>
      <c r="B80" s="49" t="s">
        <v>153</v>
      </c>
      <c r="C80" s="50">
        <v>4301130400</v>
      </c>
      <c r="D80" s="107">
        <v>4607111033451</v>
      </c>
      <c r="E80" s="107"/>
      <c r="F80" s="51">
        <v>0.3</v>
      </c>
      <c r="G80" s="52">
        <v>12</v>
      </c>
      <c r="H80" s="51">
        <v>3.6</v>
      </c>
      <c r="I80" s="51">
        <v>4.3036000000000003</v>
      </c>
      <c r="J80" s="52">
        <v>70</v>
      </c>
      <c r="K80" s="53" t="s">
        <v>62</v>
      </c>
      <c r="L80" s="52">
        <v>180</v>
      </c>
      <c r="M80" s="108" t="s">
        <v>154</v>
      </c>
      <c r="N80" s="108"/>
      <c r="O80" s="108"/>
      <c r="P80" s="108"/>
      <c r="Q80" s="108"/>
      <c r="R80" s="54"/>
      <c r="S80" s="54"/>
      <c r="T80" s="55" t="s">
        <v>64</v>
      </c>
      <c r="U80" s="56">
        <v>5</v>
      </c>
      <c r="V80" s="57">
        <f t="shared" si="2"/>
        <v>5</v>
      </c>
      <c r="W80" s="58">
        <f t="shared" si="3"/>
        <v>8.9400000000000007E-2</v>
      </c>
      <c r="X80" s="59"/>
      <c r="Y80" s="60"/>
    </row>
    <row r="81" spans="1:25" ht="27" customHeight="1" x14ac:dyDescent="0.25">
      <c r="A81" s="49" t="s">
        <v>155</v>
      </c>
      <c r="B81" s="49" t="s">
        <v>156</v>
      </c>
      <c r="C81" s="50">
        <v>4301135120</v>
      </c>
      <c r="D81" s="107">
        <v>4607111035141</v>
      </c>
      <c r="E81" s="107"/>
      <c r="F81" s="51">
        <v>0.3</v>
      </c>
      <c r="G81" s="52">
        <v>12</v>
      </c>
      <c r="H81" s="51">
        <v>3.6</v>
      </c>
      <c r="I81" s="51">
        <v>4.3036000000000003</v>
      </c>
      <c r="J81" s="52">
        <v>70</v>
      </c>
      <c r="K81" s="53" t="s">
        <v>62</v>
      </c>
      <c r="L81" s="52">
        <v>180</v>
      </c>
      <c r="M81" s="108" t="s">
        <v>157</v>
      </c>
      <c r="N81" s="108"/>
      <c r="O81" s="108"/>
      <c r="P81" s="108"/>
      <c r="Q81" s="108"/>
      <c r="R81" s="54"/>
      <c r="S81" s="54"/>
      <c r="T81" s="55" t="s">
        <v>64</v>
      </c>
      <c r="U81" s="56">
        <v>0</v>
      </c>
      <c r="V81" s="57">
        <f t="shared" si="2"/>
        <v>0</v>
      </c>
      <c r="W81" s="58">
        <f t="shared" si="3"/>
        <v>0</v>
      </c>
      <c r="X81" s="59"/>
      <c r="Y81" s="60"/>
    </row>
    <row r="82" spans="1:25" ht="27" customHeight="1" x14ac:dyDescent="0.25">
      <c r="A82" s="49" t="s">
        <v>158</v>
      </c>
      <c r="B82" s="49" t="s">
        <v>159</v>
      </c>
      <c r="C82" s="50">
        <v>4301135111</v>
      </c>
      <c r="D82" s="107">
        <v>4607111035028</v>
      </c>
      <c r="E82" s="107"/>
      <c r="F82" s="51">
        <v>0.48</v>
      </c>
      <c r="G82" s="52">
        <v>8</v>
      </c>
      <c r="H82" s="51">
        <v>3.84</v>
      </c>
      <c r="I82" s="51">
        <v>4.4488000000000003</v>
      </c>
      <c r="J82" s="52">
        <v>70</v>
      </c>
      <c r="K82" s="53" t="s">
        <v>62</v>
      </c>
      <c r="L82" s="52">
        <v>180</v>
      </c>
      <c r="M82" s="108" t="s">
        <v>160</v>
      </c>
      <c r="N82" s="108"/>
      <c r="O82" s="108"/>
      <c r="P82" s="108"/>
      <c r="Q82" s="108"/>
      <c r="R82" s="54"/>
      <c r="S82" s="54"/>
      <c r="T82" s="55" t="s">
        <v>64</v>
      </c>
      <c r="U82" s="56">
        <v>0</v>
      </c>
      <c r="V82" s="57">
        <f t="shared" si="2"/>
        <v>0</v>
      </c>
      <c r="W82" s="58">
        <f t="shared" si="3"/>
        <v>0</v>
      </c>
      <c r="X82" s="59"/>
      <c r="Y82" s="60"/>
    </row>
    <row r="83" spans="1:25" ht="27" customHeight="1" x14ac:dyDescent="0.25">
      <c r="A83" s="49" t="s">
        <v>161</v>
      </c>
      <c r="B83" s="49" t="s">
        <v>162</v>
      </c>
      <c r="C83" s="50">
        <v>4301135109</v>
      </c>
      <c r="D83" s="107">
        <v>4607111033444</v>
      </c>
      <c r="E83" s="107"/>
      <c r="F83" s="51">
        <v>0.3</v>
      </c>
      <c r="G83" s="52">
        <v>12</v>
      </c>
      <c r="H83" s="51">
        <v>3.6</v>
      </c>
      <c r="I83" s="51">
        <v>4.3036000000000003</v>
      </c>
      <c r="J83" s="52">
        <v>70</v>
      </c>
      <c r="K83" s="53" t="s">
        <v>62</v>
      </c>
      <c r="L83" s="52">
        <v>180</v>
      </c>
      <c r="M83" s="108" t="s">
        <v>163</v>
      </c>
      <c r="N83" s="108"/>
      <c r="O83" s="108"/>
      <c r="P83" s="108"/>
      <c r="Q83" s="108"/>
      <c r="R83" s="54"/>
      <c r="S83" s="54"/>
      <c r="T83" s="55" t="s">
        <v>64</v>
      </c>
      <c r="U83" s="56">
        <v>15</v>
      </c>
      <c r="V83" s="57">
        <f t="shared" si="2"/>
        <v>15</v>
      </c>
      <c r="W83" s="58">
        <f t="shared" si="3"/>
        <v>0.26819999999999999</v>
      </c>
      <c r="X83" s="59"/>
      <c r="Y83" s="60"/>
    </row>
    <row r="84" spans="1:25" x14ac:dyDescent="0.2">
      <c r="A84" s="109"/>
      <c r="B84" s="109"/>
      <c r="C84" s="109"/>
      <c r="D84" s="109"/>
      <c r="E84" s="109"/>
      <c r="F84" s="109"/>
      <c r="G84" s="109"/>
      <c r="H84" s="109"/>
      <c r="I84" s="109"/>
      <c r="J84" s="109"/>
      <c r="K84" s="109"/>
      <c r="L84" s="109"/>
      <c r="M84" s="110" t="s">
        <v>65</v>
      </c>
      <c r="N84" s="110"/>
      <c r="O84" s="110"/>
      <c r="P84" s="110"/>
      <c r="Q84" s="110"/>
      <c r="R84" s="110"/>
      <c r="S84" s="110"/>
      <c r="T84" s="61" t="s">
        <v>64</v>
      </c>
      <c r="U84" s="62">
        <f>IFERROR(SUM(U77:U83),"0")</f>
        <v>20</v>
      </c>
      <c r="V84" s="62">
        <f>IFERROR(SUM(V77:V83),"0")</f>
        <v>20</v>
      </c>
      <c r="W84" s="62">
        <f>IFERROR(IF(W77="",0,W77),"0")+IFERROR(IF(W78="",0,W78),"0")+IFERROR(IF(W79="",0,W79),"0")+IFERROR(IF(W80="",0,W80),"0")+IFERROR(IF(W81="",0,W81),"0")+IFERROR(IF(W82="",0,W82),"0")+IFERROR(IF(W83="",0,W83),"0")</f>
        <v>0.35760000000000003</v>
      </c>
      <c r="X84" s="63"/>
      <c r="Y84" s="63"/>
    </row>
    <row r="85" spans="1:25" x14ac:dyDescent="0.2">
      <c r="A85" s="109"/>
      <c r="B85" s="109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110" t="s">
        <v>65</v>
      </c>
      <c r="N85" s="110"/>
      <c r="O85" s="110"/>
      <c r="P85" s="110"/>
      <c r="Q85" s="110"/>
      <c r="R85" s="110"/>
      <c r="S85" s="110"/>
      <c r="T85" s="61" t="s">
        <v>66</v>
      </c>
      <c r="U85" s="62">
        <f>IFERROR(SUMPRODUCT(U77:U83*H77:H83),"0")</f>
        <v>72</v>
      </c>
      <c r="V85" s="62">
        <f>IFERROR(SUMPRODUCT(V77:V83*H77:H83),"0")</f>
        <v>72</v>
      </c>
      <c r="W85" s="61"/>
      <c r="X85" s="63"/>
      <c r="Y85" s="63"/>
    </row>
    <row r="86" spans="1:25" ht="16.5" customHeight="1" x14ac:dyDescent="0.25">
      <c r="A86" s="105" t="s">
        <v>164</v>
      </c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47"/>
      <c r="Y86" s="47"/>
    </row>
    <row r="87" spans="1:25" ht="14.25" customHeight="1" x14ac:dyDescent="0.25">
      <c r="A87" s="106" t="s">
        <v>164</v>
      </c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48"/>
      <c r="Y87" s="48"/>
    </row>
    <row r="88" spans="1:25" ht="27" customHeight="1" x14ac:dyDescent="0.25">
      <c r="A88" s="49" t="s">
        <v>165</v>
      </c>
      <c r="B88" s="49" t="s">
        <v>166</v>
      </c>
      <c r="C88" s="50">
        <v>4301136013</v>
      </c>
      <c r="D88" s="107">
        <v>4607025784012</v>
      </c>
      <c r="E88" s="107"/>
      <c r="F88" s="51">
        <v>0.09</v>
      </c>
      <c r="G88" s="52">
        <v>24</v>
      </c>
      <c r="H88" s="51">
        <v>2.16</v>
      </c>
      <c r="I88" s="51">
        <v>2.4912000000000001</v>
      </c>
      <c r="J88" s="52">
        <v>126</v>
      </c>
      <c r="K88" s="53" t="s">
        <v>62</v>
      </c>
      <c r="L88" s="52">
        <v>180</v>
      </c>
      <c r="M88" s="108" t="s">
        <v>167</v>
      </c>
      <c r="N88" s="108"/>
      <c r="O88" s="108"/>
      <c r="P88" s="108"/>
      <c r="Q88" s="108"/>
      <c r="R88" s="54"/>
      <c r="S88" s="54"/>
      <c r="T88" s="55" t="s">
        <v>64</v>
      </c>
      <c r="U88" s="56">
        <v>0</v>
      </c>
      <c r="V88" s="57">
        <f>IFERROR(IF(U88="","",U88),"")</f>
        <v>0</v>
      </c>
      <c r="W88" s="58">
        <f>IFERROR(IF(U88="","",U88*0.00936),"")</f>
        <v>0</v>
      </c>
      <c r="X88" s="59"/>
      <c r="Y88" s="60"/>
    </row>
    <row r="89" spans="1:25" ht="27" customHeight="1" x14ac:dyDescent="0.25">
      <c r="A89" s="49" t="s">
        <v>168</v>
      </c>
      <c r="B89" s="49" t="s">
        <v>169</v>
      </c>
      <c r="C89" s="50">
        <v>4301136012</v>
      </c>
      <c r="D89" s="107">
        <v>4607025784319</v>
      </c>
      <c r="E89" s="107"/>
      <c r="F89" s="51">
        <v>0.36</v>
      </c>
      <c r="G89" s="52">
        <v>10</v>
      </c>
      <c r="H89" s="51">
        <v>3.6</v>
      </c>
      <c r="I89" s="51">
        <v>4.2439999999999998</v>
      </c>
      <c r="J89" s="52">
        <v>70</v>
      </c>
      <c r="K89" s="53" t="s">
        <v>62</v>
      </c>
      <c r="L89" s="52">
        <v>180</v>
      </c>
      <c r="M89" s="108" t="s">
        <v>170</v>
      </c>
      <c r="N89" s="108"/>
      <c r="O89" s="108"/>
      <c r="P89" s="108"/>
      <c r="Q89" s="108"/>
      <c r="R89" s="54"/>
      <c r="S89" s="54"/>
      <c r="T89" s="55" t="s">
        <v>64</v>
      </c>
      <c r="U89" s="56">
        <v>0</v>
      </c>
      <c r="V89" s="57">
        <f>IFERROR(IF(U89="","",U89),"")</f>
        <v>0</v>
      </c>
      <c r="W89" s="58">
        <f>IFERROR(IF(U89="","",U89*0.01788),"")</f>
        <v>0</v>
      </c>
      <c r="X89" s="59"/>
      <c r="Y89" s="60"/>
    </row>
    <row r="90" spans="1:25" ht="16.5" customHeight="1" x14ac:dyDescent="0.25">
      <c r="A90" s="49" t="s">
        <v>171</v>
      </c>
      <c r="B90" s="49" t="s">
        <v>172</v>
      </c>
      <c r="C90" s="50">
        <v>4301136014</v>
      </c>
      <c r="D90" s="107">
        <v>4607111035370</v>
      </c>
      <c r="E90" s="107"/>
      <c r="F90" s="51">
        <v>0.14000000000000001</v>
      </c>
      <c r="G90" s="52">
        <v>22</v>
      </c>
      <c r="H90" s="51">
        <v>3.08</v>
      </c>
      <c r="I90" s="51">
        <v>3.464</v>
      </c>
      <c r="J90" s="52">
        <v>84</v>
      </c>
      <c r="K90" s="53" t="s">
        <v>62</v>
      </c>
      <c r="L90" s="52">
        <v>180</v>
      </c>
      <c r="M90" s="108" t="s">
        <v>173</v>
      </c>
      <c r="N90" s="108"/>
      <c r="O90" s="108"/>
      <c r="P90" s="108"/>
      <c r="Q90" s="108"/>
      <c r="R90" s="54"/>
      <c r="S90" s="54"/>
      <c r="T90" s="55" t="s">
        <v>64</v>
      </c>
      <c r="U90" s="56">
        <v>0</v>
      </c>
      <c r="V90" s="57">
        <f>IFERROR(IF(U90="","",U90),"")</f>
        <v>0</v>
      </c>
      <c r="W90" s="58">
        <f>IFERROR(IF(U90="","",U90*0.0155),"")</f>
        <v>0</v>
      </c>
      <c r="X90" s="59"/>
      <c r="Y90" s="60"/>
    </row>
    <row r="91" spans="1:25" x14ac:dyDescent="0.2">
      <c r="A91" s="109"/>
      <c r="B91" s="109"/>
      <c r="C91" s="109"/>
      <c r="D91" s="109"/>
      <c r="E91" s="109"/>
      <c r="F91" s="109"/>
      <c r="G91" s="109"/>
      <c r="H91" s="109"/>
      <c r="I91" s="109"/>
      <c r="J91" s="109"/>
      <c r="K91" s="109"/>
      <c r="L91" s="109"/>
      <c r="M91" s="110" t="s">
        <v>65</v>
      </c>
      <c r="N91" s="110"/>
      <c r="O91" s="110"/>
      <c r="P91" s="110"/>
      <c r="Q91" s="110"/>
      <c r="R91" s="110"/>
      <c r="S91" s="110"/>
      <c r="T91" s="61" t="s">
        <v>64</v>
      </c>
      <c r="U91" s="62">
        <f>IFERROR(SUM(U88:U90),"0")</f>
        <v>0</v>
      </c>
      <c r="V91" s="62">
        <f>IFERROR(SUM(V88:V90),"0")</f>
        <v>0</v>
      </c>
      <c r="W91" s="62">
        <f>IFERROR(IF(W88="",0,W88),"0")+IFERROR(IF(W89="",0,W89),"0")+IFERROR(IF(W90="",0,W90),"0")</f>
        <v>0</v>
      </c>
      <c r="X91" s="63"/>
      <c r="Y91" s="63"/>
    </row>
    <row r="92" spans="1:25" x14ac:dyDescent="0.2">
      <c r="A92" s="109"/>
      <c r="B92" s="109"/>
      <c r="C92" s="109"/>
      <c r="D92" s="109"/>
      <c r="E92" s="109"/>
      <c r="F92" s="109"/>
      <c r="G92" s="109"/>
      <c r="H92" s="109"/>
      <c r="I92" s="109"/>
      <c r="J92" s="109"/>
      <c r="K92" s="109"/>
      <c r="L92" s="109"/>
      <c r="M92" s="110" t="s">
        <v>65</v>
      </c>
      <c r="N92" s="110"/>
      <c r="O92" s="110"/>
      <c r="P92" s="110"/>
      <c r="Q92" s="110"/>
      <c r="R92" s="110"/>
      <c r="S92" s="110"/>
      <c r="T92" s="61" t="s">
        <v>66</v>
      </c>
      <c r="U92" s="62">
        <f>IFERROR(SUMPRODUCT(U88:U90*H88:H90),"0")</f>
        <v>0</v>
      </c>
      <c r="V92" s="62">
        <f>IFERROR(SUMPRODUCT(V88:V90*H88:H90),"0")</f>
        <v>0</v>
      </c>
      <c r="W92" s="61"/>
      <c r="X92" s="63"/>
      <c r="Y92" s="63"/>
    </row>
    <row r="93" spans="1:25" ht="16.5" customHeight="1" x14ac:dyDescent="0.25">
      <c r="A93" s="105" t="s">
        <v>174</v>
      </c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47"/>
      <c r="Y93" s="47"/>
    </row>
    <row r="94" spans="1:25" ht="14.25" customHeight="1" x14ac:dyDescent="0.25">
      <c r="A94" s="106" t="s">
        <v>59</v>
      </c>
      <c r="B94" s="106"/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48"/>
      <c r="Y94" s="48"/>
    </row>
    <row r="95" spans="1:25" ht="27" customHeight="1" x14ac:dyDescent="0.25">
      <c r="A95" s="49" t="s">
        <v>175</v>
      </c>
      <c r="B95" s="49" t="s">
        <v>176</v>
      </c>
      <c r="C95" s="50">
        <v>4301070906</v>
      </c>
      <c r="D95" s="107">
        <v>4607111033970</v>
      </c>
      <c r="E95" s="107"/>
      <c r="F95" s="51">
        <v>0.43</v>
      </c>
      <c r="G95" s="52">
        <v>16</v>
      </c>
      <c r="H95" s="51">
        <v>6.88</v>
      </c>
      <c r="I95" s="51">
        <v>7.1996000000000002</v>
      </c>
      <c r="J95" s="52">
        <v>84</v>
      </c>
      <c r="K95" s="53" t="s">
        <v>62</v>
      </c>
      <c r="L95" s="52">
        <v>150</v>
      </c>
      <c r="M95" s="108" t="s">
        <v>177</v>
      </c>
      <c r="N95" s="108"/>
      <c r="O95" s="108"/>
      <c r="P95" s="108"/>
      <c r="Q95" s="108"/>
      <c r="R95" s="54"/>
      <c r="S95" s="54"/>
      <c r="T95" s="55" t="s">
        <v>64</v>
      </c>
      <c r="U95" s="56">
        <v>0</v>
      </c>
      <c r="V95" s="57">
        <f>IFERROR(IF(U95="","",U95),"")</f>
        <v>0</v>
      </c>
      <c r="W95" s="58">
        <f>IFERROR(IF(U95="","",U95*0.0155),"")</f>
        <v>0</v>
      </c>
      <c r="X95" s="59"/>
      <c r="Y95" s="60"/>
    </row>
    <row r="96" spans="1:25" ht="27" customHeight="1" x14ac:dyDescent="0.25">
      <c r="A96" s="49" t="s">
        <v>178</v>
      </c>
      <c r="B96" s="49" t="s">
        <v>179</v>
      </c>
      <c r="C96" s="50">
        <v>4301070907</v>
      </c>
      <c r="D96" s="107">
        <v>4607111034144</v>
      </c>
      <c r="E96" s="107"/>
      <c r="F96" s="51">
        <v>0.9</v>
      </c>
      <c r="G96" s="52">
        <v>8</v>
      </c>
      <c r="H96" s="51">
        <v>7.2</v>
      </c>
      <c r="I96" s="51">
        <v>7.4859999999999998</v>
      </c>
      <c r="J96" s="52">
        <v>84</v>
      </c>
      <c r="K96" s="53" t="s">
        <v>62</v>
      </c>
      <c r="L96" s="52">
        <v>150</v>
      </c>
      <c r="M96" s="108" t="s">
        <v>180</v>
      </c>
      <c r="N96" s="108"/>
      <c r="O96" s="108"/>
      <c r="P96" s="108"/>
      <c r="Q96" s="108"/>
      <c r="R96" s="54"/>
      <c r="S96" s="54"/>
      <c r="T96" s="55" t="s">
        <v>64</v>
      </c>
      <c r="U96" s="56">
        <v>5</v>
      </c>
      <c r="V96" s="57">
        <f>IFERROR(IF(U96="","",U96),"")</f>
        <v>5</v>
      </c>
      <c r="W96" s="58">
        <f>IFERROR(IF(U96="","",U96*0.0155),"")</f>
        <v>7.7499999999999999E-2</v>
      </c>
      <c r="X96" s="59"/>
      <c r="Y96" s="60"/>
    </row>
    <row r="97" spans="1:25" ht="27" customHeight="1" x14ac:dyDescent="0.25">
      <c r="A97" s="49" t="s">
        <v>181</v>
      </c>
      <c r="B97" s="49" t="s">
        <v>182</v>
      </c>
      <c r="C97" s="50">
        <v>4301070904</v>
      </c>
      <c r="D97" s="107">
        <v>4607111033987</v>
      </c>
      <c r="E97" s="107"/>
      <c r="F97" s="51">
        <v>0.43</v>
      </c>
      <c r="G97" s="52">
        <v>16</v>
      </c>
      <c r="H97" s="51">
        <v>6.88</v>
      </c>
      <c r="I97" s="51">
        <v>7.1996000000000002</v>
      </c>
      <c r="J97" s="52">
        <v>84</v>
      </c>
      <c r="K97" s="53" t="s">
        <v>62</v>
      </c>
      <c r="L97" s="52">
        <v>150</v>
      </c>
      <c r="M97" s="108" t="s">
        <v>183</v>
      </c>
      <c r="N97" s="108"/>
      <c r="O97" s="108"/>
      <c r="P97" s="108"/>
      <c r="Q97" s="108"/>
      <c r="R97" s="54"/>
      <c r="S97" s="54"/>
      <c r="T97" s="55" t="s">
        <v>64</v>
      </c>
      <c r="U97" s="56">
        <v>0</v>
      </c>
      <c r="V97" s="57">
        <f>IFERROR(IF(U97="","",U97),"")</f>
        <v>0</v>
      </c>
      <c r="W97" s="58">
        <f>IFERROR(IF(U97="","",U97*0.0155),"")</f>
        <v>0</v>
      </c>
      <c r="X97" s="59"/>
      <c r="Y97" s="60"/>
    </row>
    <row r="98" spans="1:25" ht="27" customHeight="1" x14ac:dyDescent="0.25">
      <c r="A98" s="49" t="s">
        <v>184</v>
      </c>
      <c r="B98" s="49" t="s">
        <v>185</v>
      </c>
      <c r="C98" s="50">
        <v>4301070905</v>
      </c>
      <c r="D98" s="107">
        <v>4607111034151</v>
      </c>
      <c r="E98" s="107"/>
      <c r="F98" s="51">
        <v>0.9</v>
      </c>
      <c r="G98" s="52">
        <v>8</v>
      </c>
      <c r="H98" s="51">
        <v>7.2</v>
      </c>
      <c r="I98" s="51">
        <v>7.4859999999999998</v>
      </c>
      <c r="J98" s="52">
        <v>84</v>
      </c>
      <c r="K98" s="53" t="s">
        <v>62</v>
      </c>
      <c r="L98" s="52">
        <v>150</v>
      </c>
      <c r="M98" s="108" t="s">
        <v>186</v>
      </c>
      <c r="N98" s="108"/>
      <c r="O98" s="108"/>
      <c r="P98" s="108"/>
      <c r="Q98" s="108"/>
      <c r="R98" s="54"/>
      <c r="S98" s="54"/>
      <c r="T98" s="55" t="s">
        <v>64</v>
      </c>
      <c r="U98" s="56">
        <v>15</v>
      </c>
      <c r="V98" s="57">
        <f>IFERROR(IF(U98="","",U98),"")</f>
        <v>15</v>
      </c>
      <c r="W98" s="58">
        <f>IFERROR(IF(U98="","",U98*0.0155),"")</f>
        <v>0.23249999999999998</v>
      </c>
      <c r="X98" s="59"/>
      <c r="Y98" s="60"/>
    </row>
    <row r="99" spans="1:25" x14ac:dyDescent="0.2">
      <c r="A99" s="109"/>
      <c r="B99" s="109"/>
      <c r="C99" s="109"/>
      <c r="D99" s="109"/>
      <c r="E99" s="109"/>
      <c r="F99" s="109"/>
      <c r="G99" s="109"/>
      <c r="H99" s="109"/>
      <c r="I99" s="109"/>
      <c r="J99" s="109"/>
      <c r="K99" s="109"/>
      <c r="L99" s="109"/>
      <c r="M99" s="110" t="s">
        <v>65</v>
      </c>
      <c r="N99" s="110"/>
      <c r="O99" s="110"/>
      <c r="P99" s="110"/>
      <c r="Q99" s="110"/>
      <c r="R99" s="110"/>
      <c r="S99" s="110"/>
      <c r="T99" s="61" t="s">
        <v>64</v>
      </c>
      <c r="U99" s="62">
        <f>IFERROR(SUM(U95:U98),"0")</f>
        <v>20</v>
      </c>
      <c r="V99" s="62">
        <f>IFERROR(SUM(V95:V98),"0")</f>
        <v>20</v>
      </c>
      <c r="W99" s="62">
        <f>IFERROR(IF(W95="",0,W95),"0")+IFERROR(IF(W96="",0,W96),"0")+IFERROR(IF(W97="",0,W97),"0")+IFERROR(IF(W98="",0,W98),"0")</f>
        <v>0.31</v>
      </c>
      <c r="X99" s="63"/>
      <c r="Y99" s="63"/>
    </row>
    <row r="100" spans="1:25" x14ac:dyDescent="0.2">
      <c r="A100" s="109"/>
      <c r="B100" s="109"/>
      <c r="C100" s="109"/>
      <c r="D100" s="109"/>
      <c r="E100" s="109"/>
      <c r="F100" s="109"/>
      <c r="G100" s="109"/>
      <c r="H100" s="109"/>
      <c r="I100" s="109"/>
      <c r="J100" s="109"/>
      <c r="K100" s="109"/>
      <c r="L100" s="109"/>
      <c r="M100" s="110" t="s">
        <v>65</v>
      </c>
      <c r="N100" s="110"/>
      <c r="O100" s="110"/>
      <c r="P100" s="110"/>
      <c r="Q100" s="110"/>
      <c r="R100" s="110"/>
      <c r="S100" s="110"/>
      <c r="T100" s="61" t="s">
        <v>66</v>
      </c>
      <c r="U100" s="62">
        <f>IFERROR(SUMPRODUCT(U95:U98*H95:H98),"0")</f>
        <v>144</v>
      </c>
      <c r="V100" s="62">
        <f>IFERROR(SUMPRODUCT(V95:V98*H95:H98),"0")</f>
        <v>144</v>
      </c>
      <c r="W100" s="61"/>
      <c r="X100" s="63"/>
      <c r="Y100" s="63"/>
    </row>
    <row r="101" spans="1:25" ht="16.5" customHeight="1" x14ac:dyDescent="0.25">
      <c r="A101" s="105" t="s">
        <v>187</v>
      </c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47"/>
      <c r="Y101" s="47"/>
    </row>
    <row r="102" spans="1:25" ht="14.25" customHeight="1" x14ac:dyDescent="0.25">
      <c r="A102" s="106" t="s">
        <v>130</v>
      </c>
      <c r="B102" s="106"/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48"/>
      <c r="Y102" s="48"/>
    </row>
    <row r="103" spans="1:25" ht="27" customHeight="1" x14ac:dyDescent="0.25">
      <c r="A103" s="49" t="s">
        <v>188</v>
      </c>
      <c r="B103" s="49" t="s">
        <v>189</v>
      </c>
      <c r="C103" s="50">
        <v>4301135116</v>
      </c>
      <c r="D103" s="107">
        <v>4607111034014</v>
      </c>
      <c r="E103" s="107"/>
      <c r="F103" s="51">
        <v>0.25</v>
      </c>
      <c r="G103" s="52">
        <v>12</v>
      </c>
      <c r="H103" s="51">
        <v>3</v>
      </c>
      <c r="I103" s="51">
        <v>3.7035999999999998</v>
      </c>
      <c r="J103" s="52">
        <v>70</v>
      </c>
      <c r="K103" s="53" t="s">
        <v>62</v>
      </c>
      <c r="L103" s="52">
        <v>180</v>
      </c>
      <c r="M103" s="108" t="s">
        <v>190</v>
      </c>
      <c r="N103" s="108"/>
      <c r="O103" s="108"/>
      <c r="P103" s="108"/>
      <c r="Q103" s="108"/>
      <c r="R103" s="54"/>
      <c r="S103" s="54"/>
      <c r="T103" s="55" t="s">
        <v>64</v>
      </c>
      <c r="U103" s="56">
        <v>10</v>
      </c>
      <c r="V103" s="57">
        <f>IFERROR(IF(U103="","",U103),"")</f>
        <v>10</v>
      </c>
      <c r="W103" s="58">
        <f>IFERROR(IF(U103="","",U103*0.01788),"")</f>
        <v>0.17880000000000001</v>
      </c>
      <c r="X103" s="59"/>
      <c r="Y103" s="60"/>
    </row>
    <row r="104" spans="1:25" ht="27" customHeight="1" x14ac:dyDescent="0.25">
      <c r="A104" s="49" t="s">
        <v>191</v>
      </c>
      <c r="B104" s="49" t="s">
        <v>192</v>
      </c>
      <c r="C104" s="50">
        <v>4301135117</v>
      </c>
      <c r="D104" s="107">
        <v>4607111033994</v>
      </c>
      <c r="E104" s="107"/>
      <c r="F104" s="51">
        <v>0.25</v>
      </c>
      <c r="G104" s="52">
        <v>12</v>
      </c>
      <c r="H104" s="51">
        <v>3</v>
      </c>
      <c r="I104" s="51">
        <v>3.7035999999999998</v>
      </c>
      <c r="J104" s="52">
        <v>70</v>
      </c>
      <c r="K104" s="53" t="s">
        <v>62</v>
      </c>
      <c r="L104" s="52">
        <v>180</v>
      </c>
      <c r="M104" s="108" t="s">
        <v>193</v>
      </c>
      <c r="N104" s="108"/>
      <c r="O104" s="108"/>
      <c r="P104" s="108"/>
      <c r="Q104" s="108"/>
      <c r="R104" s="54"/>
      <c r="S104" s="54"/>
      <c r="T104" s="55" t="s">
        <v>64</v>
      </c>
      <c r="U104" s="56">
        <v>10</v>
      </c>
      <c r="V104" s="57">
        <f>IFERROR(IF(U104="","",U104),"")</f>
        <v>10</v>
      </c>
      <c r="W104" s="58">
        <f>IFERROR(IF(U104="","",U104*0.01788),"")</f>
        <v>0.17880000000000001</v>
      </c>
      <c r="X104" s="59"/>
      <c r="Y104" s="60"/>
    </row>
    <row r="105" spans="1:25" x14ac:dyDescent="0.2">
      <c r="A105" s="109"/>
      <c r="B105" s="109"/>
      <c r="C105" s="109"/>
      <c r="D105" s="109"/>
      <c r="E105" s="109"/>
      <c r="F105" s="109"/>
      <c r="G105" s="109"/>
      <c r="H105" s="109"/>
      <c r="I105" s="109"/>
      <c r="J105" s="109"/>
      <c r="K105" s="109"/>
      <c r="L105" s="109"/>
      <c r="M105" s="110" t="s">
        <v>65</v>
      </c>
      <c r="N105" s="110"/>
      <c r="O105" s="110"/>
      <c r="P105" s="110"/>
      <c r="Q105" s="110"/>
      <c r="R105" s="110"/>
      <c r="S105" s="110"/>
      <c r="T105" s="61" t="s">
        <v>64</v>
      </c>
      <c r="U105" s="62">
        <f>IFERROR(SUM(U103:U104),"0")</f>
        <v>20</v>
      </c>
      <c r="V105" s="62">
        <f>IFERROR(SUM(V103:V104),"0")</f>
        <v>20</v>
      </c>
      <c r="W105" s="62">
        <f>IFERROR(IF(W103="",0,W103),"0")+IFERROR(IF(W104="",0,W104),"0")</f>
        <v>0.35760000000000003</v>
      </c>
      <c r="X105" s="63"/>
      <c r="Y105" s="63"/>
    </row>
    <row r="106" spans="1:25" x14ac:dyDescent="0.2">
      <c r="A106" s="109"/>
      <c r="B106" s="109"/>
      <c r="C106" s="109"/>
      <c r="D106" s="109"/>
      <c r="E106" s="109"/>
      <c r="F106" s="109"/>
      <c r="G106" s="109"/>
      <c r="H106" s="109"/>
      <c r="I106" s="109"/>
      <c r="J106" s="109"/>
      <c r="K106" s="109"/>
      <c r="L106" s="109"/>
      <c r="M106" s="110" t="s">
        <v>65</v>
      </c>
      <c r="N106" s="110"/>
      <c r="O106" s="110"/>
      <c r="P106" s="110"/>
      <c r="Q106" s="110"/>
      <c r="R106" s="110"/>
      <c r="S106" s="110"/>
      <c r="T106" s="61" t="s">
        <v>66</v>
      </c>
      <c r="U106" s="62">
        <f>IFERROR(SUMPRODUCT(U103:U104*H103:H104),"0")</f>
        <v>60</v>
      </c>
      <c r="V106" s="62">
        <f>IFERROR(SUMPRODUCT(V103:V104*H103:H104),"0")</f>
        <v>60</v>
      </c>
      <c r="W106" s="61"/>
      <c r="X106" s="63"/>
      <c r="Y106" s="63"/>
    </row>
    <row r="107" spans="1:25" ht="16.5" customHeight="1" x14ac:dyDescent="0.25">
      <c r="A107" s="105" t="s">
        <v>194</v>
      </c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47"/>
      <c r="Y107" s="47"/>
    </row>
    <row r="108" spans="1:25" ht="14.25" customHeight="1" x14ac:dyDescent="0.25">
      <c r="A108" s="106" t="s">
        <v>130</v>
      </c>
      <c r="B108" s="106"/>
      <c r="C108" s="106"/>
      <c r="D108" s="106"/>
      <c r="E108" s="106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48"/>
      <c r="Y108" s="48"/>
    </row>
    <row r="109" spans="1:25" ht="16.5" customHeight="1" x14ac:dyDescent="0.25">
      <c r="A109" s="49" t="s">
        <v>195</v>
      </c>
      <c r="B109" s="49" t="s">
        <v>196</v>
      </c>
      <c r="C109" s="50">
        <v>4301135112</v>
      </c>
      <c r="D109" s="107">
        <v>4607111034199</v>
      </c>
      <c r="E109" s="107"/>
      <c r="F109" s="51">
        <v>0.25</v>
      </c>
      <c r="G109" s="52">
        <v>12</v>
      </c>
      <c r="H109" s="51">
        <v>3</v>
      </c>
      <c r="I109" s="51">
        <v>3.7035999999999998</v>
      </c>
      <c r="J109" s="52">
        <v>70</v>
      </c>
      <c r="K109" s="53" t="s">
        <v>62</v>
      </c>
      <c r="L109" s="52">
        <v>180</v>
      </c>
      <c r="M109" s="108" t="s">
        <v>197</v>
      </c>
      <c r="N109" s="108"/>
      <c r="O109" s="108"/>
      <c r="P109" s="108"/>
      <c r="Q109" s="108"/>
      <c r="R109" s="54"/>
      <c r="S109" s="54"/>
      <c r="T109" s="55" t="s">
        <v>64</v>
      </c>
      <c r="U109" s="56">
        <v>0</v>
      </c>
      <c r="V109" s="57">
        <f>IFERROR(IF(U109="","",U109),"")</f>
        <v>0</v>
      </c>
      <c r="W109" s="58">
        <f>IFERROR(IF(U109="","",U109*0.01788),"")</f>
        <v>0</v>
      </c>
      <c r="X109" s="59"/>
      <c r="Y109" s="60"/>
    </row>
    <row r="110" spans="1:25" x14ac:dyDescent="0.2">
      <c r="A110" s="109"/>
      <c r="B110" s="109"/>
      <c r="C110" s="109"/>
      <c r="D110" s="109"/>
      <c r="E110" s="109"/>
      <c r="F110" s="109"/>
      <c r="G110" s="109"/>
      <c r="H110" s="109"/>
      <c r="I110" s="109"/>
      <c r="J110" s="109"/>
      <c r="K110" s="109"/>
      <c r="L110" s="109"/>
      <c r="M110" s="110" t="s">
        <v>65</v>
      </c>
      <c r="N110" s="110"/>
      <c r="O110" s="110"/>
      <c r="P110" s="110"/>
      <c r="Q110" s="110"/>
      <c r="R110" s="110"/>
      <c r="S110" s="110"/>
      <c r="T110" s="61" t="s">
        <v>64</v>
      </c>
      <c r="U110" s="62">
        <f>IFERROR(SUM(U109:U109),"0")</f>
        <v>0</v>
      </c>
      <c r="V110" s="62">
        <f>IFERROR(SUM(V109:V109),"0")</f>
        <v>0</v>
      </c>
      <c r="W110" s="62">
        <f>IFERROR(IF(W109="",0,W109),"0")</f>
        <v>0</v>
      </c>
      <c r="X110" s="63"/>
      <c r="Y110" s="63"/>
    </row>
    <row r="111" spans="1:25" x14ac:dyDescent="0.2">
      <c r="A111" s="109"/>
      <c r="B111" s="109"/>
      <c r="C111" s="109"/>
      <c r="D111" s="109"/>
      <c r="E111" s="109"/>
      <c r="F111" s="109"/>
      <c r="G111" s="109"/>
      <c r="H111" s="109"/>
      <c r="I111" s="109"/>
      <c r="J111" s="109"/>
      <c r="K111" s="109"/>
      <c r="L111" s="109"/>
      <c r="M111" s="110" t="s">
        <v>65</v>
      </c>
      <c r="N111" s="110"/>
      <c r="O111" s="110"/>
      <c r="P111" s="110"/>
      <c r="Q111" s="110"/>
      <c r="R111" s="110"/>
      <c r="S111" s="110"/>
      <c r="T111" s="61" t="s">
        <v>66</v>
      </c>
      <c r="U111" s="62">
        <f>IFERROR(SUMPRODUCT(U109:U109*H109:H109),"0")</f>
        <v>0</v>
      </c>
      <c r="V111" s="62">
        <f>IFERROR(SUMPRODUCT(V109:V109*H109:H109),"0")</f>
        <v>0</v>
      </c>
      <c r="W111" s="61"/>
      <c r="X111" s="63"/>
      <c r="Y111" s="63"/>
    </row>
    <row r="112" spans="1:25" ht="16.5" customHeight="1" x14ac:dyDescent="0.25">
      <c r="A112" s="105" t="s">
        <v>198</v>
      </c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47"/>
      <c r="Y112" s="47"/>
    </row>
    <row r="113" spans="1:25" ht="14.25" customHeight="1" x14ac:dyDescent="0.25">
      <c r="A113" s="106" t="s">
        <v>130</v>
      </c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48"/>
      <c r="Y113" s="48"/>
    </row>
    <row r="114" spans="1:25" ht="27" customHeight="1" x14ac:dyDescent="0.25">
      <c r="A114" s="49" t="s">
        <v>199</v>
      </c>
      <c r="B114" s="49" t="s">
        <v>200</v>
      </c>
      <c r="C114" s="50">
        <v>4301130006</v>
      </c>
      <c r="D114" s="107">
        <v>4607111034670</v>
      </c>
      <c r="E114" s="107"/>
      <c r="F114" s="51">
        <v>3</v>
      </c>
      <c r="G114" s="52">
        <v>1</v>
      </c>
      <c r="H114" s="51">
        <v>3</v>
      </c>
      <c r="I114" s="51">
        <v>3.1949999999999998</v>
      </c>
      <c r="J114" s="52">
        <v>126</v>
      </c>
      <c r="K114" s="53" t="s">
        <v>62</v>
      </c>
      <c r="L114" s="52">
        <v>180</v>
      </c>
      <c r="M114" s="108" t="s">
        <v>201</v>
      </c>
      <c r="N114" s="108"/>
      <c r="O114" s="108"/>
      <c r="P114" s="108"/>
      <c r="Q114" s="108"/>
      <c r="R114" s="54"/>
      <c r="S114" s="54"/>
      <c r="T114" s="55" t="s">
        <v>64</v>
      </c>
      <c r="U114" s="56">
        <v>0</v>
      </c>
      <c r="V114" s="57">
        <f>IFERROR(IF(U114="","",U114),"")</f>
        <v>0</v>
      </c>
      <c r="W114" s="58">
        <f>IFERROR(IF(U114="","",U114*0.00936),"")</f>
        <v>0</v>
      </c>
      <c r="X114" s="59" t="s">
        <v>202</v>
      </c>
      <c r="Y114" s="60"/>
    </row>
    <row r="115" spans="1:25" ht="27" customHeight="1" x14ac:dyDescent="0.25">
      <c r="A115" s="49" t="s">
        <v>203</v>
      </c>
      <c r="B115" s="49" t="s">
        <v>204</v>
      </c>
      <c r="C115" s="50">
        <v>4301130003</v>
      </c>
      <c r="D115" s="107">
        <v>4607111034687</v>
      </c>
      <c r="E115" s="107"/>
      <c r="F115" s="51">
        <v>3</v>
      </c>
      <c r="G115" s="52">
        <v>1</v>
      </c>
      <c r="H115" s="51">
        <v>3</v>
      </c>
      <c r="I115" s="51">
        <v>3.1949999999999998</v>
      </c>
      <c r="J115" s="52">
        <v>126</v>
      </c>
      <c r="K115" s="53" t="s">
        <v>62</v>
      </c>
      <c r="L115" s="52">
        <v>180</v>
      </c>
      <c r="M115" s="108" t="s">
        <v>205</v>
      </c>
      <c r="N115" s="108"/>
      <c r="O115" s="108"/>
      <c r="P115" s="108"/>
      <c r="Q115" s="108"/>
      <c r="R115" s="54"/>
      <c r="S115" s="54"/>
      <c r="T115" s="55" t="s">
        <v>64</v>
      </c>
      <c r="U115" s="56">
        <v>0</v>
      </c>
      <c r="V115" s="57">
        <f>IFERROR(IF(U115="","",U115),"")</f>
        <v>0</v>
      </c>
      <c r="W115" s="58">
        <f>IFERROR(IF(U115="","",U115*0.00936),"")</f>
        <v>0</v>
      </c>
      <c r="X115" s="59" t="s">
        <v>202</v>
      </c>
      <c r="Y115" s="60"/>
    </row>
    <row r="116" spans="1:25" ht="27" customHeight="1" x14ac:dyDescent="0.25">
      <c r="A116" s="49" t="s">
        <v>206</v>
      </c>
      <c r="B116" s="49" t="s">
        <v>207</v>
      </c>
      <c r="C116" s="50">
        <v>4301135164</v>
      </c>
      <c r="D116" s="107">
        <v>4607111034380</v>
      </c>
      <c r="E116" s="107"/>
      <c r="F116" s="51">
        <v>0.25</v>
      </c>
      <c r="G116" s="52">
        <v>12</v>
      </c>
      <c r="H116" s="51">
        <v>3</v>
      </c>
      <c r="I116" s="51">
        <v>3.28</v>
      </c>
      <c r="J116" s="52">
        <v>70</v>
      </c>
      <c r="K116" s="53" t="s">
        <v>62</v>
      </c>
      <c r="L116" s="52">
        <v>180</v>
      </c>
      <c r="M116" s="108" t="s">
        <v>208</v>
      </c>
      <c r="N116" s="108"/>
      <c r="O116" s="108"/>
      <c r="P116" s="108"/>
      <c r="Q116" s="108"/>
      <c r="R116" s="54"/>
      <c r="S116" s="54"/>
      <c r="T116" s="55" t="s">
        <v>64</v>
      </c>
      <c r="U116" s="56">
        <v>0</v>
      </c>
      <c r="V116" s="57">
        <f>IFERROR(IF(U116="","",U116),"")</f>
        <v>0</v>
      </c>
      <c r="W116" s="58">
        <f>IFERROR(IF(U116="","",U116*0.01788),"")</f>
        <v>0</v>
      </c>
      <c r="X116" s="59"/>
      <c r="Y116" s="60"/>
    </row>
    <row r="117" spans="1:25" ht="27" customHeight="1" x14ac:dyDescent="0.25">
      <c r="A117" s="49" t="s">
        <v>209</v>
      </c>
      <c r="B117" s="49" t="s">
        <v>210</v>
      </c>
      <c r="C117" s="50">
        <v>4301135165</v>
      </c>
      <c r="D117" s="107">
        <v>4607111034397</v>
      </c>
      <c r="E117" s="107"/>
      <c r="F117" s="51">
        <v>0.25</v>
      </c>
      <c r="G117" s="52">
        <v>12</v>
      </c>
      <c r="H117" s="51">
        <v>3</v>
      </c>
      <c r="I117" s="51">
        <v>3.28</v>
      </c>
      <c r="J117" s="52">
        <v>70</v>
      </c>
      <c r="K117" s="53" t="s">
        <v>62</v>
      </c>
      <c r="L117" s="52">
        <v>180</v>
      </c>
      <c r="M117" s="108" t="s">
        <v>211</v>
      </c>
      <c r="N117" s="108"/>
      <c r="O117" s="108"/>
      <c r="P117" s="108"/>
      <c r="Q117" s="108"/>
      <c r="R117" s="54"/>
      <c r="S117" s="54"/>
      <c r="T117" s="55" t="s">
        <v>64</v>
      </c>
      <c r="U117" s="56">
        <v>10</v>
      </c>
      <c r="V117" s="57">
        <f>IFERROR(IF(U117="","",U117),"")</f>
        <v>10</v>
      </c>
      <c r="W117" s="58">
        <f>IFERROR(IF(U117="","",U117*0.01788),"")</f>
        <v>0.17880000000000001</v>
      </c>
      <c r="X117" s="59"/>
      <c r="Y117" s="60"/>
    </row>
    <row r="118" spans="1:25" x14ac:dyDescent="0.2">
      <c r="A118" s="109"/>
      <c r="B118" s="109"/>
      <c r="C118" s="109"/>
      <c r="D118" s="109"/>
      <c r="E118" s="109"/>
      <c r="F118" s="109"/>
      <c r="G118" s="109"/>
      <c r="H118" s="109"/>
      <c r="I118" s="109"/>
      <c r="J118" s="109"/>
      <c r="K118" s="109"/>
      <c r="L118" s="109"/>
      <c r="M118" s="110" t="s">
        <v>65</v>
      </c>
      <c r="N118" s="110"/>
      <c r="O118" s="110"/>
      <c r="P118" s="110"/>
      <c r="Q118" s="110"/>
      <c r="R118" s="110"/>
      <c r="S118" s="110"/>
      <c r="T118" s="61" t="s">
        <v>64</v>
      </c>
      <c r="U118" s="62">
        <f>IFERROR(SUM(U114:U117),"0")</f>
        <v>10</v>
      </c>
      <c r="V118" s="62">
        <f>IFERROR(SUM(V114:V117),"0")</f>
        <v>10</v>
      </c>
      <c r="W118" s="62">
        <f>IFERROR(IF(W114="",0,W114),"0")+IFERROR(IF(W115="",0,W115),"0")+IFERROR(IF(W116="",0,W116),"0")+IFERROR(IF(W117="",0,W117),"0")</f>
        <v>0.17880000000000001</v>
      </c>
      <c r="X118" s="63"/>
      <c r="Y118" s="63"/>
    </row>
    <row r="119" spans="1:25" x14ac:dyDescent="0.2">
      <c r="A119" s="109"/>
      <c r="B119" s="109"/>
      <c r="C119" s="109"/>
      <c r="D119" s="109"/>
      <c r="E119" s="109"/>
      <c r="F119" s="109"/>
      <c r="G119" s="109"/>
      <c r="H119" s="109"/>
      <c r="I119" s="109"/>
      <c r="J119" s="109"/>
      <c r="K119" s="109"/>
      <c r="L119" s="109"/>
      <c r="M119" s="110" t="s">
        <v>65</v>
      </c>
      <c r="N119" s="110"/>
      <c r="O119" s="110"/>
      <c r="P119" s="110"/>
      <c r="Q119" s="110"/>
      <c r="R119" s="110"/>
      <c r="S119" s="110"/>
      <c r="T119" s="61" t="s">
        <v>66</v>
      </c>
      <c r="U119" s="62">
        <f>IFERROR(SUMPRODUCT(U114:U117*H114:H117),"0")</f>
        <v>30</v>
      </c>
      <c r="V119" s="62">
        <f>IFERROR(SUMPRODUCT(V114:V117*H114:H117),"0")</f>
        <v>30</v>
      </c>
      <c r="W119" s="61"/>
      <c r="X119" s="63"/>
      <c r="Y119" s="63"/>
    </row>
    <row r="120" spans="1:25" ht="16.5" customHeight="1" x14ac:dyDescent="0.25">
      <c r="A120" s="105" t="s">
        <v>212</v>
      </c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47"/>
      <c r="Y120" s="47"/>
    </row>
    <row r="121" spans="1:25" ht="14.25" customHeight="1" x14ac:dyDescent="0.25">
      <c r="A121" s="106" t="s">
        <v>130</v>
      </c>
      <c r="B121" s="106"/>
      <c r="C121" s="106"/>
      <c r="D121" s="106"/>
      <c r="E121" s="106"/>
      <c r="F121" s="106"/>
      <c r="G121" s="106"/>
      <c r="H121" s="106"/>
      <c r="I121" s="106"/>
      <c r="J121" s="106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48"/>
      <c r="Y121" s="48"/>
    </row>
    <row r="122" spans="1:25" ht="27" customHeight="1" x14ac:dyDescent="0.25">
      <c r="A122" s="49" t="s">
        <v>213</v>
      </c>
      <c r="B122" s="49" t="s">
        <v>214</v>
      </c>
      <c r="C122" s="50">
        <v>4301135134</v>
      </c>
      <c r="D122" s="107">
        <v>4607111035806</v>
      </c>
      <c r="E122" s="107"/>
      <c r="F122" s="51">
        <v>0.25</v>
      </c>
      <c r="G122" s="52">
        <v>12</v>
      </c>
      <c r="H122" s="51">
        <v>3</v>
      </c>
      <c r="I122" s="51">
        <v>3.7035999999999998</v>
      </c>
      <c r="J122" s="52">
        <v>70</v>
      </c>
      <c r="K122" s="53" t="s">
        <v>62</v>
      </c>
      <c r="L122" s="52">
        <v>180</v>
      </c>
      <c r="M122" s="108" t="s">
        <v>215</v>
      </c>
      <c r="N122" s="108"/>
      <c r="O122" s="108"/>
      <c r="P122" s="108"/>
      <c r="Q122" s="108"/>
      <c r="R122" s="54"/>
      <c r="S122" s="54"/>
      <c r="T122" s="55" t="s">
        <v>64</v>
      </c>
      <c r="U122" s="56">
        <v>0</v>
      </c>
      <c r="V122" s="57">
        <f>IFERROR(IF(U122="","",U122),"")</f>
        <v>0</v>
      </c>
      <c r="W122" s="58">
        <f>IFERROR(IF(U122="","",U122*0.01788),"")</f>
        <v>0</v>
      </c>
      <c r="X122" s="59"/>
      <c r="Y122" s="60"/>
    </row>
    <row r="123" spans="1:25" x14ac:dyDescent="0.2">
      <c r="A123" s="109"/>
      <c r="B123" s="109"/>
      <c r="C123" s="109"/>
      <c r="D123" s="109"/>
      <c r="E123" s="109"/>
      <c r="F123" s="109"/>
      <c r="G123" s="109"/>
      <c r="H123" s="109"/>
      <c r="I123" s="109"/>
      <c r="J123" s="109"/>
      <c r="K123" s="109"/>
      <c r="L123" s="109"/>
      <c r="M123" s="110" t="s">
        <v>65</v>
      </c>
      <c r="N123" s="110"/>
      <c r="O123" s="110"/>
      <c r="P123" s="110"/>
      <c r="Q123" s="110"/>
      <c r="R123" s="110"/>
      <c r="S123" s="110"/>
      <c r="T123" s="61" t="s">
        <v>64</v>
      </c>
      <c r="U123" s="62">
        <f>IFERROR(SUM(U122:U122),"0")</f>
        <v>0</v>
      </c>
      <c r="V123" s="62">
        <f>IFERROR(SUM(V122:V122),"0")</f>
        <v>0</v>
      </c>
      <c r="W123" s="62">
        <f>IFERROR(IF(W122="",0,W122),"0")</f>
        <v>0</v>
      </c>
      <c r="X123" s="63"/>
      <c r="Y123" s="63"/>
    </row>
    <row r="124" spans="1:25" x14ac:dyDescent="0.2">
      <c r="A124" s="109"/>
      <c r="B124" s="109"/>
      <c r="C124" s="109"/>
      <c r="D124" s="109"/>
      <c r="E124" s="109"/>
      <c r="F124" s="109"/>
      <c r="G124" s="109"/>
      <c r="H124" s="109"/>
      <c r="I124" s="109"/>
      <c r="J124" s="109"/>
      <c r="K124" s="109"/>
      <c r="L124" s="109"/>
      <c r="M124" s="110" t="s">
        <v>65</v>
      </c>
      <c r="N124" s="110"/>
      <c r="O124" s="110"/>
      <c r="P124" s="110"/>
      <c r="Q124" s="110"/>
      <c r="R124" s="110"/>
      <c r="S124" s="110"/>
      <c r="T124" s="61" t="s">
        <v>66</v>
      </c>
      <c r="U124" s="62">
        <f>IFERROR(SUMPRODUCT(U122:U122*H122:H122),"0")</f>
        <v>0</v>
      </c>
      <c r="V124" s="62">
        <f>IFERROR(SUMPRODUCT(V122:V122*H122:H122),"0")</f>
        <v>0</v>
      </c>
      <c r="W124" s="61"/>
      <c r="X124" s="63"/>
      <c r="Y124" s="63"/>
    </row>
    <row r="125" spans="1:25" ht="16.5" customHeight="1" x14ac:dyDescent="0.25">
      <c r="A125" s="105" t="s">
        <v>216</v>
      </c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47"/>
      <c r="Y125" s="47"/>
    </row>
    <row r="126" spans="1:25" ht="14.25" customHeight="1" x14ac:dyDescent="0.25">
      <c r="A126" s="106" t="s">
        <v>217</v>
      </c>
      <c r="B126" s="106"/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48"/>
      <c r="Y126" s="48"/>
    </row>
    <row r="127" spans="1:25" ht="27" customHeight="1" x14ac:dyDescent="0.25">
      <c r="A127" s="49" t="s">
        <v>218</v>
      </c>
      <c r="B127" s="49" t="s">
        <v>219</v>
      </c>
      <c r="C127" s="50">
        <v>4301070768</v>
      </c>
      <c r="D127" s="107">
        <v>4607111035639</v>
      </c>
      <c r="E127" s="107"/>
      <c r="F127" s="51">
        <v>0.2</v>
      </c>
      <c r="G127" s="52">
        <v>12</v>
      </c>
      <c r="H127" s="51">
        <v>2.4</v>
      </c>
      <c r="I127" s="51">
        <v>3.13</v>
      </c>
      <c r="J127" s="52">
        <v>48</v>
      </c>
      <c r="K127" s="53" t="s">
        <v>62</v>
      </c>
      <c r="L127" s="52">
        <v>180</v>
      </c>
      <c r="M127" s="108" t="s">
        <v>220</v>
      </c>
      <c r="N127" s="108"/>
      <c r="O127" s="108"/>
      <c r="P127" s="108"/>
      <c r="Q127" s="108"/>
      <c r="R127" s="54"/>
      <c r="S127" s="54"/>
      <c r="T127" s="55" t="s">
        <v>64</v>
      </c>
      <c r="U127" s="56">
        <v>0</v>
      </c>
      <c r="V127" s="57">
        <f>IFERROR(IF(U127="","",U127),"")</f>
        <v>0</v>
      </c>
      <c r="W127" s="58">
        <f>IFERROR(IF(U127="","",U127*0.01786),"")</f>
        <v>0</v>
      </c>
      <c r="X127" s="59"/>
      <c r="Y127" s="60"/>
    </row>
    <row r="128" spans="1:25" ht="27" customHeight="1" x14ac:dyDescent="0.25">
      <c r="A128" s="49" t="s">
        <v>221</v>
      </c>
      <c r="B128" s="49" t="s">
        <v>222</v>
      </c>
      <c r="C128" s="50">
        <v>4301070769</v>
      </c>
      <c r="D128" s="107">
        <v>4607111035646</v>
      </c>
      <c r="E128" s="107"/>
      <c r="F128" s="51">
        <v>0.2</v>
      </c>
      <c r="G128" s="52">
        <v>12</v>
      </c>
      <c r="H128" s="51">
        <v>2.4</v>
      </c>
      <c r="I128" s="51">
        <v>3.13</v>
      </c>
      <c r="J128" s="52">
        <v>48</v>
      </c>
      <c r="K128" s="53" t="s">
        <v>62</v>
      </c>
      <c r="L128" s="52">
        <v>180</v>
      </c>
      <c r="M128" s="108" t="s">
        <v>223</v>
      </c>
      <c r="N128" s="108"/>
      <c r="O128" s="108"/>
      <c r="P128" s="108"/>
      <c r="Q128" s="108"/>
      <c r="R128" s="54"/>
      <c r="S128" s="54"/>
      <c r="T128" s="55" t="s">
        <v>64</v>
      </c>
      <c r="U128" s="56">
        <v>0</v>
      </c>
      <c r="V128" s="57">
        <f>IFERROR(IF(U128="","",U128),"")</f>
        <v>0</v>
      </c>
      <c r="W128" s="58">
        <f>IFERROR(IF(U128="","",U128*0.01786),"")</f>
        <v>0</v>
      </c>
      <c r="X128" s="59"/>
      <c r="Y128" s="60"/>
    </row>
    <row r="129" spans="1:25" x14ac:dyDescent="0.2">
      <c r="A129" s="109"/>
      <c r="B129" s="109"/>
      <c r="C129" s="109"/>
      <c r="D129" s="109"/>
      <c r="E129" s="109"/>
      <c r="F129" s="109"/>
      <c r="G129" s="109"/>
      <c r="H129" s="109"/>
      <c r="I129" s="109"/>
      <c r="J129" s="109"/>
      <c r="K129" s="109"/>
      <c r="L129" s="109"/>
      <c r="M129" s="110" t="s">
        <v>65</v>
      </c>
      <c r="N129" s="110"/>
      <c r="O129" s="110"/>
      <c r="P129" s="110"/>
      <c r="Q129" s="110"/>
      <c r="R129" s="110"/>
      <c r="S129" s="110"/>
      <c r="T129" s="61" t="s">
        <v>64</v>
      </c>
      <c r="U129" s="62">
        <f>IFERROR(SUM(U127:U128),"0")</f>
        <v>0</v>
      </c>
      <c r="V129" s="62">
        <f>IFERROR(SUM(V127:V128),"0")</f>
        <v>0</v>
      </c>
      <c r="W129" s="62">
        <f>IFERROR(IF(W127="",0,W127),"0")+IFERROR(IF(W128="",0,W128),"0")</f>
        <v>0</v>
      </c>
      <c r="X129" s="63"/>
      <c r="Y129" s="63"/>
    </row>
    <row r="130" spans="1:25" x14ac:dyDescent="0.2">
      <c r="A130" s="109"/>
      <c r="B130" s="109"/>
      <c r="C130" s="109"/>
      <c r="D130" s="109"/>
      <c r="E130" s="109"/>
      <c r="F130" s="109"/>
      <c r="G130" s="109"/>
      <c r="H130" s="109"/>
      <c r="I130" s="109"/>
      <c r="J130" s="109"/>
      <c r="K130" s="109"/>
      <c r="L130" s="109"/>
      <c r="M130" s="110" t="s">
        <v>65</v>
      </c>
      <c r="N130" s="110"/>
      <c r="O130" s="110"/>
      <c r="P130" s="110"/>
      <c r="Q130" s="110"/>
      <c r="R130" s="110"/>
      <c r="S130" s="110"/>
      <c r="T130" s="61" t="s">
        <v>66</v>
      </c>
      <c r="U130" s="62">
        <f>IFERROR(SUMPRODUCT(U127:U128*H127:H128),"0")</f>
        <v>0</v>
      </c>
      <c r="V130" s="62">
        <f>IFERROR(SUMPRODUCT(V127:V128*H127:H128),"0")</f>
        <v>0</v>
      </c>
      <c r="W130" s="61"/>
      <c r="X130" s="63"/>
      <c r="Y130" s="63"/>
    </row>
    <row r="131" spans="1:25" ht="16.5" customHeight="1" x14ac:dyDescent="0.25">
      <c r="A131" s="105" t="s">
        <v>224</v>
      </c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47"/>
      <c r="Y131" s="47"/>
    </row>
    <row r="132" spans="1:25" ht="14.25" customHeight="1" x14ac:dyDescent="0.25">
      <c r="A132" s="106" t="s">
        <v>130</v>
      </c>
      <c r="B132" s="106"/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48"/>
      <c r="Y132" s="48"/>
    </row>
    <row r="133" spans="1:25" ht="27" customHeight="1" x14ac:dyDescent="0.25">
      <c r="A133" s="49" t="s">
        <v>225</v>
      </c>
      <c r="B133" s="49" t="s">
        <v>226</v>
      </c>
      <c r="C133" s="50">
        <v>4301135026</v>
      </c>
      <c r="D133" s="107">
        <v>4607111036124</v>
      </c>
      <c r="E133" s="107"/>
      <c r="F133" s="51">
        <v>0.4</v>
      </c>
      <c r="G133" s="52">
        <v>12</v>
      </c>
      <c r="H133" s="51">
        <v>4.8</v>
      </c>
      <c r="I133" s="51">
        <v>5.1260000000000003</v>
      </c>
      <c r="J133" s="52">
        <v>84</v>
      </c>
      <c r="K133" s="53" t="s">
        <v>62</v>
      </c>
      <c r="L133" s="52">
        <v>180</v>
      </c>
      <c r="M133" s="108" t="s">
        <v>227</v>
      </c>
      <c r="N133" s="108"/>
      <c r="O133" s="108"/>
      <c r="P133" s="108"/>
      <c r="Q133" s="108"/>
      <c r="R133" s="54"/>
      <c r="S133" s="54"/>
      <c r="T133" s="55" t="s">
        <v>64</v>
      </c>
      <c r="U133" s="56">
        <v>0</v>
      </c>
      <c r="V133" s="57">
        <f>IFERROR(IF(U133="","",U133),"")</f>
        <v>0</v>
      </c>
      <c r="W133" s="58">
        <f>IFERROR(IF(U133="","",U133*0.0155),"")</f>
        <v>0</v>
      </c>
      <c r="X133" s="59"/>
      <c r="Y133" s="60"/>
    </row>
    <row r="134" spans="1:25" x14ac:dyDescent="0.2">
      <c r="A134" s="109"/>
      <c r="B134" s="109"/>
      <c r="C134" s="109"/>
      <c r="D134" s="109"/>
      <c r="E134" s="109"/>
      <c r="F134" s="109"/>
      <c r="G134" s="109"/>
      <c r="H134" s="109"/>
      <c r="I134" s="109"/>
      <c r="J134" s="109"/>
      <c r="K134" s="109"/>
      <c r="L134" s="109"/>
      <c r="M134" s="110" t="s">
        <v>65</v>
      </c>
      <c r="N134" s="110"/>
      <c r="O134" s="110"/>
      <c r="P134" s="110"/>
      <c r="Q134" s="110"/>
      <c r="R134" s="110"/>
      <c r="S134" s="110"/>
      <c r="T134" s="61" t="s">
        <v>64</v>
      </c>
      <c r="U134" s="62">
        <f>IFERROR(SUM(U133:U133),"0")</f>
        <v>0</v>
      </c>
      <c r="V134" s="62">
        <f>IFERROR(SUM(V133:V133),"0")</f>
        <v>0</v>
      </c>
      <c r="W134" s="62">
        <f>IFERROR(IF(W133="",0,W133),"0")</f>
        <v>0</v>
      </c>
      <c r="X134" s="63"/>
      <c r="Y134" s="63"/>
    </row>
    <row r="135" spans="1:25" x14ac:dyDescent="0.2">
      <c r="A135" s="109"/>
      <c r="B135" s="109"/>
      <c r="C135" s="109"/>
      <c r="D135" s="109"/>
      <c r="E135" s="109"/>
      <c r="F135" s="109"/>
      <c r="G135" s="109"/>
      <c r="H135" s="109"/>
      <c r="I135" s="109"/>
      <c r="J135" s="109"/>
      <c r="K135" s="109"/>
      <c r="L135" s="109"/>
      <c r="M135" s="110" t="s">
        <v>65</v>
      </c>
      <c r="N135" s="110"/>
      <c r="O135" s="110"/>
      <c r="P135" s="110"/>
      <c r="Q135" s="110"/>
      <c r="R135" s="110"/>
      <c r="S135" s="110"/>
      <c r="T135" s="61" t="s">
        <v>66</v>
      </c>
      <c r="U135" s="62">
        <f>IFERROR(SUMPRODUCT(U133:U133*H133:H133),"0")</f>
        <v>0</v>
      </c>
      <c r="V135" s="62">
        <f>IFERROR(SUMPRODUCT(V133:V133*H133:H133),"0")</f>
        <v>0</v>
      </c>
      <c r="W135" s="61"/>
      <c r="X135" s="63"/>
      <c r="Y135" s="63"/>
    </row>
    <row r="136" spans="1:25" ht="27.75" customHeight="1" x14ac:dyDescent="0.2">
      <c r="A136" s="104" t="s">
        <v>228</v>
      </c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46"/>
      <c r="Y136" s="46"/>
    </row>
    <row r="137" spans="1:25" ht="16.5" customHeight="1" x14ac:dyDescent="0.25">
      <c r="A137" s="105" t="s">
        <v>229</v>
      </c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47"/>
      <c r="Y137" s="47"/>
    </row>
    <row r="138" spans="1:25" ht="14.25" customHeight="1" x14ac:dyDescent="0.25">
      <c r="A138" s="106" t="s">
        <v>135</v>
      </c>
      <c r="B138" s="106"/>
      <c r="C138" s="106"/>
      <c r="D138" s="106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48"/>
      <c r="Y138" s="48"/>
    </row>
    <row r="139" spans="1:25" ht="27" customHeight="1" x14ac:dyDescent="0.25">
      <c r="A139" s="49" t="s">
        <v>230</v>
      </c>
      <c r="B139" s="49" t="s">
        <v>231</v>
      </c>
      <c r="C139" s="50">
        <v>4301131018</v>
      </c>
      <c r="D139" s="107">
        <v>4607111037930</v>
      </c>
      <c r="E139" s="107"/>
      <c r="F139" s="51">
        <v>1.8</v>
      </c>
      <c r="G139" s="52">
        <v>1</v>
      </c>
      <c r="H139" s="51">
        <v>1.8</v>
      </c>
      <c r="I139" s="51">
        <v>1.915</v>
      </c>
      <c r="J139" s="52">
        <v>234</v>
      </c>
      <c r="K139" s="53" t="s">
        <v>62</v>
      </c>
      <c r="L139" s="52">
        <v>180</v>
      </c>
      <c r="M139" s="108" t="s">
        <v>232</v>
      </c>
      <c r="N139" s="108"/>
      <c r="O139" s="108"/>
      <c r="P139" s="108"/>
      <c r="Q139" s="108"/>
      <c r="R139" s="54"/>
      <c r="S139" s="54"/>
      <c r="T139" s="55" t="s">
        <v>64</v>
      </c>
      <c r="U139" s="56">
        <v>0</v>
      </c>
      <c r="V139" s="57">
        <f>IFERROR(IF(U139="","",U139),"")</f>
        <v>0</v>
      </c>
      <c r="W139" s="58">
        <f>IFERROR(IF(U139="","",U139*0.00502),"")</f>
        <v>0</v>
      </c>
      <c r="X139" s="59"/>
      <c r="Y139" s="60" t="s">
        <v>233</v>
      </c>
    </row>
    <row r="140" spans="1:25" x14ac:dyDescent="0.2">
      <c r="A140" s="109"/>
      <c r="B140" s="109"/>
      <c r="C140" s="109"/>
      <c r="D140" s="109"/>
      <c r="E140" s="109"/>
      <c r="F140" s="109"/>
      <c r="G140" s="109"/>
      <c r="H140" s="109"/>
      <c r="I140" s="109"/>
      <c r="J140" s="109"/>
      <c r="K140" s="109"/>
      <c r="L140" s="109"/>
      <c r="M140" s="110" t="s">
        <v>65</v>
      </c>
      <c r="N140" s="110"/>
      <c r="O140" s="110"/>
      <c r="P140" s="110"/>
      <c r="Q140" s="110"/>
      <c r="R140" s="110"/>
      <c r="S140" s="110"/>
      <c r="T140" s="61" t="s">
        <v>64</v>
      </c>
      <c r="U140" s="62">
        <f>IFERROR(SUM(U139:U139),"0")</f>
        <v>0</v>
      </c>
      <c r="V140" s="62">
        <f>IFERROR(SUM(V139:V139),"0")</f>
        <v>0</v>
      </c>
      <c r="W140" s="62">
        <f>IFERROR(IF(W139="",0,W139),"0")</f>
        <v>0</v>
      </c>
      <c r="X140" s="63"/>
      <c r="Y140" s="63"/>
    </row>
    <row r="141" spans="1:25" x14ac:dyDescent="0.2">
      <c r="A141" s="109"/>
      <c r="B141" s="109"/>
      <c r="C141" s="109"/>
      <c r="D141" s="109"/>
      <c r="E141" s="109"/>
      <c r="F141" s="109"/>
      <c r="G141" s="109"/>
      <c r="H141" s="109"/>
      <c r="I141" s="109"/>
      <c r="J141" s="109"/>
      <c r="K141" s="109"/>
      <c r="L141" s="109"/>
      <c r="M141" s="110" t="s">
        <v>65</v>
      </c>
      <c r="N141" s="110"/>
      <c r="O141" s="110"/>
      <c r="P141" s="110"/>
      <c r="Q141" s="110"/>
      <c r="R141" s="110"/>
      <c r="S141" s="110"/>
      <c r="T141" s="61" t="s">
        <v>66</v>
      </c>
      <c r="U141" s="62">
        <f>IFERROR(SUMPRODUCT(U139:U139*H139:H139),"0")</f>
        <v>0</v>
      </c>
      <c r="V141" s="62">
        <f>IFERROR(SUMPRODUCT(V139:V139*H139:H139),"0")</f>
        <v>0</v>
      </c>
      <c r="W141" s="61"/>
      <c r="X141" s="63"/>
      <c r="Y141" s="63"/>
    </row>
    <row r="142" spans="1:25" ht="14.25" customHeight="1" x14ac:dyDescent="0.25">
      <c r="A142" s="106" t="s">
        <v>69</v>
      </c>
      <c r="B142" s="106"/>
      <c r="C142" s="106"/>
      <c r="D142" s="106"/>
      <c r="E142" s="106"/>
      <c r="F142" s="106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48"/>
      <c r="Y142" s="48"/>
    </row>
    <row r="143" spans="1:25" ht="27" customHeight="1" x14ac:dyDescent="0.25">
      <c r="A143" s="49" t="s">
        <v>234</v>
      </c>
      <c r="B143" s="49" t="s">
        <v>235</v>
      </c>
      <c r="C143" s="50">
        <v>4301132052</v>
      </c>
      <c r="D143" s="107">
        <v>4607111036872</v>
      </c>
      <c r="E143" s="107"/>
      <c r="F143" s="51">
        <v>1</v>
      </c>
      <c r="G143" s="52">
        <v>6</v>
      </c>
      <c r="H143" s="51">
        <v>6</v>
      </c>
      <c r="I143" s="51">
        <v>6.26</v>
      </c>
      <c r="J143" s="52">
        <v>84</v>
      </c>
      <c r="K143" s="53" t="s">
        <v>62</v>
      </c>
      <c r="L143" s="52">
        <v>180</v>
      </c>
      <c r="M143" s="108" t="s">
        <v>236</v>
      </c>
      <c r="N143" s="108"/>
      <c r="O143" s="108"/>
      <c r="P143" s="108"/>
      <c r="Q143" s="108"/>
      <c r="R143" s="54"/>
      <c r="S143" s="54"/>
      <c r="T143" s="55" t="s">
        <v>64</v>
      </c>
      <c r="U143" s="56">
        <v>5</v>
      </c>
      <c r="V143" s="57">
        <f>IFERROR(IF(U143="","",U143),"")</f>
        <v>5</v>
      </c>
      <c r="W143" s="58">
        <f>IFERROR(IF(U143="","",U143*0.0155),"")</f>
        <v>7.7499999999999999E-2</v>
      </c>
      <c r="X143" s="59"/>
      <c r="Y143" s="60"/>
    </row>
    <row r="144" spans="1:25" x14ac:dyDescent="0.2">
      <c r="A144" s="109"/>
      <c r="B144" s="109"/>
      <c r="C144" s="109"/>
      <c r="D144" s="109"/>
      <c r="E144" s="109"/>
      <c r="F144" s="109"/>
      <c r="G144" s="109"/>
      <c r="H144" s="109"/>
      <c r="I144" s="109"/>
      <c r="J144" s="109"/>
      <c r="K144" s="109"/>
      <c r="L144" s="109"/>
      <c r="M144" s="110" t="s">
        <v>65</v>
      </c>
      <c r="N144" s="110"/>
      <c r="O144" s="110"/>
      <c r="P144" s="110"/>
      <c r="Q144" s="110"/>
      <c r="R144" s="110"/>
      <c r="S144" s="110"/>
      <c r="T144" s="61" t="s">
        <v>64</v>
      </c>
      <c r="U144" s="62">
        <f>IFERROR(SUM(U143:U143),"0")</f>
        <v>5</v>
      </c>
      <c r="V144" s="62">
        <f>IFERROR(SUM(V143:V143),"0")</f>
        <v>5</v>
      </c>
      <c r="W144" s="62">
        <f>IFERROR(IF(W143="",0,W143),"0")</f>
        <v>7.7499999999999999E-2</v>
      </c>
      <c r="X144" s="63"/>
      <c r="Y144" s="63"/>
    </row>
    <row r="145" spans="1:25" x14ac:dyDescent="0.2">
      <c r="A145" s="109"/>
      <c r="B145" s="109"/>
      <c r="C145" s="109"/>
      <c r="D145" s="109"/>
      <c r="E145" s="109"/>
      <c r="F145" s="109"/>
      <c r="G145" s="109"/>
      <c r="H145" s="109"/>
      <c r="I145" s="109"/>
      <c r="J145" s="109"/>
      <c r="K145" s="109"/>
      <c r="L145" s="109"/>
      <c r="M145" s="110" t="s">
        <v>65</v>
      </c>
      <c r="N145" s="110"/>
      <c r="O145" s="110"/>
      <c r="P145" s="110"/>
      <c r="Q145" s="110"/>
      <c r="R145" s="110"/>
      <c r="S145" s="110"/>
      <c r="T145" s="61" t="s">
        <v>66</v>
      </c>
      <c r="U145" s="62">
        <f>IFERROR(SUMPRODUCT(U143:U143*H143:H143),"0")</f>
        <v>30</v>
      </c>
      <c r="V145" s="62">
        <f>IFERROR(SUMPRODUCT(V143:V143*H143:H143),"0")</f>
        <v>30</v>
      </c>
      <c r="W145" s="61"/>
      <c r="X145" s="63"/>
      <c r="Y145" s="63"/>
    </row>
    <row r="146" spans="1:25" ht="14.25" customHeight="1" x14ac:dyDescent="0.25">
      <c r="A146" s="106" t="s">
        <v>164</v>
      </c>
      <c r="B146" s="106"/>
      <c r="C146" s="106"/>
      <c r="D146" s="106"/>
      <c r="E146" s="106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48"/>
      <c r="Y146" s="48"/>
    </row>
    <row r="147" spans="1:25" ht="27" customHeight="1" x14ac:dyDescent="0.25">
      <c r="A147" s="49" t="s">
        <v>237</v>
      </c>
      <c r="B147" s="49" t="s">
        <v>238</v>
      </c>
      <c r="C147" s="50">
        <v>4301136025</v>
      </c>
      <c r="D147" s="107">
        <v>4607111038029</v>
      </c>
      <c r="E147" s="107"/>
      <c r="F147" s="51">
        <v>2.2400000000000002</v>
      </c>
      <c r="G147" s="52">
        <v>1</v>
      </c>
      <c r="H147" s="51">
        <v>2.2400000000000002</v>
      </c>
      <c r="I147" s="51">
        <v>2.4319999999999999</v>
      </c>
      <c r="J147" s="52">
        <v>126</v>
      </c>
      <c r="K147" s="53" t="s">
        <v>62</v>
      </c>
      <c r="L147" s="52">
        <v>180</v>
      </c>
      <c r="M147" s="108" t="s">
        <v>239</v>
      </c>
      <c r="N147" s="108"/>
      <c r="O147" s="108"/>
      <c r="P147" s="108"/>
      <c r="Q147" s="108"/>
      <c r="R147" s="54"/>
      <c r="S147" s="54"/>
      <c r="T147" s="55" t="s">
        <v>64</v>
      </c>
      <c r="U147" s="56">
        <v>0</v>
      </c>
      <c r="V147" s="57">
        <f>IFERROR(IF(U147="","",U147),"")</f>
        <v>0</v>
      </c>
      <c r="W147" s="58">
        <f>IFERROR(IF(U147="","",U147*0.00936),"")</f>
        <v>0</v>
      </c>
      <c r="X147" s="59"/>
      <c r="Y147" s="60" t="s">
        <v>233</v>
      </c>
    </row>
    <row r="148" spans="1:25" ht="27" customHeight="1" x14ac:dyDescent="0.25">
      <c r="A148" s="49" t="s">
        <v>240</v>
      </c>
      <c r="B148" s="49" t="s">
        <v>241</v>
      </c>
      <c r="C148" s="50">
        <v>4301136008</v>
      </c>
      <c r="D148" s="107">
        <v>4607111036438</v>
      </c>
      <c r="E148" s="107"/>
      <c r="F148" s="51">
        <v>2.7</v>
      </c>
      <c r="G148" s="52">
        <v>1</v>
      </c>
      <c r="H148" s="51">
        <v>2.7</v>
      </c>
      <c r="I148" s="51">
        <v>2.8906000000000001</v>
      </c>
      <c r="J148" s="52">
        <v>126</v>
      </c>
      <c r="K148" s="53" t="s">
        <v>62</v>
      </c>
      <c r="L148" s="52">
        <v>180</v>
      </c>
      <c r="M148" s="108" t="s">
        <v>242</v>
      </c>
      <c r="N148" s="108"/>
      <c r="O148" s="108"/>
      <c r="P148" s="108"/>
      <c r="Q148" s="108"/>
      <c r="R148" s="54"/>
      <c r="S148" s="54"/>
      <c r="T148" s="55" t="s">
        <v>64</v>
      </c>
      <c r="U148" s="56">
        <v>19</v>
      </c>
      <c r="V148" s="57">
        <f>IFERROR(IF(U148="","",U148),"")</f>
        <v>19</v>
      </c>
      <c r="W148" s="58">
        <f>IFERROR(IF(U148="","",U148*0.00936),"")</f>
        <v>0.17784</v>
      </c>
      <c r="X148" s="59"/>
      <c r="Y148" s="60"/>
    </row>
    <row r="149" spans="1:25" ht="37.5" customHeight="1" x14ac:dyDescent="0.25">
      <c r="A149" s="49" t="s">
        <v>243</v>
      </c>
      <c r="B149" s="49" t="s">
        <v>244</v>
      </c>
      <c r="C149" s="50">
        <v>4301136007</v>
      </c>
      <c r="D149" s="107">
        <v>4607111036636</v>
      </c>
      <c r="E149" s="107"/>
      <c r="F149" s="51">
        <v>2.7</v>
      </c>
      <c r="G149" s="52">
        <v>1</v>
      </c>
      <c r="H149" s="51">
        <v>2.7</v>
      </c>
      <c r="I149" s="51">
        <v>2.8919999999999999</v>
      </c>
      <c r="J149" s="52">
        <v>126</v>
      </c>
      <c r="K149" s="53" t="s">
        <v>62</v>
      </c>
      <c r="L149" s="52">
        <v>180</v>
      </c>
      <c r="M149" s="108" t="s">
        <v>245</v>
      </c>
      <c r="N149" s="108"/>
      <c r="O149" s="108"/>
      <c r="P149" s="108"/>
      <c r="Q149" s="108"/>
      <c r="R149" s="54"/>
      <c r="S149" s="54"/>
      <c r="T149" s="55" t="s">
        <v>64</v>
      </c>
      <c r="U149" s="56">
        <v>0</v>
      </c>
      <c r="V149" s="57">
        <f>IFERROR(IF(U149="","",U149),"")</f>
        <v>0</v>
      </c>
      <c r="W149" s="58">
        <f>IFERROR(IF(U149="","",U149*0.00936),"")</f>
        <v>0</v>
      </c>
      <c r="X149" s="59"/>
      <c r="Y149" s="60"/>
    </row>
    <row r="150" spans="1:25" ht="27" customHeight="1" x14ac:dyDescent="0.25">
      <c r="A150" s="49" t="s">
        <v>246</v>
      </c>
      <c r="B150" s="49" t="s">
        <v>247</v>
      </c>
      <c r="C150" s="50">
        <v>4301136001</v>
      </c>
      <c r="D150" s="107">
        <v>4607111035714</v>
      </c>
      <c r="E150" s="107"/>
      <c r="F150" s="51">
        <v>5</v>
      </c>
      <c r="G150" s="52">
        <v>1</v>
      </c>
      <c r="H150" s="51">
        <v>5</v>
      </c>
      <c r="I150" s="51">
        <v>5.2350000000000003</v>
      </c>
      <c r="J150" s="52">
        <v>84</v>
      </c>
      <c r="K150" s="53" t="s">
        <v>62</v>
      </c>
      <c r="L150" s="52">
        <v>180</v>
      </c>
      <c r="M150" s="108" t="s">
        <v>248</v>
      </c>
      <c r="N150" s="108"/>
      <c r="O150" s="108"/>
      <c r="P150" s="108"/>
      <c r="Q150" s="108"/>
      <c r="R150" s="54"/>
      <c r="S150" s="54"/>
      <c r="T150" s="55" t="s">
        <v>64</v>
      </c>
      <c r="U150" s="56">
        <v>50</v>
      </c>
      <c r="V150" s="57">
        <f>IFERROR(IF(U150="","",U150),"")</f>
        <v>50</v>
      </c>
      <c r="W150" s="58">
        <f>IFERROR(IF(U150="","",U150*0.0155),"")</f>
        <v>0.77500000000000002</v>
      </c>
      <c r="X150" s="59"/>
      <c r="Y150" s="60"/>
    </row>
    <row r="151" spans="1:25" x14ac:dyDescent="0.2">
      <c r="A151" s="109"/>
      <c r="B151" s="109"/>
      <c r="C151" s="109"/>
      <c r="D151" s="109"/>
      <c r="E151" s="109"/>
      <c r="F151" s="109"/>
      <c r="G151" s="109"/>
      <c r="H151" s="109"/>
      <c r="I151" s="109"/>
      <c r="J151" s="109"/>
      <c r="K151" s="109"/>
      <c r="L151" s="109"/>
      <c r="M151" s="110" t="s">
        <v>65</v>
      </c>
      <c r="N151" s="110"/>
      <c r="O151" s="110"/>
      <c r="P151" s="110"/>
      <c r="Q151" s="110"/>
      <c r="R151" s="110"/>
      <c r="S151" s="110"/>
      <c r="T151" s="61" t="s">
        <v>64</v>
      </c>
      <c r="U151" s="62">
        <f>IFERROR(SUM(U147:U150),"0")</f>
        <v>69</v>
      </c>
      <c r="V151" s="62">
        <f>IFERROR(SUM(V147:V150),"0")</f>
        <v>69</v>
      </c>
      <c r="W151" s="62">
        <f>IFERROR(IF(W147="",0,W147),"0")+IFERROR(IF(W148="",0,W148),"0")+IFERROR(IF(W149="",0,W149),"0")+IFERROR(IF(W150="",0,W150),"0")</f>
        <v>0.95284000000000002</v>
      </c>
      <c r="X151" s="63"/>
      <c r="Y151" s="63"/>
    </row>
    <row r="152" spans="1:25" x14ac:dyDescent="0.2">
      <c r="A152" s="109"/>
      <c r="B152" s="109"/>
      <c r="C152" s="109"/>
      <c r="D152" s="109"/>
      <c r="E152" s="109"/>
      <c r="F152" s="109"/>
      <c r="G152" s="109"/>
      <c r="H152" s="109"/>
      <c r="I152" s="109"/>
      <c r="J152" s="109"/>
      <c r="K152" s="109"/>
      <c r="L152" s="109"/>
      <c r="M152" s="110" t="s">
        <v>65</v>
      </c>
      <c r="N152" s="110"/>
      <c r="O152" s="110"/>
      <c r="P152" s="110"/>
      <c r="Q152" s="110"/>
      <c r="R152" s="110"/>
      <c r="S152" s="110"/>
      <c r="T152" s="61" t="s">
        <v>66</v>
      </c>
      <c r="U152" s="62">
        <f>IFERROR(SUMPRODUCT(U147:U150*H147:H150),"0")</f>
        <v>301.3</v>
      </c>
      <c r="V152" s="62">
        <f>IFERROR(SUMPRODUCT(V147:V150*H147:H150),"0")</f>
        <v>301.3</v>
      </c>
      <c r="W152" s="61"/>
      <c r="X152" s="63"/>
      <c r="Y152" s="63"/>
    </row>
    <row r="153" spans="1:25" ht="14.25" customHeight="1" x14ac:dyDescent="0.25">
      <c r="A153" s="106" t="s">
        <v>130</v>
      </c>
      <c r="B153" s="106"/>
      <c r="C153" s="106"/>
      <c r="D153" s="106"/>
      <c r="E153" s="106"/>
      <c r="F153" s="106"/>
      <c r="G153" s="106"/>
      <c r="H153" s="106"/>
      <c r="I153" s="106"/>
      <c r="J153" s="106"/>
      <c r="K153" s="106"/>
      <c r="L153" s="106"/>
      <c r="M153" s="106"/>
      <c r="N153" s="106"/>
      <c r="O153" s="106"/>
      <c r="P153" s="106"/>
      <c r="Q153" s="106"/>
      <c r="R153" s="106"/>
      <c r="S153" s="106"/>
      <c r="T153" s="106"/>
      <c r="U153" s="106"/>
      <c r="V153" s="106"/>
      <c r="W153" s="106"/>
      <c r="X153" s="48"/>
      <c r="Y153" s="48"/>
    </row>
    <row r="154" spans="1:25" ht="27" customHeight="1" x14ac:dyDescent="0.25">
      <c r="A154" s="49" t="s">
        <v>249</v>
      </c>
      <c r="B154" s="49" t="s">
        <v>250</v>
      </c>
      <c r="C154" s="50">
        <v>4301135179</v>
      </c>
      <c r="D154" s="107">
        <v>4607111037923</v>
      </c>
      <c r="E154" s="107"/>
      <c r="F154" s="51">
        <v>3.7</v>
      </c>
      <c r="G154" s="52">
        <v>1</v>
      </c>
      <c r="H154" s="51">
        <v>3.7</v>
      </c>
      <c r="I154" s="51">
        <v>3.8919999999999999</v>
      </c>
      <c r="J154" s="52">
        <v>126</v>
      </c>
      <c r="K154" s="53" t="s">
        <v>62</v>
      </c>
      <c r="L154" s="52">
        <v>180</v>
      </c>
      <c r="M154" s="108" t="s">
        <v>251</v>
      </c>
      <c r="N154" s="108"/>
      <c r="O154" s="108"/>
      <c r="P154" s="108"/>
      <c r="Q154" s="108"/>
      <c r="R154" s="54"/>
      <c r="S154" s="54"/>
      <c r="T154" s="55" t="s">
        <v>64</v>
      </c>
      <c r="U154" s="56">
        <v>0</v>
      </c>
      <c r="V154" s="57">
        <f t="shared" ref="V154:V163" si="4">IFERROR(IF(U154="","",U154),"")</f>
        <v>0</v>
      </c>
      <c r="W154" s="58">
        <f>IFERROR(IF(U154="","",U154*0.00936),"")</f>
        <v>0</v>
      </c>
      <c r="X154" s="59"/>
      <c r="Y154" s="60" t="s">
        <v>233</v>
      </c>
    </row>
    <row r="155" spans="1:25" ht="27" customHeight="1" x14ac:dyDescent="0.25">
      <c r="A155" s="49" t="s">
        <v>252</v>
      </c>
      <c r="B155" s="49" t="s">
        <v>253</v>
      </c>
      <c r="C155" s="50">
        <v>4301135177</v>
      </c>
      <c r="D155" s="107">
        <v>4607111037862</v>
      </c>
      <c r="E155" s="107"/>
      <c r="F155" s="51">
        <v>1.8</v>
      </c>
      <c r="G155" s="52">
        <v>1</v>
      </c>
      <c r="H155" s="51">
        <v>1.8</v>
      </c>
      <c r="I155" s="51">
        <v>1.9119999999999999</v>
      </c>
      <c r="J155" s="52">
        <v>234</v>
      </c>
      <c r="K155" s="53" t="s">
        <v>62</v>
      </c>
      <c r="L155" s="52">
        <v>180</v>
      </c>
      <c r="M155" s="108" t="s">
        <v>254</v>
      </c>
      <c r="N155" s="108"/>
      <c r="O155" s="108"/>
      <c r="P155" s="108"/>
      <c r="Q155" s="108"/>
      <c r="R155" s="54"/>
      <c r="S155" s="54"/>
      <c r="T155" s="55" t="s">
        <v>64</v>
      </c>
      <c r="U155" s="56">
        <v>0</v>
      </c>
      <c r="V155" s="57">
        <f t="shared" si="4"/>
        <v>0</v>
      </c>
      <c r="W155" s="58">
        <f>IFERROR(IF(U155="","",U155*0.00502),"")</f>
        <v>0</v>
      </c>
      <c r="X155" s="59"/>
      <c r="Y155" s="60" t="s">
        <v>233</v>
      </c>
    </row>
    <row r="156" spans="1:25" ht="27" customHeight="1" x14ac:dyDescent="0.25">
      <c r="A156" s="49" t="s">
        <v>255</v>
      </c>
      <c r="B156" s="49" t="s">
        <v>256</v>
      </c>
      <c r="C156" s="50">
        <v>4301135161</v>
      </c>
      <c r="D156" s="107">
        <v>4607111037305</v>
      </c>
      <c r="E156" s="107"/>
      <c r="F156" s="51">
        <v>3</v>
      </c>
      <c r="G156" s="52">
        <v>1</v>
      </c>
      <c r="H156" s="51">
        <v>3</v>
      </c>
      <c r="I156" s="51">
        <v>3.1920000000000002</v>
      </c>
      <c r="J156" s="52">
        <v>126</v>
      </c>
      <c r="K156" s="53" t="s">
        <v>62</v>
      </c>
      <c r="L156" s="52">
        <v>180</v>
      </c>
      <c r="M156" s="108" t="s">
        <v>257</v>
      </c>
      <c r="N156" s="108"/>
      <c r="O156" s="108"/>
      <c r="P156" s="108"/>
      <c r="Q156" s="108"/>
      <c r="R156" s="54"/>
      <c r="S156" s="54"/>
      <c r="T156" s="55" t="s">
        <v>64</v>
      </c>
      <c r="U156" s="56">
        <v>0</v>
      </c>
      <c r="V156" s="57">
        <f t="shared" si="4"/>
        <v>0</v>
      </c>
      <c r="W156" s="58">
        <f t="shared" ref="W156:W161" si="5">IFERROR(IF(U156="","",U156*0.00936),"")</f>
        <v>0</v>
      </c>
      <c r="X156" s="59"/>
      <c r="Y156" s="60" t="s">
        <v>233</v>
      </c>
    </row>
    <row r="157" spans="1:25" ht="27" customHeight="1" x14ac:dyDescent="0.25">
      <c r="A157" s="49" t="s">
        <v>258</v>
      </c>
      <c r="B157" s="49" t="s">
        <v>259</v>
      </c>
      <c r="C157" s="50">
        <v>4301135156</v>
      </c>
      <c r="D157" s="107">
        <v>4607111037275</v>
      </c>
      <c r="E157" s="107"/>
      <c r="F157" s="51">
        <v>3</v>
      </c>
      <c r="G157" s="52">
        <v>1</v>
      </c>
      <c r="H157" s="51">
        <v>3</v>
      </c>
      <c r="I157" s="51">
        <v>3.1920000000000002</v>
      </c>
      <c r="J157" s="52">
        <v>126</v>
      </c>
      <c r="K157" s="53" t="s">
        <v>62</v>
      </c>
      <c r="L157" s="52">
        <v>180</v>
      </c>
      <c r="M157" s="108" t="s">
        <v>260</v>
      </c>
      <c r="N157" s="108"/>
      <c r="O157" s="108"/>
      <c r="P157" s="108"/>
      <c r="Q157" s="108"/>
      <c r="R157" s="54"/>
      <c r="S157" s="54"/>
      <c r="T157" s="55" t="s">
        <v>64</v>
      </c>
      <c r="U157" s="56">
        <v>0</v>
      </c>
      <c r="V157" s="57">
        <f t="shared" si="4"/>
        <v>0</v>
      </c>
      <c r="W157" s="58">
        <f t="shared" si="5"/>
        <v>0</v>
      </c>
      <c r="X157" s="59"/>
      <c r="Y157" s="60"/>
    </row>
    <row r="158" spans="1:25" ht="27" customHeight="1" x14ac:dyDescent="0.25">
      <c r="A158" s="49" t="s">
        <v>261</v>
      </c>
      <c r="B158" s="49" t="s">
        <v>262</v>
      </c>
      <c r="C158" s="50">
        <v>4301135085</v>
      </c>
      <c r="D158" s="107">
        <v>4607111037220</v>
      </c>
      <c r="E158" s="107"/>
      <c r="F158" s="51">
        <v>3.7</v>
      </c>
      <c r="G158" s="52">
        <v>1</v>
      </c>
      <c r="H158" s="51">
        <v>3.7</v>
      </c>
      <c r="I158" s="51">
        <v>3.8919999999999999</v>
      </c>
      <c r="J158" s="52">
        <v>126</v>
      </c>
      <c r="K158" s="53" t="s">
        <v>62</v>
      </c>
      <c r="L158" s="52">
        <v>180</v>
      </c>
      <c r="M158" s="108" t="s">
        <v>263</v>
      </c>
      <c r="N158" s="108"/>
      <c r="O158" s="108"/>
      <c r="P158" s="108"/>
      <c r="Q158" s="108"/>
      <c r="R158" s="54"/>
      <c r="S158" s="54"/>
      <c r="T158" s="55" t="s">
        <v>64</v>
      </c>
      <c r="U158" s="56">
        <v>0</v>
      </c>
      <c r="V158" s="57">
        <f t="shared" si="4"/>
        <v>0</v>
      </c>
      <c r="W158" s="58">
        <f t="shared" si="5"/>
        <v>0</v>
      </c>
      <c r="X158" s="59"/>
      <c r="Y158" s="60"/>
    </row>
    <row r="159" spans="1:25" ht="37.5" customHeight="1" x14ac:dyDescent="0.25">
      <c r="A159" s="49" t="s">
        <v>264</v>
      </c>
      <c r="B159" s="49" t="s">
        <v>265</v>
      </c>
      <c r="C159" s="50">
        <v>4301135097</v>
      </c>
      <c r="D159" s="107">
        <v>4607111037206</v>
      </c>
      <c r="E159" s="107"/>
      <c r="F159" s="51">
        <v>3.7</v>
      </c>
      <c r="G159" s="52">
        <v>1</v>
      </c>
      <c r="H159" s="51">
        <v>3.7</v>
      </c>
      <c r="I159" s="51">
        <v>3.8919999999999999</v>
      </c>
      <c r="J159" s="52">
        <v>126</v>
      </c>
      <c r="K159" s="53" t="s">
        <v>62</v>
      </c>
      <c r="L159" s="52">
        <v>180</v>
      </c>
      <c r="M159" s="108" t="s">
        <v>266</v>
      </c>
      <c r="N159" s="108"/>
      <c r="O159" s="108"/>
      <c r="P159" s="108"/>
      <c r="Q159" s="108"/>
      <c r="R159" s="54"/>
      <c r="S159" s="54"/>
      <c r="T159" s="55" t="s">
        <v>64</v>
      </c>
      <c r="U159" s="56">
        <v>0</v>
      </c>
      <c r="V159" s="57">
        <f t="shared" si="4"/>
        <v>0</v>
      </c>
      <c r="W159" s="58">
        <f t="shared" si="5"/>
        <v>0</v>
      </c>
      <c r="X159" s="59"/>
      <c r="Y159" s="60"/>
    </row>
    <row r="160" spans="1:25" ht="27" customHeight="1" x14ac:dyDescent="0.25">
      <c r="A160" s="49" t="s">
        <v>267</v>
      </c>
      <c r="B160" s="49" t="s">
        <v>268</v>
      </c>
      <c r="C160" s="50">
        <v>4301135091</v>
      </c>
      <c r="D160" s="107">
        <v>4607111037244</v>
      </c>
      <c r="E160" s="107"/>
      <c r="F160" s="51">
        <v>3.7</v>
      </c>
      <c r="G160" s="52">
        <v>1</v>
      </c>
      <c r="H160" s="51">
        <v>3.7</v>
      </c>
      <c r="I160" s="51">
        <v>3.8919999999999999</v>
      </c>
      <c r="J160" s="52">
        <v>126</v>
      </c>
      <c r="K160" s="53" t="s">
        <v>62</v>
      </c>
      <c r="L160" s="52">
        <v>180</v>
      </c>
      <c r="M160" s="108" t="s">
        <v>269</v>
      </c>
      <c r="N160" s="108"/>
      <c r="O160" s="108"/>
      <c r="P160" s="108"/>
      <c r="Q160" s="108"/>
      <c r="R160" s="54"/>
      <c r="S160" s="54"/>
      <c r="T160" s="55" t="s">
        <v>64</v>
      </c>
      <c r="U160" s="56">
        <v>0</v>
      </c>
      <c r="V160" s="57">
        <f t="shared" si="4"/>
        <v>0</v>
      </c>
      <c r="W160" s="58">
        <f t="shared" si="5"/>
        <v>0</v>
      </c>
      <c r="X160" s="59"/>
      <c r="Y160" s="60"/>
    </row>
    <row r="161" spans="1:25" ht="27" customHeight="1" x14ac:dyDescent="0.25">
      <c r="A161" s="49" t="s">
        <v>270</v>
      </c>
      <c r="B161" s="49" t="s">
        <v>271</v>
      </c>
      <c r="C161" s="50">
        <v>4301135128</v>
      </c>
      <c r="D161" s="107">
        <v>4607111036797</v>
      </c>
      <c r="E161" s="107"/>
      <c r="F161" s="51">
        <v>3.7</v>
      </c>
      <c r="G161" s="52">
        <v>1</v>
      </c>
      <c r="H161" s="51">
        <v>3.7</v>
      </c>
      <c r="I161" s="51">
        <v>3.8919999999999999</v>
      </c>
      <c r="J161" s="52">
        <v>126</v>
      </c>
      <c r="K161" s="53" t="s">
        <v>62</v>
      </c>
      <c r="L161" s="52">
        <v>180</v>
      </c>
      <c r="M161" s="108" t="s">
        <v>272</v>
      </c>
      <c r="N161" s="108"/>
      <c r="O161" s="108"/>
      <c r="P161" s="108"/>
      <c r="Q161" s="108"/>
      <c r="R161" s="54"/>
      <c r="S161" s="54"/>
      <c r="T161" s="55" t="s">
        <v>64</v>
      </c>
      <c r="U161" s="56">
        <v>22</v>
      </c>
      <c r="V161" s="57">
        <f t="shared" si="4"/>
        <v>22</v>
      </c>
      <c r="W161" s="58">
        <f t="shared" si="5"/>
        <v>0.20591999999999999</v>
      </c>
      <c r="X161" s="59"/>
      <c r="Y161" s="60"/>
    </row>
    <row r="162" spans="1:25" ht="27" customHeight="1" x14ac:dyDescent="0.25">
      <c r="A162" s="49" t="s">
        <v>273</v>
      </c>
      <c r="B162" s="49" t="s">
        <v>274</v>
      </c>
      <c r="C162" s="50">
        <v>4301135004</v>
      </c>
      <c r="D162" s="107">
        <v>4607111035707</v>
      </c>
      <c r="E162" s="107"/>
      <c r="F162" s="51">
        <v>5.5</v>
      </c>
      <c r="G162" s="52">
        <v>1</v>
      </c>
      <c r="H162" s="51">
        <v>5.5</v>
      </c>
      <c r="I162" s="51">
        <v>5.7350000000000003</v>
      </c>
      <c r="J162" s="52">
        <v>84</v>
      </c>
      <c r="K162" s="53" t="s">
        <v>62</v>
      </c>
      <c r="L162" s="52">
        <v>180</v>
      </c>
      <c r="M162" s="108" t="s">
        <v>275</v>
      </c>
      <c r="N162" s="108"/>
      <c r="O162" s="108"/>
      <c r="P162" s="108"/>
      <c r="Q162" s="108"/>
      <c r="R162" s="54"/>
      <c r="S162" s="54"/>
      <c r="T162" s="55" t="s">
        <v>64</v>
      </c>
      <c r="U162" s="56">
        <v>0</v>
      </c>
      <c r="V162" s="57">
        <f t="shared" si="4"/>
        <v>0</v>
      </c>
      <c r="W162" s="58">
        <f>IFERROR(IF(U162="","",U162*0.0155),"")</f>
        <v>0</v>
      </c>
      <c r="X162" s="59"/>
      <c r="Y162" s="60"/>
    </row>
    <row r="163" spans="1:25" ht="37.5" customHeight="1" x14ac:dyDescent="0.25">
      <c r="A163" s="49" t="s">
        <v>276</v>
      </c>
      <c r="B163" s="49" t="s">
        <v>277</v>
      </c>
      <c r="C163" s="50">
        <v>4301135129</v>
      </c>
      <c r="D163" s="107">
        <v>4607111036841</v>
      </c>
      <c r="E163" s="107"/>
      <c r="F163" s="51">
        <v>3.5</v>
      </c>
      <c r="G163" s="52">
        <v>1</v>
      </c>
      <c r="H163" s="51">
        <v>3.5</v>
      </c>
      <c r="I163" s="51">
        <v>3.6920000000000002</v>
      </c>
      <c r="J163" s="52">
        <v>126</v>
      </c>
      <c r="K163" s="53" t="s">
        <v>62</v>
      </c>
      <c r="L163" s="52">
        <v>180</v>
      </c>
      <c r="M163" s="108" t="s">
        <v>278</v>
      </c>
      <c r="N163" s="108"/>
      <c r="O163" s="108"/>
      <c r="P163" s="108"/>
      <c r="Q163" s="108"/>
      <c r="R163" s="54"/>
      <c r="S163" s="54"/>
      <c r="T163" s="55" t="s">
        <v>64</v>
      </c>
      <c r="U163" s="56">
        <v>0</v>
      </c>
      <c r="V163" s="57">
        <f t="shared" si="4"/>
        <v>0</v>
      </c>
      <c r="W163" s="58">
        <f>IFERROR(IF(U163="","",U163*0.00936),"")</f>
        <v>0</v>
      </c>
      <c r="X163" s="59"/>
      <c r="Y163" s="60"/>
    </row>
    <row r="164" spans="1:25" x14ac:dyDescent="0.2">
      <c r="A164" s="109"/>
      <c r="B164" s="109"/>
      <c r="C164" s="109"/>
      <c r="D164" s="109"/>
      <c r="E164" s="109"/>
      <c r="F164" s="109"/>
      <c r="G164" s="109"/>
      <c r="H164" s="109"/>
      <c r="I164" s="109"/>
      <c r="J164" s="109"/>
      <c r="K164" s="109"/>
      <c r="L164" s="109"/>
      <c r="M164" s="110" t="s">
        <v>65</v>
      </c>
      <c r="N164" s="110"/>
      <c r="O164" s="110"/>
      <c r="P164" s="110"/>
      <c r="Q164" s="110"/>
      <c r="R164" s="110"/>
      <c r="S164" s="110"/>
      <c r="T164" s="61" t="s">
        <v>64</v>
      </c>
      <c r="U164" s="62">
        <f>IFERROR(SUM(U154:U163),"0")</f>
        <v>22</v>
      </c>
      <c r="V164" s="62">
        <f>IFERROR(SUM(V154:V163),"0")</f>
        <v>22</v>
      </c>
      <c r="W164" s="62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0.20591999999999999</v>
      </c>
      <c r="X164" s="63"/>
      <c r="Y164" s="63"/>
    </row>
    <row r="165" spans="1:25" x14ac:dyDescent="0.2">
      <c r="A165" s="109"/>
      <c r="B165" s="109"/>
      <c r="C165" s="109"/>
      <c r="D165" s="109"/>
      <c r="E165" s="109"/>
      <c r="F165" s="109"/>
      <c r="G165" s="109"/>
      <c r="H165" s="109"/>
      <c r="I165" s="109"/>
      <c r="J165" s="109"/>
      <c r="K165" s="109"/>
      <c r="L165" s="109"/>
      <c r="M165" s="110" t="s">
        <v>65</v>
      </c>
      <c r="N165" s="110"/>
      <c r="O165" s="110"/>
      <c r="P165" s="110"/>
      <c r="Q165" s="110"/>
      <c r="R165" s="110"/>
      <c r="S165" s="110"/>
      <c r="T165" s="61" t="s">
        <v>66</v>
      </c>
      <c r="U165" s="62">
        <f>IFERROR(SUMPRODUCT(U154:U163*H154:H163),"0")</f>
        <v>81.400000000000006</v>
      </c>
      <c r="V165" s="62">
        <f>IFERROR(SUMPRODUCT(V154:V163*H154:H163),"0")</f>
        <v>81.400000000000006</v>
      </c>
      <c r="W165" s="61"/>
      <c r="X165" s="63"/>
      <c r="Y165" s="63"/>
    </row>
    <row r="166" spans="1:25" ht="16.5" customHeight="1" x14ac:dyDescent="0.25">
      <c r="A166" s="105" t="s">
        <v>279</v>
      </c>
      <c r="B166" s="105"/>
      <c r="C166" s="105"/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47"/>
      <c r="Y166" s="47"/>
    </row>
    <row r="167" spans="1:25" ht="14.25" customHeight="1" x14ac:dyDescent="0.25">
      <c r="A167" s="106" t="s">
        <v>217</v>
      </c>
      <c r="B167" s="106"/>
      <c r="C167" s="106"/>
      <c r="D167" s="106"/>
      <c r="E167" s="106"/>
      <c r="F167" s="106"/>
      <c r="G167" s="106"/>
      <c r="H167" s="106"/>
      <c r="I167" s="106"/>
      <c r="J167" s="106"/>
      <c r="K167" s="106"/>
      <c r="L167" s="106"/>
      <c r="M167" s="106"/>
      <c r="N167" s="106"/>
      <c r="O167" s="106"/>
      <c r="P167" s="106"/>
      <c r="Q167" s="106"/>
      <c r="R167" s="106"/>
      <c r="S167" s="106"/>
      <c r="T167" s="106"/>
      <c r="U167" s="106"/>
      <c r="V167" s="106"/>
      <c r="W167" s="106"/>
      <c r="X167" s="48"/>
      <c r="Y167" s="48"/>
    </row>
    <row r="168" spans="1:25" ht="16.5" customHeight="1" x14ac:dyDescent="0.25">
      <c r="A168" s="49" t="s">
        <v>280</v>
      </c>
      <c r="B168" s="49" t="s">
        <v>281</v>
      </c>
      <c r="C168" s="50">
        <v>4301071010</v>
      </c>
      <c r="D168" s="107">
        <v>4607111037701</v>
      </c>
      <c r="E168" s="107"/>
      <c r="F168" s="51">
        <v>5</v>
      </c>
      <c r="G168" s="52">
        <v>1</v>
      </c>
      <c r="H168" s="51">
        <v>5</v>
      </c>
      <c r="I168" s="51">
        <v>5.2</v>
      </c>
      <c r="J168" s="52">
        <v>144</v>
      </c>
      <c r="K168" s="53" t="s">
        <v>62</v>
      </c>
      <c r="L168" s="52">
        <v>180</v>
      </c>
      <c r="M168" s="108" t="s">
        <v>282</v>
      </c>
      <c r="N168" s="108"/>
      <c r="O168" s="108"/>
      <c r="P168" s="108"/>
      <c r="Q168" s="108"/>
      <c r="R168" s="54"/>
      <c r="S168" s="54"/>
      <c r="T168" s="55" t="s">
        <v>64</v>
      </c>
      <c r="U168" s="56">
        <v>0</v>
      </c>
      <c r="V168" s="57">
        <f>IFERROR(IF(U168="","",U168),"")</f>
        <v>0</v>
      </c>
      <c r="W168" s="58">
        <f>IFERROR(IF(U168="","",U168*0.00866),"")</f>
        <v>0</v>
      </c>
      <c r="X168" s="59"/>
      <c r="Y168" s="60" t="s">
        <v>233</v>
      </c>
    </row>
    <row r="169" spans="1:25" x14ac:dyDescent="0.2">
      <c r="A169" s="109"/>
      <c r="B169" s="109"/>
      <c r="C169" s="109"/>
      <c r="D169" s="109"/>
      <c r="E169" s="109"/>
      <c r="F169" s="109"/>
      <c r="G169" s="109"/>
      <c r="H169" s="109"/>
      <c r="I169" s="109"/>
      <c r="J169" s="109"/>
      <c r="K169" s="109"/>
      <c r="L169" s="109"/>
      <c r="M169" s="110" t="s">
        <v>65</v>
      </c>
      <c r="N169" s="110"/>
      <c r="O169" s="110"/>
      <c r="P169" s="110"/>
      <c r="Q169" s="110"/>
      <c r="R169" s="110"/>
      <c r="S169" s="110"/>
      <c r="T169" s="61" t="s">
        <v>64</v>
      </c>
      <c r="U169" s="62">
        <f>IFERROR(SUM(U168:U168),"0")</f>
        <v>0</v>
      </c>
      <c r="V169" s="62">
        <f>IFERROR(SUM(V168:V168),"0")</f>
        <v>0</v>
      </c>
      <c r="W169" s="62">
        <f>IFERROR(IF(W168="",0,W168),"0")</f>
        <v>0</v>
      </c>
      <c r="X169" s="63"/>
      <c r="Y169" s="63"/>
    </row>
    <row r="170" spans="1:25" x14ac:dyDescent="0.2">
      <c r="A170" s="109"/>
      <c r="B170" s="109"/>
      <c r="C170" s="109"/>
      <c r="D170" s="109"/>
      <c r="E170" s="109"/>
      <c r="F170" s="109"/>
      <c r="G170" s="109"/>
      <c r="H170" s="109"/>
      <c r="I170" s="109"/>
      <c r="J170" s="109"/>
      <c r="K170" s="109"/>
      <c r="L170" s="109"/>
      <c r="M170" s="110" t="s">
        <v>65</v>
      </c>
      <c r="N170" s="110"/>
      <c r="O170" s="110"/>
      <c r="P170" s="110"/>
      <c r="Q170" s="110"/>
      <c r="R170" s="110"/>
      <c r="S170" s="110"/>
      <c r="T170" s="61" t="s">
        <v>66</v>
      </c>
      <c r="U170" s="62">
        <f>IFERROR(SUMPRODUCT(U168:U168*H168:H168),"0")</f>
        <v>0</v>
      </c>
      <c r="V170" s="62">
        <f>IFERROR(SUMPRODUCT(V168:V168*H168:H168),"0")</f>
        <v>0</v>
      </c>
      <c r="W170" s="61"/>
      <c r="X170" s="63"/>
      <c r="Y170" s="63"/>
    </row>
    <row r="171" spans="1:25" ht="16.5" customHeight="1" x14ac:dyDescent="0.25">
      <c r="A171" s="105" t="s">
        <v>283</v>
      </c>
      <c r="B171" s="105"/>
      <c r="C171" s="105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47"/>
      <c r="Y171" s="47"/>
    </row>
    <row r="172" spans="1:25" ht="14.25" customHeight="1" x14ac:dyDescent="0.25">
      <c r="A172" s="106" t="s">
        <v>59</v>
      </c>
      <c r="B172" s="106"/>
      <c r="C172" s="106"/>
      <c r="D172" s="106"/>
      <c r="E172" s="106"/>
      <c r="F172" s="106"/>
      <c r="G172" s="106"/>
      <c r="H172" s="106"/>
      <c r="I172" s="106"/>
      <c r="J172" s="106"/>
      <c r="K172" s="106"/>
      <c r="L172" s="106"/>
      <c r="M172" s="106"/>
      <c r="N172" s="106"/>
      <c r="O172" s="106"/>
      <c r="P172" s="106"/>
      <c r="Q172" s="106"/>
      <c r="R172" s="106"/>
      <c r="S172" s="106"/>
      <c r="T172" s="106"/>
      <c r="U172" s="106"/>
      <c r="V172" s="106"/>
      <c r="W172" s="106"/>
      <c r="X172" s="48"/>
      <c r="Y172" s="48"/>
    </row>
    <row r="173" spans="1:25" ht="16.5" customHeight="1" x14ac:dyDescent="0.25">
      <c r="A173" s="49" t="s">
        <v>284</v>
      </c>
      <c r="B173" s="49" t="s">
        <v>285</v>
      </c>
      <c r="C173" s="50">
        <v>4301070871</v>
      </c>
      <c r="D173" s="107">
        <v>4607111036384</v>
      </c>
      <c r="E173" s="107"/>
      <c r="F173" s="51">
        <v>1</v>
      </c>
      <c r="G173" s="52">
        <v>5</v>
      </c>
      <c r="H173" s="51">
        <v>5</v>
      </c>
      <c r="I173" s="51">
        <v>5.2530000000000001</v>
      </c>
      <c r="J173" s="52">
        <v>144</v>
      </c>
      <c r="K173" s="53" t="s">
        <v>62</v>
      </c>
      <c r="L173" s="52">
        <v>90</v>
      </c>
      <c r="M173" s="108" t="s">
        <v>286</v>
      </c>
      <c r="N173" s="108"/>
      <c r="O173" s="108"/>
      <c r="P173" s="108"/>
      <c r="Q173" s="108"/>
      <c r="R173" s="54"/>
      <c r="S173" s="54"/>
      <c r="T173" s="55" t="s">
        <v>64</v>
      </c>
      <c r="U173" s="56">
        <v>0</v>
      </c>
      <c r="V173" s="57">
        <f>IFERROR(IF(U173="","",U173),"")</f>
        <v>0</v>
      </c>
      <c r="W173" s="58">
        <f>IFERROR(IF(U173="","",U173*0.00866),"")</f>
        <v>0</v>
      </c>
      <c r="X173" s="59"/>
      <c r="Y173" s="60"/>
    </row>
    <row r="174" spans="1:25" ht="27" customHeight="1" x14ac:dyDescent="0.25">
      <c r="A174" s="49" t="s">
        <v>287</v>
      </c>
      <c r="B174" s="49" t="s">
        <v>288</v>
      </c>
      <c r="C174" s="50">
        <v>4301070858</v>
      </c>
      <c r="D174" s="107">
        <v>4607111036193</v>
      </c>
      <c r="E174" s="107"/>
      <c r="F174" s="51">
        <v>1</v>
      </c>
      <c r="G174" s="52">
        <v>5</v>
      </c>
      <c r="H174" s="51">
        <v>5</v>
      </c>
      <c r="I174" s="51">
        <v>5.2750000000000004</v>
      </c>
      <c r="J174" s="52">
        <v>144</v>
      </c>
      <c r="K174" s="53" t="s">
        <v>62</v>
      </c>
      <c r="L174" s="52">
        <v>90</v>
      </c>
      <c r="M174" s="108" t="s">
        <v>289</v>
      </c>
      <c r="N174" s="108"/>
      <c r="O174" s="108"/>
      <c r="P174" s="108"/>
      <c r="Q174" s="108"/>
      <c r="R174" s="54"/>
      <c r="S174" s="54"/>
      <c r="T174" s="55" t="s">
        <v>64</v>
      </c>
      <c r="U174" s="56">
        <v>0</v>
      </c>
      <c r="V174" s="57">
        <f>IFERROR(IF(U174="","",U174),"")</f>
        <v>0</v>
      </c>
      <c r="W174" s="58">
        <f>IFERROR(IF(U174="","",U174*0.00866),"")</f>
        <v>0</v>
      </c>
      <c r="X174" s="59"/>
      <c r="Y174" s="60"/>
    </row>
    <row r="175" spans="1:25" ht="27" customHeight="1" x14ac:dyDescent="0.25">
      <c r="A175" s="49" t="s">
        <v>290</v>
      </c>
      <c r="B175" s="49" t="s">
        <v>291</v>
      </c>
      <c r="C175" s="50">
        <v>4301070827</v>
      </c>
      <c r="D175" s="107">
        <v>4607111036216</v>
      </c>
      <c r="E175" s="107"/>
      <c r="F175" s="51">
        <v>1</v>
      </c>
      <c r="G175" s="52">
        <v>5</v>
      </c>
      <c r="H175" s="51">
        <v>5</v>
      </c>
      <c r="I175" s="51">
        <v>5.266</v>
      </c>
      <c r="J175" s="52">
        <v>144</v>
      </c>
      <c r="K175" s="53" t="s">
        <v>62</v>
      </c>
      <c r="L175" s="52">
        <v>90</v>
      </c>
      <c r="M175" s="108" t="s">
        <v>292</v>
      </c>
      <c r="N175" s="108"/>
      <c r="O175" s="108"/>
      <c r="P175" s="108"/>
      <c r="Q175" s="108"/>
      <c r="R175" s="54"/>
      <c r="S175" s="54"/>
      <c r="T175" s="55" t="s">
        <v>64</v>
      </c>
      <c r="U175" s="56">
        <v>0</v>
      </c>
      <c r="V175" s="57">
        <f>IFERROR(IF(U175="","",U175),"")</f>
        <v>0</v>
      </c>
      <c r="W175" s="58">
        <f>IFERROR(IF(U175="","",U175*0.00866),"")</f>
        <v>0</v>
      </c>
      <c r="X175" s="59"/>
      <c r="Y175" s="60"/>
    </row>
    <row r="176" spans="1:25" ht="27" customHeight="1" x14ac:dyDescent="0.25">
      <c r="A176" s="49" t="s">
        <v>293</v>
      </c>
      <c r="B176" s="49" t="s">
        <v>294</v>
      </c>
      <c r="C176" s="50">
        <v>4301070911</v>
      </c>
      <c r="D176" s="107">
        <v>4607111036278</v>
      </c>
      <c r="E176" s="107"/>
      <c r="F176" s="51">
        <v>1</v>
      </c>
      <c r="G176" s="52">
        <v>5</v>
      </c>
      <c r="H176" s="51">
        <v>5</v>
      </c>
      <c r="I176" s="51">
        <v>5.2830000000000004</v>
      </c>
      <c r="J176" s="52">
        <v>84</v>
      </c>
      <c r="K176" s="53" t="s">
        <v>62</v>
      </c>
      <c r="L176" s="52">
        <v>120</v>
      </c>
      <c r="M176" s="108" t="s">
        <v>295</v>
      </c>
      <c r="N176" s="108"/>
      <c r="O176" s="108"/>
      <c r="P176" s="108"/>
      <c r="Q176" s="108"/>
      <c r="R176" s="54"/>
      <c r="S176" s="54"/>
      <c r="T176" s="55" t="s">
        <v>64</v>
      </c>
      <c r="U176" s="56">
        <v>0</v>
      </c>
      <c r="V176" s="57">
        <f>IFERROR(IF(U176="","",U176),"")</f>
        <v>0</v>
      </c>
      <c r="W176" s="58">
        <f>IFERROR(IF(U176="","",U176*0.0155),"")</f>
        <v>0</v>
      </c>
      <c r="X176" s="59"/>
      <c r="Y176" s="60"/>
    </row>
    <row r="177" spans="1:25" x14ac:dyDescent="0.2">
      <c r="A177" s="109"/>
      <c r="B177" s="109"/>
      <c r="C177" s="109"/>
      <c r="D177" s="109"/>
      <c r="E177" s="109"/>
      <c r="F177" s="109"/>
      <c r="G177" s="109"/>
      <c r="H177" s="109"/>
      <c r="I177" s="109"/>
      <c r="J177" s="109"/>
      <c r="K177" s="109"/>
      <c r="L177" s="109"/>
      <c r="M177" s="110" t="s">
        <v>65</v>
      </c>
      <c r="N177" s="110"/>
      <c r="O177" s="110"/>
      <c r="P177" s="110"/>
      <c r="Q177" s="110"/>
      <c r="R177" s="110"/>
      <c r="S177" s="110"/>
      <c r="T177" s="61" t="s">
        <v>64</v>
      </c>
      <c r="U177" s="62">
        <f>IFERROR(SUM(U173:U176),"0")</f>
        <v>0</v>
      </c>
      <c r="V177" s="62">
        <f>IFERROR(SUM(V173:V176),"0")</f>
        <v>0</v>
      </c>
      <c r="W177" s="62">
        <f>IFERROR(IF(W173="",0,W173),"0")+IFERROR(IF(W174="",0,W174),"0")+IFERROR(IF(W175="",0,W175),"0")+IFERROR(IF(W176="",0,W176),"0")</f>
        <v>0</v>
      </c>
      <c r="X177" s="63"/>
      <c r="Y177" s="63"/>
    </row>
    <row r="178" spans="1:25" x14ac:dyDescent="0.2">
      <c r="A178" s="109"/>
      <c r="B178" s="109"/>
      <c r="C178" s="109"/>
      <c r="D178" s="109"/>
      <c r="E178" s="109"/>
      <c r="F178" s="109"/>
      <c r="G178" s="109"/>
      <c r="H178" s="109"/>
      <c r="I178" s="109"/>
      <c r="J178" s="109"/>
      <c r="K178" s="109"/>
      <c r="L178" s="109"/>
      <c r="M178" s="110" t="s">
        <v>65</v>
      </c>
      <c r="N178" s="110"/>
      <c r="O178" s="110"/>
      <c r="P178" s="110"/>
      <c r="Q178" s="110"/>
      <c r="R178" s="110"/>
      <c r="S178" s="110"/>
      <c r="T178" s="61" t="s">
        <v>66</v>
      </c>
      <c r="U178" s="62">
        <f>IFERROR(SUMPRODUCT(U173:U176*H173:H176),"0")</f>
        <v>0</v>
      </c>
      <c r="V178" s="62">
        <f>IFERROR(SUMPRODUCT(V173:V176*H173:H176),"0")</f>
        <v>0</v>
      </c>
      <c r="W178" s="61"/>
      <c r="X178" s="63"/>
      <c r="Y178" s="63"/>
    </row>
    <row r="179" spans="1:25" ht="14.25" customHeight="1" x14ac:dyDescent="0.25">
      <c r="A179" s="106" t="s">
        <v>296</v>
      </c>
      <c r="B179" s="106"/>
      <c r="C179" s="106"/>
      <c r="D179" s="106"/>
      <c r="E179" s="106"/>
      <c r="F179" s="106"/>
      <c r="G179" s="106"/>
      <c r="H179" s="106"/>
      <c r="I179" s="106"/>
      <c r="J179" s="106"/>
      <c r="K179" s="106"/>
      <c r="L179" s="106"/>
      <c r="M179" s="106"/>
      <c r="N179" s="106"/>
      <c r="O179" s="106"/>
      <c r="P179" s="106"/>
      <c r="Q179" s="106"/>
      <c r="R179" s="106"/>
      <c r="S179" s="106"/>
      <c r="T179" s="106"/>
      <c r="U179" s="106"/>
      <c r="V179" s="106"/>
      <c r="W179" s="106"/>
      <c r="X179" s="48"/>
      <c r="Y179" s="48"/>
    </row>
    <row r="180" spans="1:25" ht="27" customHeight="1" x14ac:dyDescent="0.25">
      <c r="A180" s="49" t="s">
        <v>297</v>
      </c>
      <c r="B180" s="49" t="s">
        <v>298</v>
      </c>
      <c r="C180" s="50">
        <v>4301080153</v>
      </c>
      <c r="D180" s="107">
        <v>4607111036827</v>
      </c>
      <c r="E180" s="107"/>
      <c r="F180" s="51">
        <v>1</v>
      </c>
      <c r="G180" s="52">
        <v>5</v>
      </c>
      <c r="H180" s="51">
        <v>5</v>
      </c>
      <c r="I180" s="51">
        <v>5.2</v>
      </c>
      <c r="J180" s="52">
        <v>144</v>
      </c>
      <c r="K180" s="53" t="s">
        <v>62</v>
      </c>
      <c r="L180" s="52">
        <v>90</v>
      </c>
      <c r="M180" s="108" t="s">
        <v>299</v>
      </c>
      <c r="N180" s="108"/>
      <c r="O180" s="108"/>
      <c r="P180" s="108"/>
      <c r="Q180" s="108"/>
      <c r="R180" s="54"/>
      <c r="S180" s="54"/>
      <c r="T180" s="55" t="s">
        <v>64</v>
      </c>
      <c r="U180" s="56">
        <v>0</v>
      </c>
      <c r="V180" s="57">
        <f>IFERROR(IF(U180="","",U180),"")</f>
        <v>0</v>
      </c>
      <c r="W180" s="58">
        <f>IFERROR(IF(U180="","",U180*0.00866),"")</f>
        <v>0</v>
      </c>
      <c r="X180" s="59"/>
      <c r="Y180" s="60"/>
    </row>
    <row r="181" spans="1:25" ht="27" customHeight="1" x14ac:dyDescent="0.25">
      <c r="A181" s="49" t="s">
        <v>300</v>
      </c>
      <c r="B181" s="49" t="s">
        <v>301</v>
      </c>
      <c r="C181" s="50">
        <v>4301080154</v>
      </c>
      <c r="D181" s="107">
        <v>4607111036834</v>
      </c>
      <c r="E181" s="107"/>
      <c r="F181" s="51">
        <v>1</v>
      </c>
      <c r="G181" s="52">
        <v>5</v>
      </c>
      <c r="H181" s="51">
        <v>5</v>
      </c>
      <c r="I181" s="51">
        <v>5.2530000000000001</v>
      </c>
      <c r="J181" s="52">
        <v>144</v>
      </c>
      <c r="K181" s="53" t="s">
        <v>62</v>
      </c>
      <c r="L181" s="52">
        <v>90</v>
      </c>
      <c r="M181" s="108" t="s">
        <v>302</v>
      </c>
      <c r="N181" s="108"/>
      <c r="O181" s="108"/>
      <c r="P181" s="108"/>
      <c r="Q181" s="108"/>
      <c r="R181" s="54"/>
      <c r="S181" s="54"/>
      <c r="T181" s="55" t="s">
        <v>64</v>
      </c>
      <c r="U181" s="56">
        <v>0</v>
      </c>
      <c r="V181" s="57">
        <f>IFERROR(IF(U181="","",U181),"")</f>
        <v>0</v>
      </c>
      <c r="W181" s="58">
        <f>IFERROR(IF(U181="","",U181*0.00866),"")</f>
        <v>0</v>
      </c>
      <c r="X181" s="59"/>
      <c r="Y181" s="60"/>
    </row>
    <row r="182" spans="1:25" x14ac:dyDescent="0.2">
      <c r="A182" s="109"/>
      <c r="B182" s="109"/>
      <c r="C182" s="109"/>
      <c r="D182" s="109"/>
      <c r="E182" s="109"/>
      <c r="F182" s="109"/>
      <c r="G182" s="109"/>
      <c r="H182" s="109"/>
      <c r="I182" s="109"/>
      <c r="J182" s="109"/>
      <c r="K182" s="109"/>
      <c r="L182" s="109"/>
      <c r="M182" s="110" t="s">
        <v>65</v>
      </c>
      <c r="N182" s="110"/>
      <c r="O182" s="110"/>
      <c r="P182" s="110"/>
      <c r="Q182" s="110"/>
      <c r="R182" s="110"/>
      <c r="S182" s="110"/>
      <c r="T182" s="61" t="s">
        <v>64</v>
      </c>
      <c r="U182" s="62">
        <f>IFERROR(SUM(U180:U181),"0")</f>
        <v>0</v>
      </c>
      <c r="V182" s="62">
        <f>IFERROR(SUM(V180:V181),"0")</f>
        <v>0</v>
      </c>
      <c r="W182" s="62">
        <f>IFERROR(IF(W180="",0,W180),"0")+IFERROR(IF(W181="",0,W181),"0")</f>
        <v>0</v>
      </c>
      <c r="X182" s="63"/>
      <c r="Y182" s="63"/>
    </row>
    <row r="183" spans="1:25" x14ac:dyDescent="0.2">
      <c r="A183" s="109"/>
      <c r="B183" s="109"/>
      <c r="C183" s="109"/>
      <c r="D183" s="109"/>
      <c r="E183" s="109"/>
      <c r="F183" s="109"/>
      <c r="G183" s="109"/>
      <c r="H183" s="109"/>
      <c r="I183" s="109"/>
      <c r="J183" s="109"/>
      <c r="K183" s="109"/>
      <c r="L183" s="109"/>
      <c r="M183" s="110" t="s">
        <v>65</v>
      </c>
      <c r="N183" s="110"/>
      <c r="O183" s="110"/>
      <c r="P183" s="110"/>
      <c r="Q183" s="110"/>
      <c r="R183" s="110"/>
      <c r="S183" s="110"/>
      <c r="T183" s="61" t="s">
        <v>66</v>
      </c>
      <c r="U183" s="62">
        <f>IFERROR(SUMPRODUCT(U180:U181*H180:H181),"0")</f>
        <v>0</v>
      </c>
      <c r="V183" s="62">
        <f>IFERROR(SUMPRODUCT(V180:V181*H180:H181),"0")</f>
        <v>0</v>
      </c>
      <c r="W183" s="61"/>
      <c r="X183" s="63"/>
      <c r="Y183" s="63"/>
    </row>
    <row r="184" spans="1:25" ht="27.75" customHeight="1" x14ac:dyDescent="0.2">
      <c r="A184" s="104" t="s">
        <v>303</v>
      </c>
      <c r="B184" s="10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46"/>
      <c r="Y184" s="46"/>
    </row>
    <row r="185" spans="1:25" ht="16.5" customHeight="1" x14ac:dyDescent="0.25">
      <c r="A185" s="105" t="s">
        <v>304</v>
      </c>
      <c r="B185" s="105"/>
      <c r="C185" s="105"/>
      <c r="D185" s="105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47"/>
      <c r="Y185" s="47"/>
    </row>
    <row r="186" spans="1:25" ht="14.25" customHeight="1" x14ac:dyDescent="0.25">
      <c r="A186" s="106" t="s">
        <v>69</v>
      </c>
      <c r="B186" s="106"/>
      <c r="C186" s="106"/>
      <c r="D186" s="106"/>
      <c r="E186" s="106"/>
      <c r="F186" s="106"/>
      <c r="G186" s="106"/>
      <c r="H186" s="106"/>
      <c r="I186" s="106"/>
      <c r="J186" s="106"/>
      <c r="K186" s="106"/>
      <c r="L186" s="106"/>
      <c r="M186" s="106"/>
      <c r="N186" s="106"/>
      <c r="O186" s="106"/>
      <c r="P186" s="106"/>
      <c r="Q186" s="106"/>
      <c r="R186" s="106"/>
      <c r="S186" s="106"/>
      <c r="T186" s="106"/>
      <c r="U186" s="106"/>
      <c r="V186" s="106"/>
      <c r="W186" s="106"/>
      <c r="X186" s="48"/>
      <c r="Y186" s="48"/>
    </row>
    <row r="187" spans="1:25" ht="16.5" customHeight="1" x14ac:dyDescent="0.25">
      <c r="A187" s="49" t="s">
        <v>305</v>
      </c>
      <c r="B187" s="49" t="s">
        <v>306</v>
      </c>
      <c r="C187" s="50">
        <v>4301132048</v>
      </c>
      <c r="D187" s="107">
        <v>4607111035721</v>
      </c>
      <c r="E187" s="107"/>
      <c r="F187" s="51">
        <v>0.25</v>
      </c>
      <c r="G187" s="52">
        <v>12</v>
      </c>
      <c r="H187" s="51">
        <v>3</v>
      </c>
      <c r="I187" s="51">
        <v>3.3879999999999999</v>
      </c>
      <c r="J187" s="52">
        <v>70</v>
      </c>
      <c r="K187" s="53" t="s">
        <v>62</v>
      </c>
      <c r="L187" s="52">
        <v>180</v>
      </c>
      <c r="M187" s="108" t="s">
        <v>307</v>
      </c>
      <c r="N187" s="108"/>
      <c r="O187" s="108"/>
      <c r="P187" s="108"/>
      <c r="Q187" s="108"/>
      <c r="R187" s="54"/>
      <c r="S187" s="54"/>
      <c r="T187" s="55" t="s">
        <v>64</v>
      </c>
      <c r="U187" s="56">
        <v>10</v>
      </c>
      <c r="V187" s="57">
        <f>IFERROR(IF(U187="","",U187),"")</f>
        <v>10</v>
      </c>
      <c r="W187" s="58">
        <f>IFERROR(IF(U187="","",U187*0.01788),"")</f>
        <v>0.17880000000000001</v>
      </c>
      <c r="X187" s="59"/>
      <c r="Y187" s="60"/>
    </row>
    <row r="188" spans="1:25" ht="27" customHeight="1" x14ac:dyDescent="0.25">
      <c r="A188" s="49" t="s">
        <v>308</v>
      </c>
      <c r="B188" s="49" t="s">
        <v>309</v>
      </c>
      <c r="C188" s="50">
        <v>4301132046</v>
      </c>
      <c r="D188" s="107">
        <v>4607111035691</v>
      </c>
      <c r="E188" s="107"/>
      <c r="F188" s="51">
        <v>0.25</v>
      </c>
      <c r="G188" s="52">
        <v>12</v>
      </c>
      <c r="H188" s="51">
        <v>3</v>
      </c>
      <c r="I188" s="51">
        <v>3.3879999999999999</v>
      </c>
      <c r="J188" s="52">
        <v>70</v>
      </c>
      <c r="K188" s="53" t="s">
        <v>62</v>
      </c>
      <c r="L188" s="52">
        <v>180</v>
      </c>
      <c r="M188" s="108" t="s">
        <v>310</v>
      </c>
      <c r="N188" s="108"/>
      <c r="O188" s="108"/>
      <c r="P188" s="108"/>
      <c r="Q188" s="108"/>
      <c r="R188" s="54"/>
      <c r="S188" s="54"/>
      <c r="T188" s="55" t="s">
        <v>64</v>
      </c>
      <c r="U188" s="56">
        <v>0</v>
      </c>
      <c r="V188" s="57">
        <f>IFERROR(IF(U188="","",U188),"")</f>
        <v>0</v>
      </c>
      <c r="W188" s="58">
        <f>IFERROR(IF(U188="","",U188*0.01788),"")</f>
        <v>0</v>
      </c>
      <c r="X188" s="59"/>
      <c r="Y188" s="60"/>
    </row>
    <row r="189" spans="1:25" x14ac:dyDescent="0.2">
      <c r="A189" s="109"/>
      <c r="B189" s="109"/>
      <c r="C189" s="109"/>
      <c r="D189" s="109"/>
      <c r="E189" s="109"/>
      <c r="F189" s="109"/>
      <c r="G189" s="109"/>
      <c r="H189" s="109"/>
      <c r="I189" s="109"/>
      <c r="J189" s="109"/>
      <c r="K189" s="109"/>
      <c r="L189" s="109"/>
      <c r="M189" s="110" t="s">
        <v>65</v>
      </c>
      <c r="N189" s="110"/>
      <c r="O189" s="110"/>
      <c r="P189" s="110"/>
      <c r="Q189" s="110"/>
      <c r="R189" s="110"/>
      <c r="S189" s="110"/>
      <c r="T189" s="61" t="s">
        <v>64</v>
      </c>
      <c r="U189" s="62">
        <f>IFERROR(SUM(U187:U188),"0")</f>
        <v>10</v>
      </c>
      <c r="V189" s="62">
        <f>IFERROR(SUM(V187:V188),"0")</f>
        <v>10</v>
      </c>
      <c r="W189" s="62">
        <f>IFERROR(IF(W187="",0,W187),"0")+IFERROR(IF(W188="",0,W188),"0")</f>
        <v>0.17880000000000001</v>
      </c>
      <c r="X189" s="63"/>
      <c r="Y189" s="63"/>
    </row>
    <row r="190" spans="1:25" x14ac:dyDescent="0.2">
      <c r="A190" s="109"/>
      <c r="B190" s="109"/>
      <c r="C190" s="109"/>
      <c r="D190" s="109"/>
      <c r="E190" s="109"/>
      <c r="F190" s="109"/>
      <c r="G190" s="109"/>
      <c r="H190" s="109"/>
      <c r="I190" s="109"/>
      <c r="J190" s="109"/>
      <c r="K190" s="109"/>
      <c r="L190" s="109"/>
      <c r="M190" s="110" t="s">
        <v>65</v>
      </c>
      <c r="N190" s="110"/>
      <c r="O190" s="110"/>
      <c r="P190" s="110"/>
      <c r="Q190" s="110"/>
      <c r="R190" s="110"/>
      <c r="S190" s="110"/>
      <c r="T190" s="61" t="s">
        <v>66</v>
      </c>
      <c r="U190" s="62">
        <f>IFERROR(SUMPRODUCT(U187:U188*H187:H188),"0")</f>
        <v>30</v>
      </c>
      <c r="V190" s="62">
        <f>IFERROR(SUMPRODUCT(V187:V188*H187:H188),"0")</f>
        <v>30</v>
      </c>
      <c r="W190" s="61"/>
      <c r="X190" s="63"/>
      <c r="Y190" s="63"/>
    </row>
    <row r="191" spans="1:25" ht="16.5" customHeight="1" x14ac:dyDescent="0.25">
      <c r="A191" s="105" t="s">
        <v>311</v>
      </c>
      <c r="B191" s="105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47"/>
      <c r="Y191" s="47"/>
    </row>
    <row r="192" spans="1:25" ht="14.25" customHeight="1" x14ac:dyDescent="0.25">
      <c r="A192" s="106" t="s">
        <v>311</v>
      </c>
      <c r="B192" s="106"/>
      <c r="C192" s="106"/>
      <c r="D192" s="106"/>
      <c r="E192" s="106"/>
      <c r="F192" s="106"/>
      <c r="G192" s="106"/>
      <c r="H192" s="106"/>
      <c r="I192" s="106"/>
      <c r="J192" s="106"/>
      <c r="K192" s="106"/>
      <c r="L192" s="106"/>
      <c r="M192" s="106"/>
      <c r="N192" s="106"/>
      <c r="O192" s="106"/>
      <c r="P192" s="106"/>
      <c r="Q192" s="106"/>
      <c r="R192" s="106"/>
      <c r="S192" s="106"/>
      <c r="T192" s="106"/>
      <c r="U192" s="106"/>
      <c r="V192" s="106"/>
      <c r="W192" s="106"/>
      <c r="X192" s="48"/>
      <c r="Y192" s="48"/>
    </row>
    <row r="193" spans="1:25" ht="27" customHeight="1" x14ac:dyDescent="0.25">
      <c r="A193" s="49" t="s">
        <v>312</v>
      </c>
      <c r="B193" s="49" t="s">
        <v>313</v>
      </c>
      <c r="C193" s="50">
        <v>4301133002</v>
      </c>
      <c r="D193" s="107">
        <v>4607111035783</v>
      </c>
      <c r="E193" s="107"/>
      <c r="F193" s="51">
        <v>0.2</v>
      </c>
      <c r="G193" s="52">
        <v>8</v>
      </c>
      <c r="H193" s="51">
        <v>1.6</v>
      </c>
      <c r="I193" s="51">
        <v>2.12</v>
      </c>
      <c r="J193" s="52">
        <v>72</v>
      </c>
      <c r="K193" s="53" t="s">
        <v>62</v>
      </c>
      <c r="L193" s="52">
        <v>180</v>
      </c>
      <c r="M193" s="108" t="s">
        <v>314</v>
      </c>
      <c r="N193" s="108"/>
      <c r="O193" s="108"/>
      <c r="P193" s="108"/>
      <c r="Q193" s="108"/>
      <c r="R193" s="54"/>
      <c r="S193" s="54"/>
      <c r="T193" s="55" t="s">
        <v>64</v>
      </c>
      <c r="U193" s="56">
        <v>0</v>
      </c>
      <c r="V193" s="57">
        <f>IFERROR(IF(U193="","",U193),"")</f>
        <v>0</v>
      </c>
      <c r="W193" s="58">
        <f>IFERROR(IF(U193="","",U193*0.01157),"")</f>
        <v>0</v>
      </c>
      <c r="X193" s="59"/>
      <c r="Y193" s="60"/>
    </row>
    <row r="194" spans="1:25" x14ac:dyDescent="0.2">
      <c r="A194" s="109"/>
      <c r="B194" s="109"/>
      <c r="C194" s="109"/>
      <c r="D194" s="109"/>
      <c r="E194" s="109"/>
      <c r="F194" s="109"/>
      <c r="G194" s="109"/>
      <c r="H194" s="109"/>
      <c r="I194" s="109"/>
      <c r="J194" s="109"/>
      <c r="K194" s="109"/>
      <c r="L194" s="109"/>
      <c r="M194" s="110" t="s">
        <v>65</v>
      </c>
      <c r="N194" s="110"/>
      <c r="O194" s="110"/>
      <c r="P194" s="110"/>
      <c r="Q194" s="110"/>
      <c r="R194" s="110"/>
      <c r="S194" s="110"/>
      <c r="T194" s="61" t="s">
        <v>64</v>
      </c>
      <c r="U194" s="62">
        <f>IFERROR(SUM(U193:U193),"0")</f>
        <v>0</v>
      </c>
      <c r="V194" s="62">
        <f>IFERROR(SUM(V193:V193),"0")</f>
        <v>0</v>
      </c>
      <c r="W194" s="62">
        <f>IFERROR(IF(W193="",0,W193),"0")</f>
        <v>0</v>
      </c>
      <c r="X194" s="63"/>
      <c r="Y194" s="63"/>
    </row>
    <row r="195" spans="1:25" x14ac:dyDescent="0.2">
      <c r="A195" s="109"/>
      <c r="B195" s="109"/>
      <c r="C195" s="109"/>
      <c r="D195" s="109"/>
      <c r="E195" s="109"/>
      <c r="F195" s="109"/>
      <c r="G195" s="109"/>
      <c r="H195" s="109"/>
      <c r="I195" s="109"/>
      <c r="J195" s="109"/>
      <c r="K195" s="109"/>
      <c r="L195" s="109"/>
      <c r="M195" s="110" t="s">
        <v>65</v>
      </c>
      <c r="N195" s="110"/>
      <c r="O195" s="110"/>
      <c r="P195" s="110"/>
      <c r="Q195" s="110"/>
      <c r="R195" s="110"/>
      <c r="S195" s="110"/>
      <c r="T195" s="61" t="s">
        <v>66</v>
      </c>
      <c r="U195" s="62">
        <f>IFERROR(SUMPRODUCT(U193:U193*H193:H193),"0")</f>
        <v>0</v>
      </c>
      <c r="V195" s="62">
        <f>IFERROR(SUMPRODUCT(V193:V193*H193:H193),"0")</f>
        <v>0</v>
      </c>
      <c r="W195" s="61"/>
      <c r="X195" s="63"/>
      <c r="Y195" s="63"/>
    </row>
    <row r="196" spans="1:25" ht="16.5" customHeight="1" x14ac:dyDescent="0.25">
      <c r="A196" s="105" t="s">
        <v>303</v>
      </c>
      <c r="B196" s="105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47"/>
      <c r="Y196" s="47"/>
    </row>
    <row r="197" spans="1:25" ht="14.25" customHeight="1" x14ac:dyDescent="0.25">
      <c r="A197" s="106" t="s">
        <v>315</v>
      </c>
      <c r="B197" s="106"/>
      <c r="C197" s="106"/>
      <c r="D197" s="106"/>
      <c r="E197" s="106"/>
      <c r="F197" s="106"/>
      <c r="G197" s="106"/>
      <c r="H197" s="106"/>
      <c r="I197" s="106"/>
      <c r="J197" s="106"/>
      <c r="K197" s="106"/>
      <c r="L197" s="106"/>
      <c r="M197" s="106"/>
      <c r="N197" s="106"/>
      <c r="O197" s="106"/>
      <c r="P197" s="106"/>
      <c r="Q197" s="106"/>
      <c r="R197" s="106"/>
      <c r="S197" s="106"/>
      <c r="T197" s="106"/>
      <c r="U197" s="106"/>
      <c r="V197" s="106"/>
      <c r="W197" s="106"/>
      <c r="X197" s="48"/>
      <c r="Y197" s="48"/>
    </row>
    <row r="198" spans="1:25" ht="27" customHeight="1" x14ac:dyDescent="0.25">
      <c r="A198" s="49" t="s">
        <v>316</v>
      </c>
      <c r="B198" s="49" t="s">
        <v>317</v>
      </c>
      <c r="C198" s="50">
        <v>4301051319</v>
      </c>
      <c r="D198" s="107">
        <v>4680115881204</v>
      </c>
      <c r="E198" s="107"/>
      <c r="F198" s="51">
        <v>0.33</v>
      </c>
      <c r="G198" s="52">
        <v>6</v>
      </c>
      <c r="H198" s="51">
        <v>1.98</v>
      </c>
      <c r="I198" s="51">
        <v>2.246</v>
      </c>
      <c r="J198" s="52">
        <v>156</v>
      </c>
      <c r="K198" s="53" t="s">
        <v>318</v>
      </c>
      <c r="L198" s="52">
        <v>365</v>
      </c>
      <c r="M198" s="108" t="s">
        <v>319</v>
      </c>
      <c r="N198" s="108"/>
      <c r="O198" s="108"/>
      <c r="P198" s="108"/>
      <c r="Q198" s="108"/>
      <c r="R198" s="54"/>
      <c r="S198" s="54"/>
      <c r="T198" s="55" t="s">
        <v>64</v>
      </c>
      <c r="U198" s="56">
        <v>0</v>
      </c>
      <c r="V198" s="57">
        <f>IFERROR(IF(U198="","",U198),"")</f>
        <v>0</v>
      </c>
      <c r="W198" s="58">
        <f>IFERROR(IF(U198="","",U198*0.00753),"")</f>
        <v>0</v>
      </c>
      <c r="X198" s="59"/>
      <c r="Y198" s="60"/>
    </row>
    <row r="199" spans="1:25" x14ac:dyDescent="0.2">
      <c r="A199" s="109"/>
      <c r="B199" s="109"/>
      <c r="C199" s="109"/>
      <c r="D199" s="109"/>
      <c r="E199" s="109"/>
      <c r="F199" s="109"/>
      <c r="G199" s="109"/>
      <c r="H199" s="109"/>
      <c r="I199" s="109"/>
      <c r="J199" s="109"/>
      <c r="K199" s="109"/>
      <c r="L199" s="109"/>
      <c r="M199" s="110" t="s">
        <v>65</v>
      </c>
      <c r="N199" s="110"/>
      <c r="O199" s="110"/>
      <c r="P199" s="110"/>
      <c r="Q199" s="110"/>
      <c r="R199" s="110"/>
      <c r="S199" s="110"/>
      <c r="T199" s="61" t="s">
        <v>64</v>
      </c>
      <c r="U199" s="62">
        <f>IFERROR(SUM(U198:U198),"0")</f>
        <v>0</v>
      </c>
      <c r="V199" s="62">
        <f>IFERROR(SUM(V198:V198),"0")</f>
        <v>0</v>
      </c>
      <c r="W199" s="62">
        <f>IFERROR(IF(W198="",0,W198),"0")</f>
        <v>0</v>
      </c>
      <c r="X199" s="63"/>
      <c r="Y199" s="63"/>
    </row>
    <row r="200" spans="1:25" x14ac:dyDescent="0.2">
      <c r="A200" s="109"/>
      <c r="B200" s="109"/>
      <c r="C200" s="109"/>
      <c r="D200" s="109"/>
      <c r="E200" s="109"/>
      <c r="F200" s="109"/>
      <c r="G200" s="109"/>
      <c r="H200" s="109"/>
      <c r="I200" s="109"/>
      <c r="J200" s="109"/>
      <c r="K200" s="109"/>
      <c r="L200" s="109"/>
      <c r="M200" s="110" t="s">
        <v>65</v>
      </c>
      <c r="N200" s="110"/>
      <c r="O200" s="110"/>
      <c r="P200" s="110"/>
      <c r="Q200" s="110"/>
      <c r="R200" s="110"/>
      <c r="S200" s="110"/>
      <c r="T200" s="61" t="s">
        <v>66</v>
      </c>
      <c r="U200" s="62">
        <f>IFERROR(SUMPRODUCT(U198:U198*H198:H198),"0")</f>
        <v>0</v>
      </c>
      <c r="V200" s="62">
        <f>IFERROR(SUMPRODUCT(V198:V198*H198:H198),"0")</f>
        <v>0</v>
      </c>
      <c r="W200" s="61"/>
      <c r="X200" s="63"/>
      <c r="Y200" s="63"/>
    </row>
    <row r="201" spans="1:25" ht="27.75" customHeight="1" x14ac:dyDescent="0.2">
      <c r="A201" s="104" t="s">
        <v>320</v>
      </c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46"/>
      <c r="Y201" s="46"/>
    </row>
    <row r="202" spans="1:25" ht="16.5" customHeight="1" x14ac:dyDescent="0.25">
      <c r="A202" s="105" t="s">
        <v>321</v>
      </c>
      <c r="B202" s="105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47"/>
      <c r="Y202" s="47"/>
    </row>
    <row r="203" spans="1:25" ht="14.25" customHeight="1" x14ac:dyDescent="0.25">
      <c r="A203" s="106" t="s">
        <v>59</v>
      </c>
      <c r="B203" s="106"/>
      <c r="C203" s="106"/>
      <c r="D203" s="106"/>
      <c r="E203" s="106"/>
      <c r="F203" s="106"/>
      <c r="G203" s="106"/>
      <c r="H203" s="106"/>
      <c r="I203" s="106"/>
      <c r="J203" s="106"/>
      <c r="K203" s="106"/>
      <c r="L203" s="106"/>
      <c r="M203" s="106"/>
      <c r="N203" s="106"/>
      <c r="O203" s="106"/>
      <c r="P203" s="106"/>
      <c r="Q203" s="106"/>
      <c r="R203" s="106"/>
      <c r="S203" s="106"/>
      <c r="T203" s="106"/>
      <c r="U203" s="106"/>
      <c r="V203" s="106"/>
      <c r="W203" s="106"/>
      <c r="X203" s="48"/>
      <c r="Y203" s="48"/>
    </row>
    <row r="204" spans="1:25" ht="27" customHeight="1" x14ac:dyDescent="0.25">
      <c r="A204" s="49" t="s">
        <v>322</v>
      </c>
      <c r="B204" s="49" t="s">
        <v>323</v>
      </c>
      <c r="C204" s="50">
        <v>4301070934</v>
      </c>
      <c r="D204" s="107">
        <v>4607111037022</v>
      </c>
      <c r="E204" s="107"/>
      <c r="F204" s="51">
        <v>0.7</v>
      </c>
      <c r="G204" s="52">
        <v>6</v>
      </c>
      <c r="H204" s="51">
        <v>4.2</v>
      </c>
      <c r="I204" s="51">
        <v>4.46</v>
      </c>
      <c r="J204" s="52">
        <v>84</v>
      </c>
      <c r="K204" s="53" t="s">
        <v>62</v>
      </c>
      <c r="L204" s="52">
        <v>180</v>
      </c>
      <c r="M204" s="108" t="s">
        <v>324</v>
      </c>
      <c r="N204" s="108"/>
      <c r="O204" s="108"/>
      <c r="P204" s="108"/>
      <c r="Q204" s="108"/>
      <c r="R204" s="54"/>
      <c r="S204" s="54"/>
      <c r="T204" s="55" t="s">
        <v>64</v>
      </c>
      <c r="U204" s="56">
        <v>0</v>
      </c>
      <c r="V204" s="57">
        <f>IFERROR(IF(U204="","",U204),"")</f>
        <v>0</v>
      </c>
      <c r="W204" s="58">
        <f>IFERROR(IF(U204="","",U204*0.0155),"")</f>
        <v>0</v>
      </c>
      <c r="X204" s="59"/>
      <c r="Y204" s="60"/>
    </row>
    <row r="205" spans="1:25" ht="27" customHeight="1" x14ac:dyDescent="0.25">
      <c r="A205" s="49" t="s">
        <v>325</v>
      </c>
      <c r="B205" s="49" t="s">
        <v>326</v>
      </c>
      <c r="C205" s="50">
        <v>4301070948</v>
      </c>
      <c r="D205" s="107">
        <v>4607111037022</v>
      </c>
      <c r="E205" s="107"/>
      <c r="F205" s="51">
        <v>0.7</v>
      </c>
      <c r="G205" s="52">
        <v>8</v>
      </c>
      <c r="H205" s="51">
        <v>5.6</v>
      </c>
      <c r="I205" s="51">
        <v>5.87</v>
      </c>
      <c r="J205" s="52">
        <v>84</v>
      </c>
      <c r="K205" s="53" t="s">
        <v>62</v>
      </c>
      <c r="L205" s="52">
        <v>180</v>
      </c>
      <c r="M205" s="108" t="s">
        <v>324</v>
      </c>
      <c r="N205" s="108"/>
      <c r="O205" s="108"/>
      <c r="P205" s="108"/>
      <c r="Q205" s="108"/>
      <c r="R205" s="54"/>
      <c r="S205" s="54"/>
      <c r="T205" s="55" t="s">
        <v>64</v>
      </c>
      <c r="U205" s="56">
        <v>0</v>
      </c>
      <c r="V205" s="57">
        <f>IFERROR(IF(U205="","",U205),"")</f>
        <v>0</v>
      </c>
      <c r="W205" s="58">
        <f>IFERROR(IF(U205="","",U205*0.0155),"")</f>
        <v>0</v>
      </c>
      <c r="X205" s="59"/>
      <c r="Y205" s="60"/>
    </row>
    <row r="206" spans="1:25" x14ac:dyDescent="0.2">
      <c r="A206" s="109"/>
      <c r="B206" s="109"/>
      <c r="C206" s="109"/>
      <c r="D206" s="109"/>
      <c r="E206" s="109"/>
      <c r="F206" s="109"/>
      <c r="G206" s="109"/>
      <c r="H206" s="109"/>
      <c r="I206" s="109"/>
      <c r="J206" s="109"/>
      <c r="K206" s="109"/>
      <c r="L206" s="109"/>
      <c r="M206" s="110" t="s">
        <v>65</v>
      </c>
      <c r="N206" s="110"/>
      <c r="O206" s="110"/>
      <c r="P206" s="110"/>
      <c r="Q206" s="110"/>
      <c r="R206" s="110"/>
      <c r="S206" s="110"/>
      <c r="T206" s="61" t="s">
        <v>64</v>
      </c>
      <c r="U206" s="62">
        <f>IFERROR(SUM(U204:U205),"0")</f>
        <v>0</v>
      </c>
      <c r="V206" s="62">
        <f>IFERROR(SUM(V204:V205),"0")</f>
        <v>0</v>
      </c>
      <c r="W206" s="62">
        <f>IFERROR(IF(W204="",0,W204),"0")+IFERROR(IF(W205="",0,W205),"0")</f>
        <v>0</v>
      </c>
      <c r="X206" s="63"/>
      <c r="Y206" s="63"/>
    </row>
    <row r="207" spans="1:25" x14ac:dyDescent="0.2">
      <c r="A207" s="109"/>
      <c r="B207" s="109"/>
      <c r="C207" s="109"/>
      <c r="D207" s="109"/>
      <c r="E207" s="109"/>
      <c r="F207" s="109"/>
      <c r="G207" s="109"/>
      <c r="H207" s="109"/>
      <c r="I207" s="109"/>
      <c r="J207" s="109"/>
      <c r="K207" s="109"/>
      <c r="L207" s="109"/>
      <c r="M207" s="110" t="s">
        <v>65</v>
      </c>
      <c r="N207" s="110"/>
      <c r="O207" s="110"/>
      <c r="P207" s="110"/>
      <c r="Q207" s="110"/>
      <c r="R207" s="110"/>
      <c r="S207" s="110"/>
      <c r="T207" s="61" t="s">
        <v>66</v>
      </c>
      <c r="U207" s="62">
        <f>IFERROR(SUMPRODUCT(U204:U205*H204:H205),"0")</f>
        <v>0</v>
      </c>
      <c r="V207" s="62">
        <f>IFERROR(SUMPRODUCT(V204:V205*H204:H205),"0")</f>
        <v>0</v>
      </c>
      <c r="W207" s="61"/>
      <c r="X207" s="63"/>
      <c r="Y207" s="63"/>
    </row>
    <row r="208" spans="1:25" ht="16.5" customHeight="1" x14ac:dyDescent="0.25">
      <c r="A208" s="105" t="s">
        <v>327</v>
      </c>
      <c r="B208" s="105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47"/>
      <c r="Y208" s="47"/>
    </row>
    <row r="209" spans="1:25" ht="14.25" customHeight="1" x14ac:dyDescent="0.25">
      <c r="A209" s="106" t="s">
        <v>59</v>
      </c>
      <c r="B209" s="106"/>
      <c r="C209" s="106"/>
      <c r="D209" s="106"/>
      <c r="E209" s="106"/>
      <c r="F209" s="106"/>
      <c r="G209" s="106"/>
      <c r="H209" s="106"/>
      <c r="I209" s="106"/>
      <c r="J209" s="106"/>
      <c r="K209" s="106"/>
      <c r="L209" s="106"/>
      <c r="M209" s="106"/>
      <c r="N209" s="106"/>
      <c r="O209" s="106"/>
      <c r="P209" s="106"/>
      <c r="Q209" s="106"/>
      <c r="R209" s="106"/>
      <c r="S209" s="106"/>
      <c r="T209" s="106"/>
      <c r="U209" s="106"/>
      <c r="V209" s="106"/>
      <c r="W209" s="106"/>
      <c r="X209" s="48"/>
      <c r="Y209" s="48"/>
    </row>
    <row r="210" spans="1:25" ht="27" customHeight="1" x14ac:dyDescent="0.25">
      <c r="A210" s="49" t="s">
        <v>328</v>
      </c>
      <c r="B210" s="49" t="s">
        <v>329</v>
      </c>
      <c r="C210" s="50">
        <v>4301070915</v>
      </c>
      <c r="D210" s="107">
        <v>4607111035882</v>
      </c>
      <c r="E210" s="107"/>
      <c r="F210" s="51">
        <v>0.43</v>
      </c>
      <c r="G210" s="52">
        <v>16</v>
      </c>
      <c r="H210" s="51">
        <v>6.88</v>
      </c>
      <c r="I210" s="51">
        <v>7.19</v>
      </c>
      <c r="J210" s="52">
        <v>84</v>
      </c>
      <c r="K210" s="53" t="s">
        <v>62</v>
      </c>
      <c r="L210" s="52">
        <v>180</v>
      </c>
      <c r="M210" s="108" t="s">
        <v>330</v>
      </c>
      <c r="N210" s="108"/>
      <c r="O210" s="108"/>
      <c r="P210" s="108"/>
      <c r="Q210" s="108"/>
      <c r="R210" s="54"/>
      <c r="S210" s="54"/>
      <c r="T210" s="55" t="s">
        <v>64</v>
      </c>
      <c r="U210" s="56">
        <v>0</v>
      </c>
      <c r="V210" s="57">
        <f>IFERROR(IF(U210="","",U210),"")</f>
        <v>0</v>
      </c>
      <c r="W210" s="58">
        <f>IFERROR(IF(U210="","",U210*0.0155),"")</f>
        <v>0</v>
      </c>
      <c r="X210" s="59"/>
      <c r="Y210" s="60"/>
    </row>
    <row r="211" spans="1:25" ht="27" customHeight="1" x14ac:dyDescent="0.25">
      <c r="A211" s="49" t="s">
        <v>331</v>
      </c>
      <c r="B211" s="49" t="s">
        <v>332</v>
      </c>
      <c r="C211" s="50">
        <v>4301070921</v>
      </c>
      <c r="D211" s="107">
        <v>4607111035905</v>
      </c>
      <c r="E211" s="107"/>
      <c r="F211" s="51">
        <v>0.9</v>
      </c>
      <c r="G211" s="52">
        <v>8</v>
      </c>
      <c r="H211" s="51">
        <v>7.2</v>
      </c>
      <c r="I211" s="51">
        <v>7.47</v>
      </c>
      <c r="J211" s="52">
        <v>84</v>
      </c>
      <c r="K211" s="53" t="s">
        <v>62</v>
      </c>
      <c r="L211" s="52">
        <v>180</v>
      </c>
      <c r="M211" s="108" t="s">
        <v>333</v>
      </c>
      <c r="N211" s="108"/>
      <c r="O211" s="108"/>
      <c r="P211" s="108"/>
      <c r="Q211" s="108"/>
      <c r="R211" s="54"/>
      <c r="S211" s="54"/>
      <c r="T211" s="55" t="s">
        <v>64</v>
      </c>
      <c r="U211" s="56">
        <v>0</v>
      </c>
      <c r="V211" s="57">
        <f>IFERROR(IF(U211="","",U211),"")</f>
        <v>0</v>
      </c>
      <c r="W211" s="58">
        <f>IFERROR(IF(U211="","",U211*0.0155),"")</f>
        <v>0</v>
      </c>
      <c r="X211" s="59"/>
      <c r="Y211" s="60"/>
    </row>
    <row r="212" spans="1:25" ht="27" customHeight="1" x14ac:dyDescent="0.25">
      <c r="A212" s="49" t="s">
        <v>334</v>
      </c>
      <c r="B212" s="49" t="s">
        <v>335</v>
      </c>
      <c r="C212" s="50">
        <v>4301070917</v>
      </c>
      <c r="D212" s="107">
        <v>4607111035912</v>
      </c>
      <c r="E212" s="107"/>
      <c r="F212" s="51">
        <v>0.43</v>
      </c>
      <c r="G212" s="52">
        <v>16</v>
      </c>
      <c r="H212" s="51">
        <v>6.88</v>
      </c>
      <c r="I212" s="51">
        <v>7.19</v>
      </c>
      <c r="J212" s="52">
        <v>84</v>
      </c>
      <c r="K212" s="53" t="s">
        <v>62</v>
      </c>
      <c r="L212" s="52">
        <v>180</v>
      </c>
      <c r="M212" s="108" t="s">
        <v>336</v>
      </c>
      <c r="N212" s="108"/>
      <c r="O212" s="108"/>
      <c r="P212" s="108"/>
      <c r="Q212" s="108"/>
      <c r="R212" s="54"/>
      <c r="S212" s="54"/>
      <c r="T212" s="55" t="s">
        <v>64</v>
      </c>
      <c r="U212" s="56">
        <v>0</v>
      </c>
      <c r="V212" s="57">
        <f>IFERROR(IF(U212="","",U212),"")</f>
        <v>0</v>
      </c>
      <c r="W212" s="58">
        <f>IFERROR(IF(U212="","",U212*0.0155),"")</f>
        <v>0</v>
      </c>
      <c r="X212" s="59"/>
      <c r="Y212" s="60"/>
    </row>
    <row r="213" spans="1:25" ht="27" customHeight="1" x14ac:dyDescent="0.25">
      <c r="A213" s="49" t="s">
        <v>337</v>
      </c>
      <c r="B213" s="49" t="s">
        <v>338</v>
      </c>
      <c r="C213" s="50">
        <v>4301070920</v>
      </c>
      <c r="D213" s="107">
        <v>4607111035929</v>
      </c>
      <c r="E213" s="107"/>
      <c r="F213" s="51">
        <v>0.9</v>
      </c>
      <c r="G213" s="52">
        <v>8</v>
      </c>
      <c r="H213" s="51">
        <v>7.2</v>
      </c>
      <c r="I213" s="51">
        <v>7.47</v>
      </c>
      <c r="J213" s="52">
        <v>84</v>
      </c>
      <c r="K213" s="53" t="s">
        <v>62</v>
      </c>
      <c r="L213" s="52">
        <v>180</v>
      </c>
      <c r="M213" s="108" t="s">
        <v>339</v>
      </c>
      <c r="N213" s="108"/>
      <c r="O213" s="108"/>
      <c r="P213" s="108"/>
      <c r="Q213" s="108"/>
      <c r="R213" s="54"/>
      <c r="S213" s="54"/>
      <c r="T213" s="55" t="s">
        <v>64</v>
      </c>
      <c r="U213" s="56">
        <v>5</v>
      </c>
      <c r="V213" s="57">
        <f>IFERROR(IF(U213="","",U213),"")</f>
        <v>5</v>
      </c>
      <c r="W213" s="58">
        <f>IFERROR(IF(U213="","",U213*0.0155),"")</f>
        <v>7.7499999999999999E-2</v>
      </c>
      <c r="X213" s="59"/>
      <c r="Y213" s="60"/>
    </row>
    <row r="214" spans="1:25" x14ac:dyDescent="0.2">
      <c r="A214" s="109"/>
      <c r="B214" s="109"/>
      <c r="C214" s="109"/>
      <c r="D214" s="109"/>
      <c r="E214" s="109"/>
      <c r="F214" s="109"/>
      <c r="G214" s="109"/>
      <c r="H214" s="109"/>
      <c r="I214" s="109"/>
      <c r="J214" s="109"/>
      <c r="K214" s="109"/>
      <c r="L214" s="109"/>
      <c r="M214" s="110" t="s">
        <v>65</v>
      </c>
      <c r="N214" s="110"/>
      <c r="O214" s="110"/>
      <c r="P214" s="110"/>
      <c r="Q214" s="110"/>
      <c r="R214" s="110"/>
      <c r="S214" s="110"/>
      <c r="T214" s="61" t="s">
        <v>64</v>
      </c>
      <c r="U214" s="62">
        <f>IFERROR(SUM(U210:U213),"0")</f>
        <v>5</v>
      </c>
      <c r="V214" s="62">
        <f>IFERROR(SUM(V210:V213),"0")</f>
        <v>5</v>
      </c>
      <c r="W214" s="62">
        <f>IFERROR(IF(W210="",0,W210),"0")+IFERROR(IF(W211="",0,W211),"0")+IFERROR(IF(W212="",0,W212),"0")+IFERROR(IF(W213="",0,W213),"0")</f>
        <v>7.7499999999999999E-2</v>
      </c>
      <c r="X214" s="63"/>
      <c r="Y214" s="63"/>
    </row>
    <row r="215" spans="1:25" x14ac:dyDescent="0.2">
      <c r="A215" s="109"/>
      <c r="B215" s="109"/>
      <c r="C215" s="109"/>
      <c r="D215" s="109"/>
      <c r="E215" s="109"/>
      <c r="F215" s="109"/>
      <c r="G215" s="109"/>
      <c r="H215" s="109"/>
      <c r="I215" s="109"/>
      <c r="J215" s="109"/>
      <c r="K215" s="109"/>
      <c r="L215" s="109"/>
      <c r="M215" s="110" t="s">
        <v>65</v>
      </c>
      <c r="N215" s="110"/>
      <c r="O215" s="110"/>
      <c r="P215" s="110"/>
      <c r="Q215" s="110"/>
      <c r="R215" s="110"/>
      <c r="S215" s="110"/>
      <c r="T215" s="61" t="s">
        <v>66</v>
      </c>
      <c r="U215" s="62">
        <f>IFERROR(SUMPRODUCT(U210:U213*H210:H213),"0")</f>
        <v>36</v>
      </c>
      <c r="V215" s="62">
        <f>IFERROR(SUMPRODUCT(V210:V213*H210:H213),"0")</f>
        <v>36</v>
      </c>
      <c r="W215" s="61"/>
      <c r="X215" s="63"/>
      <c r="Y215" s="63"/>
    </row>
    <row r="216" spans="1:25" ht="16.5" customHeight="1" x14ac:dyDescent="0.25">
      <c r="A216" s="105" t="s">
        <v>340</v>
      </c>
      <c r="B216" s="105"/>
      <c r="C216" s="105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47"/>
      <c r="Y216" s="47"/>
    </row>
    <row r="217" spans="1:25" ht="14.25" customHeight="1" x14ac:dyDescent="0.25">
      <c r="A217" s="106" t="s">
        <v>315</v>
      </c>
      <c r="B217" s="106"/>
      <c r="C217" s="106"/>
      <c r="D217" s="106"/>
      <c r="E217" s="106"/>
      <c r="F217" s="106"/>
      <c r="G217" s="106"/>
      <c r="H217" s="106"/>
      <c r="I217" s="106"/>
      <c r="J217" s="106"/>
      <c r="K217" s="106"/>
      <c r="L217" s="106"/>
      <c r="M217" s="106"/>
      <c r="N217" s="106"/>
      <c r="O217" s="106"/>
      <c r="P217" s="106"/>
      <c r="Q217" s="106"/>
      <c r="R217" s="106"/>
      <c r="S217" s="106"/>
      <c r="T217" s="106"/>
      <c r="U217" s="106"/>
      <c r="V217" s="106"/>
      <c r="W217" s="106"/>
      <c r="X217" s="48"/>
      <c r="Y217" s="48"/>
    </row>
    <row r="218" spans="1:25" ht="27" customHeight="1" x14ac:dyDescent="0.25">
      <c r="A218" s="49" t="s">
        <v>341</v>
      </c>
      <c r="B218" s="49" t="s">
        <v>342</v>
      </c>
      <c r="C218" s="50">
        <v>4301051320</v>
      </c>
      <c r="D218" s="107">
        <v>4680115881334</v>
      </c>
      <c r="E218" s="107"/>
      <c r="F218" s="51">
        <v>0.33</v>
      </c>
      <c r="G218" s="52">
        <v>6</v>
      </c>
      <c r="H218" s="51">
        <v>1.98</v>
      </c>
      <c r="I218" s="51">
        <v>2.27</v>
      </c>
      <c r="J218" s="52">
        <v>156</v>
      </c>
      <c r="K218" s="53" t="s">
        <v>318</v>
      </c>
      <c r="L218" s="52">
        <v>365</v>
      </c>
      <c r="M218" s="108" t="s">
        <v>343</v>
      </c>
      <c r="N218" s="108"/>
      <c r="O218" s="108"/>
      <c r="P218" s="108"/>
      <c r="Q218" s="108"/>
      <c r="R218" s="54"/>
      <c r="S218" s="54"/>
      <c r="T218" s="55" t="s">
        <v>64</v>
      </c>
      <c r="U218" s="56">
        <v>0</v>
      </c>
      <c r="V218" s="57">
        <f>IFERROR(IF(U218="","",U218),"")</f>
        <v>0</v>
      </c>
      <c r="W218" s="58">
        <f>IFERROR(IF(U218="","",U218*0.00753),"")</f>
        <v>0</v>
      </c>
      <c r="X218" s="59"/>
      <c r="Y218" s="60"/>
    </row>
    <row r="219" spans="1:25" x14ac:dyDescent="0.2">
      <c r="A219" s="109"/>
      <c r="B219" s="109"/>
      <c r="C219" s="109"/>
      <c r="D219" s="109"/>
      <c r="E219" s="109"/>
      <c r="F219" s="109"/>
      <c r="G219" s="109"/>
      <c r="H219" s="109"/>
      <c r="I219" s="109"/>
      <c r="J219" s="109"/>
      <c r="K219" s="109"/>
      <c r="L219" s="109"/>
      <c r="M219" s="110" t="s">
        <v>65</v>
      </c>
      <c r="N219" s="110"/>
      <c r="O219" s="110"/>
      <c r="P219" s="110"/>
      <c r="Q219" s="110"/>
      <c r="R219" s="110"/>
      <c r="S219" s="110"/>
      <c r="T219" s="61" t="s">
        <v>64</v>
      </c>
      <c r="U219" s="62">
        <f>IFERROR(SUM(U218:U218),"0")</f>
        <v>0</v>
      </c>
      <c r="V219" s="62">
        <f>IFERROR(SUM(V218:V218),"0")</f>
        <v>0</v>
      </c>
      <c r="W219" s="62">
        <f>IFERROR(IF(W218="",0,W218),"0")</f>
        <v>0</v>
      </c>
      <c r="X219" s="63"/>
      <c r="Y219" s="63"/>
    </row>
    <row r="220" spans="1:25" x14ac:dyDescent="0.2">
      <c r="A220" s="109"/>
      <c r="B220" s="109"/>
      <c r="C220" s="109"/>
      <c r="D220" s="109"/>
      <c r="E220" s="109"/>
      <c r="F220" s="109"/>
      <c r="G220" s="109"/>
      <c r="H220" s="109"/>
      <c r="I220" s="109"/>
      <c r="J220" s="109"/>
      <c r="K220" s="109"/>
      <c r="L220" s="109"/>
      <c r="M220" s="110" t="s">
        <v>65</v>
      </c>
      <c r="N220" s="110"/>
      <c r="O220" s="110"/>
      <c r="P220" s="110"/>
      <c r="Q220" s="110"/>
      <c r="R220" s="110"/>
      <c r="S220" s="110"/>
      <c r="T220" s="61" t="s">
        <v>66</v>
      </c>
      <c r="U220" s="62">
        <f>IFERROR(SUMPRODUCT(U218:U218*H218:H218),"0")</f>
        <v>0</v>
      </c>
      <c r="V220" s="62">
        <f>IFERROR(SUMPRODUCT(V218:V218*H218:H218),"0")</f>
        <v>0</v>
      </c>
      <c r="W220" s="61"/>
      <c r="X220" s="63"/>
      <c r="Y220" s="63"/>
    </row>
    <row r="221" spans="1:25" ht="16.5" customHeight="1" x14ac:dyDescent="0.25">
      <c r="A221" s="105" t="s">
        <v>344</v>
      </c>
      <c r="B221" s="105"/>
      <c r="C221" s="105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  <c r="X221" s="47"/>
      <c r="Y221" s="47"/>
    </row>
    <row r="222" spans="1:25" ht="14.25" customHeight="1" x14ac:dyDescent="0.25">
      <c r="A222" s="106" t="s">
        <v>59</v>
      </c>
      <c r="B222" s="106"/>
      <c r="C222" s="106"/>
      <c r="D222" s="106"/>
      <c r="E222" s="106"/>
      <c r="F222" s="106"/>
      <c r="G222" s="106"/>
      <c r="H222" s="106"/>
      <c r="I222" s="106"/>
      <c r="J222" s="106"/>
      <c r="K222" s="106"/>
      <c r="L222" s="106"/>
      <c r="M222" s="106"/>
      <c r="N222" s="106"/>
      <c r="O222" s="106"/>
      <c r="P222" s="106"/>
      <c r="Q222" s="106"/>
      <c r="R222" s="106"/>
      <c r="S222" s="106"/>
      <c r="T222" s="106"/>
      <c r="U222" s="106"/>
      <c r="V222" s="106"/>
      <c r="W222" s="106"/>
      <c r="X222" s="48"/>
      <c r="Y222" s="48"/>
    </row>
    <row r="223" spans="1:25" ht="16.5" customHeight="1" x14ac:dyDescent="0.25">
      <c r="A223" s="49" t="s">
        <v>345</v>
      </c>
      <c r="B223" s="49" t="s">
        <v>346</v>
      </c>
      <c r="C223" s="50">
        <v>4301070874</v>
      </c>
      <c r="D223" s="107">
        <v>4607111035332</v>
      </c>
      <c r="E223" s="107"/>
      <c r="F223" s="51">
        <v>0.43</v>
      </c>
      <c r="G223" s="52">
        <v>16</v>
      </c>
      <c r="H223" s="51">
        <v>6.88</v>
      </c>
      <c r="I223" s="51">
        <v>7.2060000000000004</v>
      </c>
      <c r="J223" s="52">
        <v>84</v>
      </c>
      <c r="K223" s="53" t="s">
        <v>62</v>
      </c>
      <c r="L223" s="52">
        <v>180</v>
      </c>
      <c r="M223" s="108" t="s">
        <v>347</v>
      </c>
      <c r="N223" s="108"/>
      <c r="O223" s="108"/>
      <c r="P223" s="108"/>
      <c r="Q223" s="108"/>
      <c r="R223" s="54"/>
      <c r="S223" s="54"/>
      <c r="T223" s="55" t="s">
        <v>64</v>
      </c>
      <c r="U223" s="56">
        <v>0</v>
      </c>
      <c r="V223" s="57">
        <f>IFERROR(IF(U223="","",U223),"")</f>
        <v>0</v>
      </c>
      <c r="W223" s="58">
        <f>IFERROR(IF(U223="","",U223*0.0155),"")</f>
        <v>0</v>
      </c>
      <c r="X223" s="59"/>
      <c r="Y223" s="60"/>
    </row>
    <row r="224" spans="1:25" ht="16.5" customHeight="1" x14ac:dyDescent="0.25">
      <c r="A224" s="49" t="s">
        <v>348</v>
      </c>
      <c r="B224" s="49" t="s">
        <v>349</v>
      </c>
      <c r="C224" s="50">
        <v>4301070873</v>
      </c>
      <c r="D224" s="107">
        <v>4607111035080</v>
      </c>
      <c r="E224" s="107"/>
      <c r="F224" s="51">
        <v>0.9</v>
      </c>
      <c r="G224" s="52">
        <v>8</v>
      </c>
      <c r="H224" s="51">
        <v>7.2</v>
      </c>
      <c r="I224" s="51">
        <v>7.47</v>
      </c>
      <c r="J224" s="52">
        <v>84</v>
      </c>
      <c r="K224" s="53" t="s">
        <v>62</v>
      </c>
      <c r="L224" s="52">
        <v>180</v>
      </c>
      <c r="M224" s="108" t="s">
        <v>350</v>
      </c>
      <c r="N224" s="108"/>
      <c r="O224" s="108"/>
      <c r="P224" s="108"/>
      <c r="Q224" s="108"/>
      <c r="R224" s="54"/>
      <c r="S224" s="54"/>
      <c r="T224" s="55" t="s">
        <v>64</v>
      </c>
      <c r="U224" s="56">
        <v>0</v>
      </c>
      <c r="V224" s="57">
        <f>IFERROR(IF(U224="","",U224),"")</f>
        <v>0</v>
      </c>
      <c r="W224" s="58">
        <f>IFERROR(IF(U224="","",U224*0.0155),"")</f>
        <v>0</v>
      </c>
      <c r="X224" s="59"/>
      <c r="Y224" s="60"/>
    </row>
    <row r="225" spans="1:25" x14ac:dyDescent="0.2">
      <c r="A225" s="109"/>
      <c r="B225" s="109"/>
      <c r="C225" s="109"/>
      <c r="D225" s="109"/>
      <c r="E225" s="109"/>
      <c r="F225" s="109"/>
      <c r="G225" s="109"/>
      <c r="H225" s="109"/>
      <c r="I225" s="109"/>
      <c r="J225" s="109"/>
      <c r="K225" s="109"/>
      <c r="L225" s="109"/>
      <c r="M225" s="110" t="s">
        <v>65</v>
      </c>
      <c r="N225" s="110"/>
      <c r="O225" s="110"/>
      <c r="P225" s="110"/>
      <c r="Q225" s="110"/>
      <c r="R225" s="110"/>
      <c r="S225" s="110"/>
      <c r="T225" s="61" t="s">
        <v>64</v>
      </c>
      <c r="U225" s="62">
        <f>IFERROR(SUM(U223:U224),"0")</f>
        <v>0</v>
      </c>
      <c r="V225" s="62">
        <f>IFERROR(SUM(V223:V224),"0")</f>
        <v>0</v>
      </c>
      <c r="W225" s="62">
        <f>IFERROR(IF(W223="",0,W223),"0")+IFERROR(IF(W224="",0,W224),"0")</f>
        <v>0</v>
      </c>
      <c r="X225" s="63"/>
      <c r="Y225" s="63"/>
    </row>
    <row r="226" spans="1:25" x14ac:dyDescent="0.2">
      <c r="A226" s="109"/>
      <c r="B226" s="109"/>
      <c r="C226" s="109"/>
      <c r="D226" s="109"/>
      <c r="E226" s="109"/>
      <c r="F226" s="109"/>
      <c r="G226" s="109"/>
      <c r="H226" s="109"/>
      <c r="I226" s="109"/>
      <c r="J226" s="109"/>
      <c r="K226" s="109"/>
      <c r="L226" s="109"/>
      <c r="M226" s="110" t="s">
        <v>65</v>
      </c>
      <c r="N226" s="110"/>
      <c r="O226" s="110"/>
      <c r="P226" s="110"/>
      <c r="Q226" s="110"/>
      <c r="R226" s="110"/>
      <c r="S226" s="110"/>
      <c r="T226" s="61" t="s">
        <v>66</v>
      </c>
      <c r="U226" s="62">
        <f>IFERROR(SUMPRODUCT(U223:U224*H223:H224),"0")</f>
        <v>0</v>
      </c>
      <c r="V226" s="62">
        <f>IFERROR(SUMPRODUCT(V223:V224*H223:H224),"0")</f>
        <v>0</v>
      </c>
      <c r="W226" s="61"/>
      <c r="X226" s="63"/>
      <c r="Y226" s="63"/>
    </row>
    <row r="227" spans="1:25" ht="27.75" customHeight="1" x14ac:dyDescent="0.2">
      <c r="A227" s="104" t="s">
        <v>351</v>
      </c>
      <c r="B227" s="104"/>
      <c r="C227" s="104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46"/>
      <c r="Y227" s="46"/>
    </row>
    <row r="228" spans="1:25" ht="16.5" customHeight="1" x14ac:dyDescent="0.25">
      <c r="A228" s="105" t="s">
        <v>352</v>
      </c>
      <c r="B228" s="105"/>
      <c r="C228" s="105"/>
      <c r="D228" s="105"/>
      <c r="E228" s="105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  <c r="X228" s="47"/>
      <c r="Y228" s="47"/>
    </row>
    <row r="229" spans="1:25" ht="14.25" customHeight="1" x14ac:dyDescent="0.25">
      <c r="A229" s="106" t="s">
        <v>59</v>
      </c>
      <c r="B229" s="106"/>
      <c r="C229" s="106"/>
      <c r="D229" s="106"/>
      <c r="E229" s="106"/>
      <c r="F229" s="106"/>
      <c r="G229" s="106"/>
      <c r="H229" s="106"/>
      <c r="I229" s="106"/>
      <c r="J229" s="106"/>
      <c r="K229" s="106"/>
      <c r="L229" s="106"/>
      <c r="M229" s="106"/>
      <c r="N229" s="106"/>
      <c r="O229" s="106"/>
      <c r="P229" s="106"/>
      <c r="Q229" s="106"/>
      <c r="R229" s="106"/>
      <c r="S229" s="106"/>
      <c r="T229" s="106"/>
      <c r="U229" s="106"/>
      <c r="V229" s="106"/>
      <c r="W229" s="106"/>
      <c r="X229" s="48"/>
      <c r="Y229" s="48"/>
    </row>
    <row r="230" spans="1:25" ht="27" customHeight="1" x14ac:dyDescent="0.25">
      <c r="A230" s="49" t="s">
        <v>353</v>
      </c>
      <c r="B230" s="49" t="s">
        <v>354</v>
      </c>
      <c r="C230" s="50">
        <v>4301070941</v>
      </c>
      <c r="D230" s="107">
        <v>4607111036162</v>
      </c>
      <c r="E230" s="107"/>
      <c r="F230" s="51">
        <v>0.8</v>
      </c>
      <c r="G230" s="52">
        <v>8</v>
      </c>
      <c r="H230" s="51">
        <v>6.4</v>
      </c>
      <c r="I230" s="51">
        <v>6.6811999999999996</v>
      </c>
      <c r="J230" s="52">
        <v>84</v>
      </c>
      <c r="K230" s="53" t="s">
        <v>62</v>
      </c>
      <c r="L230" s="52">
        <v>90</v>
      </c>
      <c r="M230" s="108" t="s">
        <v>355</v>
      </c>
      <c r="N230" s="108"/>
      <c r="O230" s="108"/>
      <c r="P230" s="108"/>
      <c r="Q230" s="108"/>
      <c r="R230" s="54"/>
      <c r="S230" s="54"/>
      <c r="T230" s="55" t="s">
        <v>64</v>
      </c>
      <c r="U230" s="56">
        <v>0</v>
      </c>
      <c r="V230" s="57">
        <f>IFERROR(IF(U230="","",U230),"")</f>
        <v>0</v>
      </c>
      <c r="W230" s="58">
        <f>IFERROR(IF(U230="","",U230*0.0155),"")</f>
        <v>0</v>
      </c>
      <c r="X230" s="59"/>
      <c r="Y230" s="60"/>
    </row>
    <row r="231" spans="1:25" x14ac:dyDescent="0.2">
      <c r="A231" s="109"/>
      <c r="B231" s="109"/>
      <c r="C231" s="109"/>
      <c r="D231" s="109"/>
      <c r="E231" s="109"/>
      <c r="F231" s="109"/>
      <c r="G231" s="109"/>
      <c r="H231" s="109"/>
      <c r="I231" s="109"/>
      <c r="J231" s="109"/>
      <c r="K231" s="109"/>
      <c r="L231" s="109"/>
      <c r="M231" s="110" t="s">
        <v>65</v>
      </c>
      <c r="N231" s="110"/>
      <c r="O231" s="110"/>
      <c r="P231" s="110"/>
      <c r="Q231" s="110"/>
      <c r="R231" s="110"/>
      <c r="S231" s="110"/>
      <c r="T231" s="61" t="s">
        <v>64</v>
      </c>
      <c r="U231" s="62">
        <f>IFERROR(SUM(U230:U230),"0")</f>
        <v>0</v>
      </c>
      <c r="V231" s="62">
        <f>IFERROR(SUM(V230:V230),"0")</f>
        <v>0</v>
      </c>
      <c r="W231" s="62">
        <f>IFERROR(IF(W230="",0,W230),"0")</f>
        <v>0</v>
      </c>
      <c r="X231" s="63"/>
      <c r="Y231" s="63"/>
    </row>
    <row r="232" spans="1:25" x14ac:dyDescent="0.2">
      <c r="A232" s="109"/>
      <c r="B232" s="109"/>
      <c r="C232" s="109"/>
      <c r="D232" s="109"/>
      <c r="E232" s="109"/>
      <c r="F232" s="109"/>
      <c r="G232" s="109"/>
      <c r="H232" s="109"/>
      <c r="I232" s="109"/>
      <c r="J232" s="109"/>
      <c r="K232" s="109"/>
      <c r="L232" s="109"/>
      <c r="M232" s="110" t="s">
        <v>65</v>
      </c>
      <c r="N232" s="110"/>
      <c r="O232" s="110"/>
      <c r="P232" s="110"/>
      <c r="Q232" s="110"/>
      <c r="R232" s="110"/>
      <c r="S232" s="110"/>
      <c r="T232" s="61" t="s">
        <v>66</v>
      </c>
      <c r="U232" s="62">
        <f>IFERROR(SUMPRODUCT(U230:U230*H230:H230),"0")</f>
        <v>0</v>
      </c>
      <c r="V232" s="62">
        <f>IFERROR(SUMPRODUCT(V230:V230*H230:H230),"0")</f>
        <v>0</v>
      </c>
      <c r="W232" s="61"/>
      <c r="X232" s="63"/>
      <c r="Y232" s="63"/>
    </row>
    <row r="233" spans="1:25" ht="27.75" customHeight="1" x14ac:dyDescent="0.2">
      <c r="A233" s="104" t="s">
        <v>356</v>
      </c>
      <c r="B233" s="104"/>
      <c r="C233" s="104"/>
      <c r="D233" s="104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46"/>
      <c r="Y233" s="46"/>
    </row>
    <row r="234" spans="1:25" ht="16.5" customHeight="1" x14ac:dyDescent="0.25">
      <c r="A234" s="105" t="s">
        <v>357</v>
      </c>
      <c r="B234" s="105"/>
      <c r="C234" s="105"/>
      <c r="D234" s="105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47"/>
      <c r="Y234" s="47"/>
    </row>
    <row r="235" spans="1:25" ht="14.25" customHeight="1" x14ac:dyDescent="0.25">
      <c r="A235" s="106" t="s">
        <v>59</v>
      </c>
      <c r="B235" s="106"/>
      <c r="C235" s="106"/>
      <c r="D235" s="106"/>
      <c r="E235" s="106"/>
      <c r="F235" s="106"/>
      <c r="G235" s="106"/>
      <c r="H235" s="106"/>
      <c r="I235" s="106"/>
      <c r="J235" s="106"/>
      <c r="K235" s="106"/>
      <c r="L235" s="106"/>
      <c r="M235" s="106"/>
      <c r="N235" s="106"/>
      <c r="O235" s="106"/>
      <c r="P235" s="106"/>
      <c r="Q235" s="106"/>
      <c r="R235" s="106"/>
      <c r="S235" s="106"/>
      <c r="T235" s="106"/>
      <c r="U235" s="106"/>
      <c r="V235" s="106"/>
      <c r="W235" s="106"/>
      <c r="X235" s="48"/>
      <c r="Y235" s="48"/>
    </row>
    <row r="236" spans="1:25" ht="27" customHeight="1" x14ac:dyDescent="0.25">
      <c r="A236" s="49" t="s">
        <v>358</v>
      </c>
      <c r="B236" s="49" t="s">
        <v>359</v>
      </c>
      <c r="C236" s="50">
        <v>4301070882</v>
      </c>
      <c r="D236" s="107">
        <v>4607111035899</v>
      </c>
      <c r="E236" s="107"/>
      <c r="F236" s="51">
        <v>1</v>
      </c>
      <c r="G236" s="52">
        <v>5</v>
      </c>
      <c r="H236" s="51">
        <v>5</v>
      </c>
      <c r="I236" s="51">
        <v>5.2619999999999996</v>
      </c>
      <c r="J236" s="52">
        <v>84</v>
      </c>
      <c r="K236" s="53" t="s">
        <v>62</v>
      </c>
      <c r="L236" s="52">
        <v>120</v>
      </c>
      <c r="M236" s="108" t="s">
        <v>360</v>
      </c>
      <c r="N236" s="108"/>
      <c r="O236" s="108"/>
      <c r="P236" s="108"/>
      <c r="Q236" s="108"/>
      <c r="R236" s="54"/>
      <c r="S236" s="54"/>
      <c r="T236" s="55" t="s">
        <v>64</v>
      </c>
      <c r="U236" s="56">
        <v>0</v>
      </c>
      <c r="V236" s="57">
        <f>IFERROR(IF(U236="","",U236),"")</f>
        <v>0</v>
      </c>
      <c r="W236" s="58">
        <f>IFERROR(IF(U236="","",U236*0.0155),"")</f>
        <v>0</v>
      </c>
      <c r="X236" s="59"/>
      <c r="Y236" s="60"/>
    </row>
    <row r="237" spans="1:25" x14ac:dyDescent="0.2">
      <c r="A237" s="109"/>
      <c r="B237" s="109"/>
      <c r="C237" s="109"/>
      <c r="D237" s="109"/>
      <c r="E237" s="109"/>
      <c r="F237" s="109"/>
      <c r="G237" s="109"/>
      <c r="H237" s="109"/>
      <c r="I237" s="109"/>
      <c r="J237" s="109"/>
      <c r="K237" s="109"/>
      <c r="L237" s="109"/>
      <c r="M237" s="110" t="s">
        <v>65</v>
      </c>
      <c r="N237" s="110"/>
      <c r="O237" s="110"/>
      <c r="P237" s="110"/>
      <c r="Q237" s="110"/>
      <c r="R237" s="110"/>
      <c r="S237" s="110"/>
      <c r="T237" s="61" t="s">
        <v>64</v>
      </c>
      <c r="U237" s="62">
        <f>IFERROR(SUM(U236:U236),"0")</f>
        <v>0</v>
      </c>
      <c r="V237" s="62">
        <f>IFERROR(SUM(V236:V236),"0")</f>
        <v>0</v>
      </c>
      <c r="W237" s="62">
        <f>IFERROR(IF(W236="",0,W236),"0")</f>
        <v>0</v>
      </c>
      <c r="X237" s="63"/>
      <c r="Y237" s="63"/>
    </row>
    <row r="238" spans="1:25" x14ac:dyDescent="0.2">
      <c r="A238" s="109"/>
      <c r="B238" s="109"/>
      <c r="C238" s="109"/>
      <c r="D238" s="109"/>
      <c r="E238" s="109"/>
      <c r="F238" s="109"/>
      <c r="G238" s="109"/>
      <c r="H238" s="109"/>
      <c r="I238" s="109"/>
      <c r="J238" s="109"/>
      <c r="K238" s="109"/>
      <c r="L238" s="109"/>
      <c r="M238" s="110" t="s">
        <v>65</v>
      </c>
      <c r="N238" s="110"/>
      <c r="O238" s="110"/>
      <c r="P238" s="110"/>
      <c r="Q238" s="110"/>
      <c r="R238" s="110"/>
      <c r="S238" s="110"/>
      <c r="T238" s="61" t="s">
        <v>66</v>
      </c>
      <c r="U238" s="62">
        <f>IFERROR(SUMPRODUCT(U236:U236*H236:H236),"0")</f>
        <v>0</v>
      </c>
      <c r="V238" s="62">
        <f>IFERROR(SUMPRODUCT(V236:V236*H236:H236),"0")</f>
        <v>0</v>
      </c>
      <c r="W238" s="61"/>
      <c r="X238" s="63"/>
      <c r="Y238" s="63"/>
    </row>
    <row r="239" spans="1:25" ht="16.5" customHeight="1" x14ac:dyDescent="0.25">
      <c r="A239" s="105" t="s">
        <v>361</v>
      </c>
      <c r="B239" s="105"/>
      <c r="C239" s="105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  <c r="X239" s="47"/>
      <c r="Y239" s="47"/>
    </row>
    <row r="240" spans="1:25" ht="14.25" customHeight="1" x14ac:dyDescent="0.25">
      <c r="A240" s="106" t="s">
        <v>59</v>
      </c>
      <c r="B240" s="106"/>
      <c r="C240" s="106"/>
      <c r="D240" s="106"/>
      <c r="E240" s="106"/>
      <c r="F240" s="106"/>
      <c r="G240" s="106"/>
      <c r="H240" s="106"/>
      <c r="I240" s="106"/>
      <c r="J240" s="106"/>
      <c r="K240" s="106"/>
      <c r="L240" s="106"/>
      <c r="M240" s="106"/>
      <c r="N240" s="106"/>
      <c r="O240" s="106"/>
      <c r="P240" s="106"/>
      <c r="Q240" s="106"/>
      <c r="R240" s="106"/>
      <c r="S240" s="106"/>
      <c r="T240" s="106"/>
      <c r="U240" s="106"/>
      <c r="V240" s="106"/>
      <c r="W240" s="106"/>
      <c r="X240" s="48"/>
      <c r="Y240" s="48"/>
    </row>
    <row r="241" spans="1:31" ht="27" customHeight="1" x14ac:dyDescent="0.25">
      <c r="A241" s="49" t="s">
        <v>362</v>
      </c>
      <c r="B241" s="49" t="s">
        <v>363</v>
      </c>
      <c r="C241" s="50">
        <v>4301070870</v>
      </c>
      <c r="D241" s="107">
        <v>4607111036711</v>
      </c>
      <c r="E241" s="107"/>
      <c r="F241" s="51">
        <v>0.8</v>
      </c>
      <c r="G241" s="52">
        <v>8</v>
      </c>
      <c r="H241" s="51">
        <v>6.4</v>
      </c>
      <c r="I241" s="51">
        <v>6.67</v>
      </c>
      <c r="J241" s="52">
        <v>84</v>
      </c>
      <c r="K241" s="53" t="s">
        <v>62</v>
      </c>
      <c r="L241" s="52">
        <v>90</v>
      </c>
      <c r="M241" s="108" t="s">
        <v>364</v>
      </c>
      <c r="N241" s="108"/>
      <c r="O241" s="108"/>
      <c r="P241" s="108"/>
      <c r="Q241" s="108"/>
      <c r="R241" s="54"/>
      <c r="S241" s="54"/>
      <c r="T241" s="55" t="s">
        <v>64</v>
      </c>
      <c r="U241" s="56">
        <v>0</v>
      </c>
      <c r="V241" s="57">
        <f>IFERROR(IF(U241="","",U241),"")</f>
        <v>0</v>
      </c>
      <c r="W241" s="58">
        <f>IFERROR(IF(U241="","",U241*0.0155),"")</f>
        <v>0</v>
      </c>
      <c r="X241" s="59"/>
      <c r="Y241" s="60"/>
    </row>
    <row r="242" spans="1:31" x14ac:dyDescent="0.2">
      <c r="A242" s="109"/>
      <c r="B242" s="109"/>
      <c r="C242" s="109"/>
      <c r="D242" s="109"/>
      <c r="E242" s="109"/>
      <c r="F242" s="109"/>
      <c r="G242" s="109"/>
      <c r="H242" s="109"/>
      <c r="I242" s="109"/>
      <c r="J242" s="109"/>
      <c r="K242" s="109"/>
      <c r="L242" s="109"/>
      <c r="M242" s="110" t="s">
        <v>65</v>
      </c>
      <c r="N242" s="110"/>
      <c r="O242" s="110"/>
      <c r="P242" s="110"/>
      <c r="Q242" s="110"/>
      <c r="R242" s="110"/>
      <c r="S242" s="110"/>
      <c r="T242" s="61" t="s">
        <v>64</v>
      </c>
      <c r="U242" s="62">
        <f>IFERROR(SUM(U241:U241),"0")</f>
        <v>0</v>
      </c>
      <c r="V242" s="62">
        <f>IFERROR(SUM(V241:V241),"0")</f>
        <v>0</v>
      </c>
      <c r="W242" s="62">
        <f>IFERROR(IF(W241="",0,W241),"0")</f>
        <v>0</v>
      </c>
      <c r="X242" s="63"/>
      <c r="Y242" s="63"/>
    </row>
    <row r="243" spans="1:31" x14ac:dyDescent="0.2">
      <c r="A243" s="109"/>
      <c r="B243" s="109"/>
      <c r="C243" s="109"/>
      <c r="D243" s="109"/>
      <c r="E243" s="109"/>
      <c r="F243" s="109"/>
      <c r="G243" s="109"/>
      <c r="H243" s="109"/>
      <c r="I243" s="109"/>
      <c r="J243" s="109"/>
      <c r="K243" s="109"/>
      <c r="L243" s="109"/>
      <c r="M243" s="110" t="s">
        <v>65</v>
      </c>
      <c r="N243" s="110"/>
      <c r="O243" s="110"/>
      <c r="P243" s="110"/>
      <c r="Q243" s="110"/>
      <c r="R243" s="110"/>
      <c r="S243" s="110"/>
      <c r="T243" s="61" t="s">
        <v>66</v>
      </c>
      <c r="U243" s="62">
        <f>IFERROR(SUMPRODUCT(U241:U241*H241:H241),"0")</f>
        <v>0</v>
      </c>
      <c r="V243" s="62">
        <f>IFERROR(SUMPRODUCT(V241:V241*H241:H241),"0")</f>
        <v>0</v>
      </c>
      <c r="W243" s="61"/>
      <c r="X243" s="63"/>
      <c r="Y243" s="63"/>
    </row>
    <row r="244" spans="1:31" ht="15" customHeight="1" x14ac:dyDescent="0.2">
      <c r="A244" s="111"/>
      <c r="B244" s="111"/>
      <c r="C244" s="111"/>
      <c r="D244" s="111"/>
      <c r="E244" s="111"/>
      <c r="F244" s="111"/>
      <c r="G244" s="111"/>
      <c r="H244" s="111"/>
      <c r="I244" s="111"/>
      <c r="J244" s="111"/>
      <c r="K244" s="111"/>
      <c r="L244" s="111"/>
      <c r="M244" s="112" t="s">
        <v>365</v>
      </c>
      <c r="N244" s="112"/>
      <c r="O244" s="112"/>
      <c r="P244" s="112"/>
      <c r="Q244" s="112"/>
      <c r="R244" s="112"/>
      <c r="S244" s="112"/>
      <c r="T244" s="61" t="s">
        <v>66</v>
      </c>
      <c r="U244" s="62">
        <f>IFERROR(U24+U33+U41+U47+U57+U63+U68+U74+U85+U92+U100+U106+U111+U119+U124+U130+U135+U141+U145+U152+U165+U170+U178+U183+U190+U195+U200+U207+U215+U220+U226+U232+U238+U243,"0")</f>
        <v>1004.6999999999999</v>
      </c>
      <c r="V244" s="62">
        <f>IFERROR(V24+V33+V41+V47+V57+V63+V68+V74+V85+V92+V100+V106+V111+V119+V124+V130+V135+V141+V145+V152+V165+V170+V178+V183+V190+V195+V200+V207+V215+V220+V226+V232+V238+V243,"0")</f>
        <v>1004.6999999999999</v>
      </c>
      <c r="W244" s="61"/>
      <c r="X244" s="63"/>
      <c r="Y244" s="63"/>
    </row>
    <row r="245" spans="1:31" x14ac:dyDescent="0.2">
      <c r="A245" s="111"/>
      <c r="B245" s="111"/>
      <c r="C245" s="111"/>
      <c r="D245" s="111"/>
      <c r="E245" s="111"/>
      <c r="F245" s="111"/>
      <c r="G245" s="111"/>
      <c r="H245" s="111"/>
      <c r="I245" s="111"/>
      <c r="J245" s="111"/>
      <c r="K245" s="111"/>
      <c r="L245" s="111"/>
      <c r="M245" s="112" t="s">
        <v>366</v>
      </c>
      <c r="N245" s="112"/>
      <c r="O245" s="112"/>
      <c r="P245" s="112"/>
      <c r="Q245" s="112"/>
      <c r="R245" s="112"/>
      <c r="S245" s="112"/>
      <c r="T245" s="61" t="s">
        <v>66</v>
      </c>
      <c r="U245" s="62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>1090.2853999999998</v>
      </c>
      <c r="V245" s="62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>1090.2853999999998</v>
      </c>
      <c r="W245" s="61"/>
      <c r="X245" s="63"/>
      <c r="Y245" s="63"/>
    </row>
    <row r="246" spans="1:31" x14ac:dyDescent="0.2">
      <c r="A246" s="111"/>
      <c r="B246" s="111"/>
      <c r="C246" s="111"/>
      <c r="D246" s="111"/>
      <c r="E246" s="111"/>
      <c r="F246" s="111"/>
      <c r="G246" s="111"/>
      <c r="H246" s="111"/>
      <c r="I246" s="111"/>
      <c r="J246" s="111"/>
      <c r="K246" s="111"/>
      <c r="L246" s="111"/>
      <c r="M246" s="112" t="s">
        <v>367</v>
      </c>
      <c r="N246" s="112"/>
      <c r="O246" s="112"/>
      <c r="P246" s="112"/>
      <c r="Q246" s="112"/>
      <c r="R246" s="112"/>
      <c r="S246" s="112"/>
      <c r="T246" s="61" t="s">
        <v>368</v>
      </c>
      <c r="U246" s="64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>3</v>
      </c>
      <c r="V246" s="64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>3</v>
      </c>
      <c r="W246" s="61"/>
      <c r="X246" s="63"/>
      <c r="Y246" s="63"/>
    </row>
    <row r="247" spans="1:31" x14ac:dyDescent="0.2">
      <c r="A247" s="111"/>
      <c r="B247" s="111"/>
      <c r="C247" s="111"/>
      <c r="D247" s="111"/>
      <c r="E247" s="111"/>
      <c r="F247" s="111"/>
      <c r="G247" s="111"/>
      <c r="H247" s="111"/>
      <c r="I247" s="111"/>
      <c r="J247" s="111"/>
      <c r="K247" s="111"/>
      <c r="L247" s="111"/>
      <c r="M247" s="112" t="s">
        <v>369</v>
      </c>
      <c r="N247" s="112"/>
      <c r="O247" s="112"/>
      <c r="P247" s="112"/>
      <c r="Q247" s="112"/>
      <c r="R247" s="112"/>
      <c r="S247" s="112"/>
      <c r="T247" s="61" t="s">
        <v>66</v>
      </c>
      <c r="U247" s="62">
        <f>GrossWeightTotal+PalletQtyTotal*25</f>
        <v>1165.2853999999998</v>
      </c>
      <c r="V247" s="62">
        <f>GrossWeightTotalR+PalletQtyTotalR*25</f>
        <v>1165.2853999999998</v>
      </c>
      <c r="W247" s="61"/>
      <c r="X247" s="63"/>
      <c r="Y247" s="63"/>
    </row>
    <row r="248" spans="1:31" x14ac:dyDescent="0.2">
      <c r="A248" s="111"/>
      <c r="B248" s="111"/>
      <c r="C248" s="111"/>
      <c r="D248" s="111"/>
      <c r="E248" s="111"/>
      <c r="F248" s="111"/>
      <c r="G248" s="111"/>
      <c r="H248" s="111"/>
      <c r="I248" s="111"/>
      <c r="J248" s="111"/>
      <c r="K248" s="111"/>
      <c r="L248" s="111"/>
      <c r="M248" s="112" t="s">
        <v>370</v>
      </c>
      <c r="N248" s="112"/>
      <c r="O248" s="112"/>
      <c r="P248" s="112"/>
      <c r="Q248" s="112"/>
      <c r="R248" s="112"/>
      <c r="S248" s="112"/>
      <c r="T248" s="61" t="s">
        <v>368</v>
      </c>
      <c r="U248" s="62">
        <f>IFERROR(U23+U32+U40+U46+U56+U62+U67+U73+U84+U91+U99+U105+U110+U118+U123+U129+U134+U140+U144+U151+U164+U169+U177+U182+U189+U194+U199+U206+U214+U219+U225+U231+U237+U242,"0")</f>
        <v>251</v>
      </c>
      <c r="V248" s="62">
        <f>IFERROR(V23+V32+V40+V46+V56+V62+V67+V73+V84+V91+V99+V105+V110+V118+V123+V129+V134+V140+V144+V151+V164+V169+V177+V182+V189+V194+V199+V206+V214+V219+V225+V231+V237+V242,"0")</f>
        <v>251</v>
      </c>
      <c r="W248" s="61"/>
      <c r="X248" s="63"/>
      <c r="Y248" s="63"/>
    </row>
    <row r="249" spans="1:31" ht="14.25" x14ac:dyDescent="0.2">
      <c r="A249" s="111"/>
      <c r="B249" s="111"/>
      <c r="C249" s="111"/>
      <c r="D249" s="111"/>
      <c r="E249" s="111"/>
      <c r="F249" s="111"/>
      <c r="G249" s="111"/>
      <c r="H249" s="111"/>
      <c r="I249" s="111"/>
      <c r="J249" s="111"/>
      <c r="K249" s="111"/>
      <c r="L249" s="111"/>
      <c r="M249" s="112" t="s">
        <v>371</v>
      </c>
      <c r="N249" s="112"/>
      <c r="O249" s="112"/>
      <c r="P249" s="112"/>
      <c r="Q249" s="112"/>
      <c r="R249" s="112"/>
      <c r="S249" s="112"/>
      <c r="T249" s="65" t="s">
        <v>372</v>
      </c>
      <c r="U249" s="61"/>
      <c r="V249" s="61"/>
      <c r="W249" s="61">
        <f>IFERROR(W23+W32+W40+W46+W56+W62+W67+W73+W84+W91+W99+W105+W110+W118+W123+W129+W134+W140+W144+W151+W164+W169+W177+W182+W189+W194+W199+W206+W214+W219+W225+W231+W237+W242,"0")</f>
        <v>3.4025600000000003</v>
      </c>
      <c r="X249" s="63"/>
      <c r="Y249" s="63"/>
    </row>
    <row r="251" spans="1:31" ht="27" customHeight="1" x14ac:dyDescent="0.2">
      <c r="A251" s="66" t="s">
        <v>373</v>
      </c>
      <c r="B251" s="67" t="s">
        <v>58</v>
      </c>
      <c r="C251" s="113" t="s">
        <v>67</v>
      </c>
      <c r="D251" s="113" t="s">
        <v>67</v>
      </c>
      <c r="E251" s="113" t="s">
        <v>67</v>
      </c>
      <c r="F251" s="113" t="s">
        <v>67</v>
      </c>
      <c r="G251" s="113" t="s">
        <v>67</v>
      </c>
      <c r="H251" s="113" t="s">
        <v>67</v>
      </c>
      <c r="I251" s="113" t="s">
        <v>67</v>
      </c>
      <c r="J251" s="113" t="s">
        <v>67</v>
      </c>
      <c r="K251" s="113" t="s">
        <v>67</v>
      </c>
      <c r="L251" s="113" t="s">
        <v>67</v>
      </c>
      <c r="M251" s="113" t="s">
        <v>67</v>
      </c>
      <c r="N251" s="113" t="s">
        <v>67</v>
      </c>
      <c r="O251" s="113" t="s">
        <v>67</v>
      </c>
      <c r="P251" s="113" t="s">
        <v>67</v>
      </c>
      <c r="Q251" s="113" t="s">
        <v>67</v>
      </c>
      <c r="R251" s="113" t="s">
        <v>67</v>
      </c>
      <c r="S251" s="113" t="s">
        <v>228</v>
      </c>
      <c r="T251" s="113" t="s">
        <v>228</v>
      </c>
      <c r="U251" s="113" t="s">
        <v>228</v>
      </c>
      <c r="V251" s="113" t="s">
        <v>303</v>
      </c>
      <c r="W251" s="113" t="s">
        <v>303</v>
      </c>
      <c r="X251" s="113" t="s">
        <v>303</v>
      </c>
      <c r="Y251" s="113" t="s">
        <v>320</v>
      </c>
      <c r="Z251" s="113" t="s">
        <v>320</v>
      </c>
      <c r="AA251" s="113" t="s">
        <v>320</v>
      </c>
      <c r="AB251" s="113" t="s">
        <v>320</v>
      </c>
      <c r="AC251" s="67" t="s">
        <v>351</v>
      </c>
      <c r="AD251" s="113" t="s">
        <v>356</v>
      </c>
      <c r="AE251" s="113" t="s">
        <v>356</v>
      </c>
    </row>
    <row r="252" spans="1:31" ht="14.25" customHeight="1" x14ac:dyDescent="0.2">
      <c r="A252" s="114" t="s">
        <v>374</v>
      </c>
      <c r="B252" s="113" t="s">
        <v>58</v>
      </c>
      <c r="C252" s="113" t="s">
        <v>68</v>
      </c>
      <c r="D252" s="113" t="s">
        <v>82</v>
      </c>
      <c r="E252" s="113" t="s">
        <v>95</v>
      </c>
      <c r="F252" s="113" t="s">
        <v>103</v>
      </c>
      <c r="G252" s="113" t="s">
        <v>122</v>
      </c>
      <c r="H252" s="113" t="s">
        <v>129</v>
      </c>
      <c r="I252" s="113" t="s">
        <v>134</v>
      </c>
      <c r="J252" s="113" t="s">
        <v>142</v>
      </c>
      <c r="K252" s="113" t="s">
        <v>164</v>
      </c>
      <c r="L252" s="113" t="s">
        <v>174</v>
      </c>
      <c r="M252" s="113" t="s">
        <v>187</v>
      </c>
      <c r="N252" s="113" t="s">
        <v>194</v>
      </c>
      <c r="O252" s="113" t="s">
        <v>198</v>
      </c>
      <c r="P252" s="113" t="s">
        <v>212</v>
      </c>
      <c r="Q252" s="113" t="s">
        <v>216</v>
      </c>
      <c r="R252" s="113" t="s">
        <v>224</v>
      </c>
      <c r="S252" s="113" t="s">
        <v>229</v>
      </c>
      <c r="T252" s="113" t="s">
        <v>279</v>
      </c>
      <c r="U252" s="113" t="s">
        <v>283</v>
      </c>
      <c r="V252" s="113" t="s">
        <v>304</v>
      </c>
      <c r="W252" s="113" t="s">
        <v>311</v>
      </c>
      <c r="X252" s="113" t="s">
        <v>303</v>
      </c>
      <c r="Y252" s="113" t="s">
        <v>321</v>
      </c>
      <c r="Z252" s="113" t="s">
        <v>327</v>
      </c>
      <c r="AA252" s="113" t="s">
        <v>340</v>
      </c>
      <c r="AB252" s="113" t="s">
        <v>344</v>
      </c>
      <c r="AC252" s="113" t="s">
        <v>352</v>
      </c>
      <c r="AD252" s="113" t="s">
        <v>357</v>
      </c>
      <c r="AE252" s="113" t="s">
        <v>361</v>
      </c>
    </row>
    <row r="253" spans="1:31" x14ac:dyDescent="0.2">
      <c r="A253" s="114"/>
      <c r="B253" s="113"/>
      <c r="C253" s="113"/>
      <c r="D253" s="113"/>
      <c r="E253" s="113"/>
      <c r="F253" s="113"/>
      <c r="G253" s="113"/>
      <c r="H253" s="113"/>
      <c r="I253" s="113"/>
      <c r="J253" s="113"/>
      <c r="K253" s="113"/>
      <c r="L253" s="113"/>
      <c r="M253" s="113"/>
      <c r="N253" s="113"/>
      <c r="O253" s="113"/>
      <c r="P253" s="113"/>
      <c r="Q253" s="113"/>
      <c r="R253" s="113"/>
      <c r="S253" s="113"/>
      <c r="T253" s="113"/>
      <c r="U253" s="113"/>
      <c r="V253" s="113"/>
      <c r="W253" s="113"/>
      <c r="X253" s="113"/>
      <c r="Y253" s="113"/>
      <c r="Z253" s="113"/>
      <c r="AA253" s="113"/>
      <c r="AB253" s="113"/>
      <c r="AC253" s="113"/>
      <c r="AD253" s="113"/>
      <c r="AE253" s="113"/>
    </row>
    <row r="254" spans="1:31" ht="16.5" x14ac:dyDescent="0.2">
      <c r="A254" s="66" t="s">
        <v>375</v>
      </c>
      <c r="B254" s="68">
        <f>IFERROR(U22*H22,"0")</f>
        <v>0</v>
      </c>
      <c r="C254" s="68">
        <f>IFERROR(U28*H28,"0")+IFERROR(U29*H29,"0")+IFERROR(U30*H30,"0")+IFERROR(U31*H31,"0")</f>
        <v>0</v>
      </c>
      <c r="D254" s="68">
        <f>IFERROR(U36*H36,"0")+IFERROR(U37*H37,"0")+IFERROR(U38*H38,"0")+IFERROR(U39*H39,"0")</f>
        <v>0</v>
      </c>
      <c r="E254" s="68">
        <f>IFERROR(U44*H44,"0")+IFERROR(U45*H45,"0")</f>
        <v>48</v>
      </c>
      <c r="F254" s="68">
        <f>IFERROR(U50*H50,"0")+IFERROR(U51*H51,"0")+IFERROR(U52*H52,"0")+IFERROR(U53*H53,"0")+IFERROR(U54*H54,"0")+IFERROR(U55*H55,"0")</f>
        <v>72</v>
      </c>
      <c r="G254" s="68">
        <f>IFERROR(U60*H60,"0")+IFERROR(U61*H61,"0")</f>
        <v>100</v>
      </c>
      <c r="H254" s="68">
        <f>IFERROR(U66*H66,"0")</f>
        <v>0</v>
      </c>
      <c r="I254" s="68">
        <f>IFERROR(U71*H71,"0")+IFERROR(U72*H72,"0")</f>
        <v>0</v>
      </c>
      <c r="J254" s="68">
        <f>IFERROR(U77*H77,"0")+IFERROR(U78*H78,"0")+IFERROR(U79*H79,"0")+IFERROR(U80*H80,"0")+IFERROR(U81*H81,"0")+IFERROR(U82*H82,"0")+IFERROR(U83*H83,"0")</f>
        <v>72</v>
      </c>
      <c r="K254" s="68">
        <f>IFERROR(U88*H88,"0")+IFERROR(U89*H89,"0")+IFERROR(U90*H90,"0")</f>
        <v>0</v>
      </c>
      <c r="L254" s="68">
        <f>IFERROR(U95*H95,"0")+IFERROR(U96*H96,"0")+IFERROR(U97*H97,"0")+IFERROR(U98*H98,"0")</f>
        <v>144</v>
      </c>
      <c r="M254" s="68">
        <f>IFERROR(U103*H103,"0")+IFERROR(U104*H104,"0")</f>
        <v>60</v>
      </c>
      <c r="N254" s="68">
        <f>IFERROR(U109*H109,"0")</f>
        <v>0</v>
      </c>
      <c r="O254" s="68">
        <f>IFERROR(U114*H114,"0")+IFERROR(U115*H115,"0")+IFERROR(U116*H116,"0")+IFERROR(U117*H117,"0")</f>
        <v>30</v>
      </c>
      <c r="P254" s="68">
        <f>IFERROR(U122*H122,"0")</f>
        <v>0</v>
      </c>
      <c r="Q254" s="68">
        <f>IFERROR(U127*H127,"0")+IFERROR(U128*H128,"0")</f>
        <v>0</v>
      </c>
      <c r="R254" s="68">
        <f>IFERROR(U133*H133,"0")</f>
        <v>0</v>
      </c>
      <c r="S254" s="68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412.70000000000005</v>
      </c>
      <c r="T254" s="68">
        <f>IFERROR(U168*H168,"0")</f>
        <v>0</v>
      </c>
      <c r="U254" s="68">
        <f>IFERROR(U173*H173,"0")+IFERROR(U174*H174,"0")+IFERROR(U175*H175,"0")+IFERROR(U176*H176,"0")+IFERROR(U180*H180,"0")+IFERROR(U181*H181,"0")</f>
        <v>0</v>
      </c>
      <c r="V254" s="68">
        <f>IFERROR(U187*H187,"0")+IFERROR(U188*H188,"0")</f>
        <v>30</v>
      </c>
      <c r="W254" s="68">
        <f>IFERROR(U193*H193,"0")</f>
        <v>0</v>
      </c>
      <c r="X254" s="68">
        <f>IFERROR(U198*H198,"0")</f>
        <v>0</v>
      </c>
      <c r="Y254" s="68">
        <f>IFERROR(U204*H204,"0")+IFERROR(U205*H205,"0")</f>
        <v>0</v>
      </c>
      <c r="Z254" s="68">
        <f>IFERROR(U210*H210,"0")+IFERROR(U211*H211,"0")+IFERROR(U212*H212,"0")+IFERROR(U213*H213,"0")</f>
        <v>36</v>
      </c>
      <c r="AA254" s="68">
        <f>IFERROR(U218*H218,"0")</f>
        <v>0</v>
      </c>
      <c r="AB254" s="68">
        <f>IFERROR(U223*H223,"0")+IFERROR(U224*H224,"0")</f>
        <v>0</v>
      </c>
      <c r="AC254" s="68">
        <f>IFERROR(U230*H230,"0")</f>
        <v>0</v>
      </c>
      <c r="AD254" s="68">
        <f>IFERROR(U236*H236,"0")</f>
        <v>0</v>
      </c>
      <c r="AE254" s="68">
        <f>IFERROR(U241*H241,"0")</f>
        <v>0</v>
      </c>
    </row>
  </sheetData>
  <sheetProtection algorithmName="SHA-512" hashValue="DGHpXtcufyy59mWflyaXUsedV9BEAbPWC8PMdG3czZhdSJPgvkwidel8ALJ0yA1qvmZINF6Es93wPNuvXyBa2g==" saltValue="l/fxwQBFrfR11P1zJkN3Xg==" spinCount="100000" sheet="1" objects="1" scenarios="1" sort="0" autoFilter="0" pivotTables="0"/>
  <autoFilter ref="B18:W18"/>
  <mergeCells count="450"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A242:L243"/>
    <mergeCell ref="M242:S242"/>
    <mergeCell ref="M243:S243"/>
    <mergeCell ref="A244:L249"/>
    <mergeCell ref="M244:S244"/>
    <mergeCell ref="M245:S245"/>
    <mergeCell ref="M246:S246"/>
    <mergeCell ref="M247:S247"/>
    <mergeCell ref="M248:S248"/>
    <mergeCell ref="M249:S249"/>
    <mergeCell ref="D236:E236"/>
    <mergeCell ref="M236:Q236"/>
    <mergeCell ref="A237:L238"/>
    <mergeCell ref="M237:S237"/>
    <mergeCell ref="M238:S238"/>
    <mergeCell ref="A239:W239"/>
    <mergeCell ref="A240:W240"/>
    <mergeCell ref="D241:E241"/>
    <mergeCell ref="M241:Q241"/>
    <mergeCell ref="A229:W229"/>
    <mergeCell ref="D230:E230"/>
    <mergeCell ref="M230:Q230"/>
    <mergeCell ref="A231:L232"/>
    <mergeCell ref="M231:S231"/>
    <mergeCell ref="M232:S232"/>
    <mergeCell ref="A233:W233"/>
    <mergeCell ref="A234:W234"/>
    <mergeCell ref="A235:W235"/>
    <mergeCell ref="D223:E223"/>
    <mergeCell ref="M223:Q223"/>
    <mergeCell ref="D224:E224"/>
    <mergeCell ref="M224:Q224"/>
    <mergeCell ref="A225:L226"/>
    <mergeCell ref="M225:S225"/>
    <mergeCell ref="M226:S226"/>
    <mergeCell ref="A227:W227"/>
    <mergeCell ref="A228:W228"/>
    <mergeCell ref="A216:W216"/>
    <mergeCell ref="A217:W217"/>
    <mergeCell ref="D218:E218"/>
    <mergeCell ref="M218:Q218"/>
    <mergeCell ref="A219:L220"/>
    <mergeCell ref="M219:S219"/>
    <mergeCell ref="M220:S220"/>
    <mergeCell ref="A221:W221"/>
    <mergeCell ref="A222:W222"/>
    <mergeCell ref="D211:E211"/>
    <mergeCell ref="M211:Q211"/>
    <mergeCell ref="D212:E212"/>
    <mergeCell ref="M212:Q212"/>
    <mergeCell ref="D213:E213"/>
    <mergeCell ref="M213:Q213"/>
    <mergeCell ref="A214:L215"/>
    <mergeCell ref="M214:S214"/>
    <mergeCell ref="M215:S215"/>
    <mergeCell ref="D205:E205"/>
    <mergeCell ref="M205:Q205"/>
    <mergeCell ref="A206:L207"/>
    <mergeCell ref="M206:S206"/>
    <mergeCell ref="M207:S207"/>
    <mergeCell ref="A208:W208"/>
    <mergeCell ref="A209:W209"/>
    <mergeCell ref="D210:E210"/>
    <mergeCell ref="M210:Q210"/>
    <mergeCell ref="D198:E198"/>
    <mergeCell ref="M198:Q198"/>
    <mergeCell ref="A199:L200"/>
    <mergeCell ref="M199:S199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A194:L195"/>
    <mergeCell ref="M194:S194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A189:L190"/>
    <mergeCell ref="M189:S189"/>
    <mergeCell ref="M190:S190"/>
    <mergeCell ref="A179:W179"/>
    <mergeCell ref="D180:E180"/>
    <mergeCell ref="M180:Q180"/>
    <mergeCell ref="D181:E181"/>
    <mergeCell ref="M181:Q181"/>
    <mergeCell ref="A182:L183"/>
    <mergeCell ref="M182:S182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A177:L178"/>
    <mergeCell ref="M177:S177"/>
    <mergeCell ref="M178:S178"/>
    <mergeCell ref="D168:E168"/>
    <mergeCell ref="M168:Q168"/>
    <mergeCell ref="A169:L170"/>
    <mergeCell ref="M169:S169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A164:L165"/>
    <mergeCell ref="M164:S164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A151:L152"/>
    <mergeCell ref="M151:S151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A140:L141"/>
    <mergeCell ref="M140:S140"/>
    <mergeCell ref="M141:S141"/>
    <mergeCell ref="A142:W142"/>
    <mergeCell ref="D143:E143"/>
    <mergeCell ref="M143:Q143"/>
    <mergeCell ref="A144:L145"/>
    <mergeCell ref="M144:S144"/>
    <mergeCell ref="M145:S145"/>
    <mergeCell ref="D133:E133"/>
    <mergeCell ref="M133:Q133"/>
    <mergeCell ref="A134:L135"/>
    <mergeCell ref="M134:S134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A129:L130"/>
    <mergeCell ref="M129:S129"/>
    <mergeCell ref="M130:S130"/>
    <mergeCell ref="A131:W131"/>
    <mergeCell ref="A132:W132"/>
    <mergeCell ref="A120:W120"/>
    <mergeCell ref="A121:W121"/>
    <mergeCell ref="D122:E122"/>
    <mergeCell ref="M122:Q122"/>
    <mergeCell ref="A123:L124"/>
    <mergeCell ref="M123:S123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A118:L119"/>
    <mergeCell ref="M118:S118"/>
    <mergeCell ref="M119:S119"/>
    <mergeCell ref="A107:W107"/>
    <mergeCell ref="A108:W108"/>
    <mergeCell ref="D109:E109"/>
    <mergeCell ref="M109:Q109"/>
    <mergeCell ref="A110:L111"/>
    <mergeCell ref="M110:S110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A105:L106"/>
    <mergeCell ref="M105:S105"/>
    <mergeCell ref="M106:S106"/>
    <mergeCell ref="D96:E96"/>
    <mergeCell ref="M96:Q96"/>
    <mergeCell ref="D97:E97"/>
    <mergeCell ref="M97:Q97"/>
    <mergeCell ref="D98:E98"/>
    <mergeCell ref="M98:Q98"/>
    <mergeCell ref="A99:L100"/>
    <mergeCell ref="M99:S99"/>
    <mergeCell ref="M100:S100"/>
    <mergeCell ref="D90:E90"/>
    <mergeCell ref="M90:Q90"/>
    <mergeCell ref="A91:L92"/>
    <mergeCell ref="M91:S91"/>
    <mergeCell ref="M92:S92"/>
    <mergeCell ref="A93:W93"/>
    <mergeCell ref="A94:W94"/>
    <mergeCell ref="D95:E95"/>
    <mergeCell ref="M95:Q95"/>
    <mergeCell ref="A84:L85"/>
    <mergeCell ref="M84:S84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A73:L74"/>
    <mergeCell ref="M73:S73"/>
    <mergeCell ref="M74:S74"/>
    <mergeCell ref="A75:W75"/>
    <mergeCell ref="A76:W76"/>
    <mergeCell ref="D77:E77"/>
    <mergeCell ref="M77:Q77"/>
    <mergeCell ref="D78:E78"/>
    <mergeCell ref="M78:Q78"/>
    <mergeCell ref="A67:L68"/>
    <mergeCell ref="M67:S67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A62:L63"/>
    <mergeCell ref="M62:S62"/>
    <mergeCell ref="M63:S63"/>
    <mergeCell ref="A64:W64"/>
    <mergeCell ref="A65:W65"/>
    <mergeCell ref="D66:E66"/>
    <mergeCell ref="M66:Q66"/>
    <mergeCell ref="D55:E55"/>
    <mergeCell ref="M55:Q55"/>
    <mergeCell ref="A56:L57"/>
    <mergeCell ref="M56:S56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A46:L47"/>
    <mergeCell ref="M46:S46"/>
    <mergeCell ref="M47:S47"/>
    <mergeCell ref="A48:W48"/>
    <mergeCell ref="A49:W49"/>
    <mergeCell ref="D38:E38"/>
    <mergeCell ref="M38:Q38"/>
    <mergeCell ref="D39:E39"/>
    <mergeCell ref="M39:Q39"/>
    <mergeCell ref="A40:L41"/>
    <mergeCell ref="M40:S40"/>
    <mergeCell ref="M41:S41"/>
    <mergeCell ref="A42:W42"/>
    <mergeCell ref="A43:W43"/>
    <mergeCell ref="A32:L33"/>
    <mergeCell ref="M32:S32"/>
    <mergeCell ref="M33:S33"/>
    <mergeCell ref="A34:W34"/>
    <mergeCell ref="A35:W35"/>
    <mergeCell ref="D36:E36"/>
    <mergeCell ref="M36:Q36"/>
    <mergeCell ref="D37:E37"/>
    <mergeCell ref="M37:Q37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A23:L24"/>
    <mergeCell ref="M23:S23"/>
    <mergeCell ref="M24:S24"/>
    <mergeCell ref="A25:W25"/>
    <mergeCell ref="A26:W26"/>
    <mergeCell ref="R17:S17"/>
    <mergeCell ref="T17:T18"/>
    <mergeCell ref="U17:U18"/>
    <mergeCell ref="V17:V18"/>
    <mergeCell ref="W17:W18"/>
    <mergeCell ref="X17:X18"/>
    <mergeCell ref="Y17:Y18"/>
    <mergeCell ref="Z17:AB18"/>
    <mergeCell ref="A19:W19"/>
    <mergeCell ref="A13:K13"/>
    <mergeCell ref="N13:O13"/>
    <mergeCell ref="A14:K14"/>
    <mergeCell ref="A15:K15"/>
    <mergeCell ref="M15:Q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1" priority="2">
      <formula>IF($S$5="самовывоз",1,0)</formula>
    </cfRule>
  </conditionalFormatting>
  <conditionalFormatting sqref="H10:K10">
    <cfRule type="expression" dxfId="0" priority="3">
      <formula>IF($S$5="самовывоз",1,0)</formula>
    </cfRule>
  </conditionalFormatting>
  <conditionalFormatting sqref="J9:K9">
    <cfRule type="expression" priority="4">
      <formula>IF($S$5="самовывоз",1,0)</formula>
    </cfRule>
  </conditionalFormatting>
  <conditionalFormatting sqref="H9:I9">
    <cfRule type="expression" priority="5">
      <formula>IF($S$5="самовывоз",1,0)</formula>
    </cfRule>
  </conditionalFormatting>
  <conditionalFormatting sqref="F9:G9">
    <cfRule type="expression" priority="6">
      <formula>IF($S$5="самовывоз",1,0)</formula>
    </cfRule>
  </conditionalFormatting>
  <conditionalFormatting sqref="F10:G10">
    <cfRule type="expression" priority="7">
      <formula>IF($S$5="самовывоз",1,0)</formula>
    </cfRule>
  </conditionalFormatting>
  <conditionalFormatting sqref="D9:E9">
    <cfRule type="expression" priority="8">
      <formula>IF($S$5="самовывоз",1,0)</formula>
    </cfRule>
  </conditionalFormatting>
  <conditionalFormatting sqref="D10:E10">
    <cfRule type="expression" priority="9">
      <formula>IF($S$5="самовывоз",1,0)</formula>
    </cfRule>
  </conditionalFormatting>
  <dataValidations count="16">
    <dataValidation allowBlank="1" showInputMessage="1" showErrorMessage="1" prompt="День недели загрузки. Считается сам." sqref="N6:N7">
      <formula1>0</formula1>
      <formula2>0</formula2>
    </dataValidation>
    <dataValidation type="list" allowBlank="1" showInputMessage="1" showErrorMessage="1" sqref="U16:Y16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>
      <formula1>0</formula1>
      <formula2>0</formula2>
    </dataValidation>
    <dataValidation allowBlank="1" showInputMessage="1" showErrorMessage="1" prompt="Введите код клиента в системе Axapta" sqref="S10">
      <formula1>0</formula1>
      <formula2>0</formula2>
    </dataValidation>
    <dataValidation type="list" allowBlank="1" showInputMessage="1" showErrorMessage="1" prompt="Определите тип Вашего заказа" sqref="S11:T11">
      <formula1>"Основной заказ,Дозаказ,Замена"</formula1>
      <formula2>0</formula2>
    </dataValidation>
    <dataValidation type="list" allowBlank="1" showInputMessage="1" showErrorMessage="1" sqref="D6:K6">
      <formula1>DeliveryAdressList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  <formula2>0</formula2>
    </dataValidation>
    <dataValidation type="list" allowBlank="1" showInputMessage="1" showErrorMessage="1" sqref="D8:K8">
      <formula1>CHOOSE($D$7,UnloadAdressList0001,UnloadAdressList0002)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W22:Y22">
      <formula1>0</formula1>
      <formula2>0</formula2>
    </dataValidation>
    <dataValidation type="list" allowBlank="1" showInputMessage="1" showErrorMessage="1" sqref="S12">
      <formula1>DeliveryConditionsList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zoomScaleNormal="100" workbookViewId="0">
      <selection activeCell="B10" sqref="B10"/>
    </sheetView>
  </sheetViews>
  <sheetFormatPr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  <col min="5" max="1025" width="8.85546875" customWidth="1"/>
  </cols>
  <sheetData>
    <row r="1" spans="2:8" x14ac:dyDescent="0.2">
      <c r="G1" t="s">
        <v>376</v>
      </c>
      <c r="H1" s="69"/>
    </row>
    <row r="3" spans="2:8" x14ac:dyDescent="0.2">
      <c r="B3" s="70" t="s">
        <v>377</v>
      </c>
      <c r="C3" s="70"/>
      <c r="D3" s="70"/>
      <c r="E3" s="70"/>
    </row>
    <row r="4" spans="2:8" x14ac:dyDescent="0.2">
      <c r="B4" s="70" t="s">
        <v>378</v>
      </c>
      <c r="C4" s="70"/>
      <c r="D4" s="70"/>
      <c r="E4" s="70"/>
    </row>
    <row r="6" spans="2:8" x14ac:dyDescent="0.2">
      <c r="B6" s="70" t="s">
        <v>379</v>
      </c>
      <c r="C6" s="70" t="s">
        <v>380</v>
      </c>
      <c r="D6" s="70" t="s">
        <v>381</v>
      </c>
      <c r="E6" s="70"/>
    </row>
    <row r="7" spans="2:8" x14ac:dyDescent="0.2">
      <c r="B7" s="70" t="s">
        <v>382</v>
      </c>
      <c r="C7" s="70" t="s">
        <v>383</v>
      </c>
      <c r="D7" s="70" t="s">
        <v>384</v>
      </c>
      <c r="E7" s="70"/>
    </row>
    <row r="9" spans="2:8" x14ac:dyDescent="0.2">
      <c r="B9" s="70" t="s">
        <v>385</v>
      </c>
      <c r="C9" s="70" t="s">
        <v>380</v>
      </c>
      <c r="D9" s="70"/>
      <c r="E9" s="70"/>
    </row>
    <row r="11" spans="2:8" x14ac:dyDescent="0.2">
      <c r="B11" s="70" t="s">
        <v>386</v>
      </c>
      <c r="C11" s="70" t="s">
        <v>383</v>
      </c>
      <c r="D11" s="70"/>
      <c r="E11" s="70"/>
    </row>
    <row r="13" spans="2:8" x14ac:dyDescent="0.2">
      <c r="B13" s="70" t="s">
        <v>387</v>
      </c>
      <c r="C13" s="70"/>
      <c r="D13" s="70"/>
      <c r="E13" s="70"/>
    </row>
    <row r="14" spans="2:8" x14ac:dyDescent="0.2">
      <c r="B14" s="70" t="s">
        <v>388</v>
      </c>
      <c r="C14" s="70"/>
      <c r="D14" s="70"/>
      <c r="E14" s="70"/>
    </row>
    <row r="15" spans="2:8" x14ac:dyDescent="0.2">
      <c r="B15" s="70" t="s">
        <v>389</v>
      </c>
      <c r="C15" s="70"/>
      <c r="D15" s="70"/>
      <c r="E15" s="70"/>
    </row>
    <row r="16" spans="2:8" x14ac:dyDescent="0.2">
      <c r="B16" s="70" t="s">
        <v>390</v>
      </c>
      <c r="C16" s="70"/>
      <c r="D16" s="70"/>
      <c r="E16" s="70"/>
    </row>
    <row r="17" spans="2:5" x14ac:dyDescent="0.2">
      <c r="B17" s="70" t="s">
        <v>391</v>
      </c>
      <c r="C17" s="70"/>
      <c r="D17" s="70"/>
      <c r="E17" s="70"/>
    </row>
    <row r="18" spans="2:5" x14ac:dyDescent="0.2">
      <c r="B18" s="70" t="s">
        <v>392</v>
      </c>
      <c r="C18" s="70"/>
      <c r="D18" s="70"/>
      <c r="E18" s="70"/>
    </row>
    <row r="19" spans="2:5" x14ac:dyDescent="0.2">
      <c r="B19" s="70" t="s">
        <v>393</v>
      </c>
      <c r="C19" s="70"/>
      <c r="D19" s="70"/>
      <c r="E19" s="70"/>
    </row>
    <row r="20" spans="2:5" x14ac:dyDescent="0.2">
      <c r="B20" s="70" t="s">
        <v>394</v>
      </c>
      <c r="C20" s="70"/>
      <c r="D20" s="70"/>
      <c r="E20" s="70"/>
    </row>
    <row r="21" spans="2:5" x14ac:dyDescent="0.2">
      <c r="B21" s="70" t="s">
        <v>395</v>
      </c>
      <c r="C21" s="70"/>
      <c r="D21" s="70"/>
      <c r="E21" s="70"/>
    </row>
    <row r="22" spans="2:5" x14ac:dyDescent="0.2">
      <c r="B22" s="70" t="s">
        <v>396</v>
      </c>
      <c r="C22" s="70"/>
      <c r="D22" s="70"/>
      <c r="E22" s="70"/>
    </row>
    <row r="23" spans="2:5" x14ac:dyDescent="0.2">
      <c r="B23" s="70" t="s">
        <v>397</v>
      </c>
      <c r="C23" s="70"/>
      <c r="D23" s="70"/>
      <c r="E23" s="70"/>
    </row>
  </sheetData>
  <sheetProtection algorithmName="SHA-512" hashValue="/L2jBJtXCkjIJ9R38FJHofxuYw3PoldjPTg4mJe/cHMo1fhQcI/kC/7JTrzEbn2Nif0tTZnb/ybXruMk1Tfexg==" saltValue="NxqsRhF7cJMfsnQt4O3l3Q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387</vt:i4>
      </vt:variant>
    </vt:vector>
  </HeadingPairs>
  <TitlesOfParts>
    <vt:vector size="3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cp:revision>0</cp:revision>
  <dcterms:created xsi:type="dcterms:W3CDTF">2021-11-12T12:13:19Z</dcterms:created>
  <dcterms:modified xsi:type="dcterms:W3CDTF">2023-07-01T07:28:48Z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