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бланки для завода\2023\07,23\05,07,23\"/>
    </mc:Choice>
  </mc:AlternateContent>
  <xr:revisionPtr revIDLastSave="0" documentId="13_ncr:1_{50B430B0-F723-40DB-96DC-E5751FFCCA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заказа'!$B$18:$W$414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заказа'!$U$410:$U$410</definedName>
    <definedName name="GrossWeightTotalR">'Бланк заказа'!$V$410:$V$410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заказа'!$U$411:$U$411</definedName>
    <definedName name="PalletQtyTotalR">'Бланк заказа'!$V$411:$V$411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заказа'!$B$202:$B$202</definedName>
    <definedName name="ProductId12">'Бланк заказа'!$B$50:$B$50</definedName>
    <definedName name="ProductId120">'Бланк заказа'!$B$203:$B$203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заказа'!$B$211:$B$211</definedName>
    <definedName name="ProductId126">'Бланк заказа'!$B$212:$B$212</definedName>
    <definedName name="ProductId127">'Бланк заказа'!$B$213:$B$213</definedName>
    <definedName name="ProductId128">'Бланк заказа'!$B$217:$B$217</definedName>
    <definedName name="ProductId129">'Бланк заказа'!$B$218:$B$218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заказа'!$B$225:$B$225</definedName>
    <definedName name="ProductId133">'Бланк заказа'!$B$226:$B$226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заказа'!$B$235:$B$235</definedName>
    <definedName name="ProductId14">'Бланк заказа'!$B$56:$B$56</definedName>
    <definedName name="ProductId140">'Бланк заказа'!$B$236:$B$236</definedName>
    <definedName name="ProductId141">'Бланк заказа'!$B$241:$B$241</definedName>
    <definedName name="ProductId142">'Бланк заказа'!$B$242:$B$242</definedName>
    <definedName name="ProductId143">'Бланк заказа'!$B$246:$B$246</definedName>
    <definedName name="ProductId144">'Бланк заказа'!$B$247:$B$247</definedName>
    <definedName name="ProductId145">'Бланк заказа'!$B$248:$B$248</definedName>
    <definedName name="ProductId146">'Бланк заказа'!$B$252:$B$252</definedName>
    <definedName name="ProductId147">'Бланк заказа'!$B$256:$B$256</definedName>
    <definedName name="ProductId148">'Бланк заказа'!$B$260:$B$260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заказа'!$B$282:$B$282</definedName>
    <definedName name="ProductId16">'Бланк заказа'!$B$58:$B$58</definedName>
    <definedName name="ProductId160">'Бланк заказа'!$B$283:$B$283</definedName>
    <definedName name="ProductId161">'Бланк заказа'!$B$287:$B$287</definedName>
    <definedName name="ProductId162">'Бланк заказа'!$B$291:$B$291</definedName>
    <definedName name="ProductId163">'Бланк заказа'!$B$296:$B$296</definedName>
    <definedName name="ProductId164">'Бланк заказа'!$B$297:$B$297</definedName>
    <definedName name="ProductId165">'Бланк заказа'!$B$298:$B$298</definedName>
    <definedName name="ProductId166">'Бланк заказа'!$B$299:$B$299</definedName>
    <definedName name="ProductId167">'Бланк заказа'!$B$303:$B$303</definedName>
    <definedName name="ProductId168">'Бланк заказа'!$B$304:$B$304</definedName>
    <definedName name="ProductId169">'Бланк заказа'!$B$308:$B$308</definedName>
    <definedName name="ProductId17">'Бланк заказа'!$B$63:$B$63</definedName>
    <definedName name="ProductId170">'Бланк заказа'!$B$309:$B$309</definedName>
    <definedName name="ProductId171">'Бланк заказа'!$B$313:$B$313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заказа'!$B$326:$B$326</definedName>
    <definedName name="ProductId177">'Бланк заказа'!$B$327:$B$327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заказа'!$B$337:$B$337</definedName>
    <definedName name="ProductId185">'Бланк заказа'!$B$341:$B$341</definedName>
    <definedName name="ProductId186">'Бланк заказа'!$B$346:$B$346</definedName>
    <definedName name="ProductId187">'Бланк заказа'!$B$347:$B$347</definedName>
    <definedName name="ProductId188">'Бланк заказа'!$B$351:$B$351</definedName>
    <definedName name="ProductId189">'Бланк заказа'!$B$352:$B$352</definedName>
    <definedName name="ProductId19">'Бланк заказа'!$B$65:$B$65</definedName>
    <definedName name="ProductId190">'Бланк заказа'!$B$353:$B$353</definedName>
    <definedName name="ProductId191">'Бланк заказа'!$B$354:$B$354</definedName>
    <definedName name="ProductId192">'Бланк заказа'!$B$355:$B$355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заказа'!$B$376:$B$376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заказа'!$B$389:$B$389</definedName>
    <definedName name="ProductId208">'Бланк заказа'!$B$390:$B$390</definedName>
    <definedName name="ProductId209">'Бланк заказа'!$B$394:$B$394</definedName>
    <definedName name="ProductId21">'Бланк заказа'!$B$67:$B$67</definedName>
    <definedName name="ProductId210">'Бланк заказа'!$B$395:$B$395</definedName>
    <definedName name="ProductId211">'Бланк заказа'!$B$399:$B$399</definedName>
    <definedName name="ProductId212">'Бланк заказа'!$B$400:$B$400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заказа'!$B$154:$B$154</definedName>
    <definedName name="ProductId81">'Бланк заказа'!$B$158:$B$158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заказа'!$B$175:$B$175</definedName>
    <definedName name="ProductId96">'Бланк заказа'!$B$176:$B$176</definedName>
    <definedName name="ProductId97">'Бланк заказа'!$B$177:$B$177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заказа'!$U$202:$U$202</definedName>
    <definedName name="SalesQty12">'Бланк заказа'!$U$50:$U$50</definedName>
    <definedName name="SalesQty120">'Бланк заказа'!$U$203:$U$203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заказа'!$U$211:$U$211</definedName>
    <definedName name="SalesQty126">'Бланк заказа'!$U$212:$U$212</definedName>
    <definedName name="SalesQty127">'Бланк заказа'!$U$213:$U$213</definedName>
    <definedName name="SalesQty128">'Бланк заказа'!$U$217:$U$217</definedName>
    <definedName name="SalesQty129">'Бланк заказа'!$U$218:$U$218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заказа'!$U$225:$U$225</definedName>
    <definedName name="SalesQty133">'Бланк заказа'!$U$226:$U$226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заказа'!$U$235:$U$235</definedName>
    <definedName name="SalesQty14">'Бланк заказа'!$U$56:$U$56</definedName>
    <definedName name="SalesQty140">'Бланк заказа'!$U$236:$U$236</definedName>
    <definedName name="SalesQty141">'Бланк заказа'!$U$241:$U$241</definedName>
    <definedName name="SalesQty142">'Бланк заказа'!$U$242:$U$242</definedName>
    <definedName name="SalesQty143">'Бланк заказа'!$U$246:$U$246</definedName>
    <definedName name="SalesQty144">'Бланк заказа'!$U$247:$U$247</definedName>
    <definedName name="SalesQty145">'Бланк заказа'!$U$248:$U$248</definedName>
    <definedName name="SalesQty146">'Бланк заказа'!$U$252:$U$252</definedName>
    <definedName name="SalesQty147">'Бланк заказа'!$U$256:$U$256</definedName>
    <definedName name="SalesQty148">'Бланк заказа'!$U$260:$U$260</definedName>
    <definedName name="SalesQty149">'Бланк заказа'!$U$266:$U$266</definedName>
    <definedName name="SalesQty15">'Бланк заказа'!$U$57:$U$57</definedName>
    <definedName name="SalesQty150">'Бланк заказа'!$U$267:$U$267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заказа'!$U$277:$U$277</definedName>
    <definedName name="SalesQty158">'Бланк заказа'!$U$278:$U$278</definedName>
    <definedName name="SalesQty159">'Бланк заказа'!$U$282:$U$282</definedName>
    <definedName name="SalesQty16">'Бланк заказа'!$U$58:$U$58</definedName>
    <definedName name="SalesQty160">'Бланк заказа'!$U$283:$U$283</definedName>
    <definedName name="SalesQty161">'Бланк заказа'!$U$287:$U$287</definedName>
    <definedName name="SalesQty162">'Бланк заказа'!$U$291:$U$291</definedName>
    <definedName name="SalesQty163">'Бланк заказа'!$U$296:$U$296</definedName>
    <definedName name="SalesQty164">'Бланк заказа'!$U$297:$U$297</definedName>
    <definedName name="SalesQty165">'Бланк заказа'!$U$298:$U$298</definedName>
    <definedName name="SalesQty166">'Бланк заказа'!$U$299:$U$299</definedName>
    <definedName name="SalesQty167">'Бланк заказа'!$U$303:$U$303</definedName>
    <definedName name="SalesQty168">'Бланк заказа'!$U$304:$U$304</definedName>
    <definedName name="SalesQty169">'Бланк заказа'!$U$308:$U$308</definedName>
    <definedName name="SalesQty17">'Бланк заказа'!$U$63:$U$63</definedName>
    <definedName name="SalesQty170">'Бланк заказа'!$U$309:$U$309</definedName>
    <definedName name="SalesQty171">'Бланк заказа'!$U$313:$U$313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заказа'!$U$326:$U$326</definedName>
    <definedName name="SalesQty177">'Бланк заказа'!$U$327:$U$327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заказа'!$U$334:$U$334</definedName>
    <definedName name="SalesQty182">'Бланк заказа'!$U$335:$U$335</definedName>
    <definedName name="SalesQty183">'Бланк заказа'!$U$336:$U$336</definedName>
    <definedName name="SalesQty184">'Бланк заказа'!$U$337:$U$337</definedName>
    <definedName name="SalesQty185">'Бланк заказа'!$U$341:$U$341</definedName>
    <definedName name="SalesQty186">'Бланк заказа'!$U$346:$U$346</definedName>
    <definedName name="SalesQty187">'Бланк заказа'!$U$347:$U$347</definedName>
    <definedName name="SalesQty188">'Бланк заказа'!$U$351:$U$351</definedName>
    <definedName name="SalesQty189">'Бланк заказа'!$U$352:$U$352</definedName>
    <definedName name="SalesQty19">'Бланк заказа'!$U$65:$U$65</definedName>
    <definedName name="SalesQty190">'Бланк заказа'!$U$353:$U$353</definedName>
    <definedName name="SalesQty191">'Бланк заказа'!$U$354:$U$354</definedName>
    <definedName name="SalesQty192">'Бланк заказа'!$U$355:$U$355</definedName>
    <definedName name="SalesQty193">'Бланк заказа'!$U$361:$U$361</definedName>
    <definedName name="SalesQty194">'Бланк заказа'!$U$362:$U$362</definedName>
    <definedName name="SalesQty195">'Бланк заказа'!$U$363:$U$363</definedName>
    <definedName name="SalesQty196">'Бланк заказа'!$U$364:$U$364</definedName>
    <definedName name="SalesQty197">'Бланк заказа'!$U$365:$U$365</definedName>
    <definedName name="SalesQty198">'Бланк заказа'!$U$366:$U$366</definedName>
    <definedName name="SalesQty199">'Бланк заказа'!$U$370:$U$370</definedName>
    <definedName name="SalesQty2">'Бланк заказа'!$U$26:$U$26</definedName>
    <definedName name="SalesQty20">'Бланк заказа'!$U$66:$U$66</definedName>
    <definedName name="SalesQty200">'Бланк заказа'!$U$374:$U$374</definedName>
    <definedName name="SalesQty201">'Бланк заказа'!$U$375:$U$375</definedName>
    <definedName name="SalesQty202">'Бланк заказа'!$U$376:$U$376</definedName>
    <definedName name="SalesQty203">'Бланк заказа'!$U$377:$U$377</definedName>
    <definedName name="SalesQty204">'Бланк заказа'!$U$378:$U$378</definedName>
    <definedName name="SalesQty205">'Бланк заказа'!$U$382:$U$382</definedName>
    <definedName name="SalesQty206">'Бланк заказа'!$U$383:$U$383</definedName>
    <definedName name="SalesQty207">'Бланк заказа'!$U$389:$U$389</definedName>
    <definedName name="SalesQty208">'Бланк заказа'!$U$390:$U$390</definedName>
    <definedName name="SalesQty209">'Бланк заказа'!$U$394:$U$394</definedName>
    <definedName name="SalesQty21">'Бланк заказа'!$U$67:$U$67</definedName>
    <definedName name="SalesQty210">'Бланк заказа'!$U$395:$U$395</definedName>
    <definedName name="SalesQty211">'Бланк заказа'!$U$399:$U$399</definedName>
    <definedName name="SalesQty212">'Бланк заказа'!$U$400:$U$400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2">'Бланк заказа'!$U$68:$U$68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заказа'!$U$154:$U$154</definedName>
    <definedName name="SalesQty81">'Бланк заказа'!$U$158:$U$158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заказа'!$U$175:$U$175</definedName>
    <definedName name="SalesQty96">'Бланк заказа'!$U$176:$U$176</definedName>
    <definedName name="SalesQty97">'Бланк заказа'!$U$177:$U$177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заказа'!$V$202:$V$202</definedName>
    <definedName name="SalesRoundBox12">'Бланк заказа'!$V$50:$V$50</definedName>
    <definedName name="SalesRoundBox120">'Бланк заказа'!$V$203:$V$203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заказа'!$V$211:$V$211</definedName>
    <definedName name="SalesRoundBox126">'Бланк заказа'!$V$212:$V$212</definedName>
    <definedName name="SalesRoundBox127">'Бланк заказа'!$V$213:$V$213</definedName>
    <definedName name="SalesRoundBox128">'Бланк заказа'!$V$217:$V$217</definedName>
    <definedName name="SalesRoundBox129">'Бланк заказа'!$V$218:$V$218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заказа'!$V$225:$V$225</definedName>
    <definedName name="SalesRoundBox133">'Бланк заказа'!$V$226:$V$226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заказа'!$V$235:$V$235</definedName>
    <definedName name="SalesRoundBox14">'Бланк заказа'!$V$56:$V$56</definedName>
    <definedName name="SalesRoundBox140">'Бланк заказа'!$V$236:$V$236</definedName>
    <definedName name="SalesRoundBox141">'Бланк заказа'!$V$241:$V$241</definedName>
    <definedName name="SalesRoundBox142">'Бланк заказа'!$V$242:$V$242</definedName>
    <definedName name="SalesRoundBox143">'Бланк заказа'!$V$246:$V$246</definedName>
    <definedName name="SalesRoundBox144">'Бланк заказа'!$V$247:$V$247</definedName>
    <definedName name="SalesRoundBox145">'Бланк заказа'!$V$248:$V$248</definedName>
    <definedName name="SalesRoundBox146">'Бланк заказа'!$V$252:$V$252</definedName>
    <definedName name="SalesRoundBox147">'Бланк заказа'!$V$256:$V$256</definedName>
    <definedName name="SalesRoundBox148">'Бланк заказа'!$V$260:$V$260</definedName>
    <definedName name="SalesRoundBox149">'Бланк заказа'!$V$266:$V$266</definedName>
    <definedName name="SalesRoundBox15">'Бланк заказа'!$V$57:$V$57</definedName>
    <definedName name="SalesRoundBox150">'Бланк заказа'!$V$267:$V$267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заказа'!$V$277:$V$277</definedName>
    <definedName name="SalesRoundBox158">'Бланк заказа'!$V$278:$V$278</definedName>
    <definedName name="SalesRoundBox159">'Бланк заказа'!$V$282:$V$282</definedName>
    <definedName name="SalesRoundBox16">'Бланк заказа'!$V$58:$V$58</definedName>
    <definedName name="SalesRoundBox160">'Бланк заказа'!$V$283:$V$283</definedName>
    <definedName name="SalesRoundBox161">'Бланк заказа'!$V$287:$V$287</definedName>
    <definedName name="SalesRoundBox162">'Бланк заказа'!$V$291:$V$291</definedName>
    <definedName name="SalesRoundBox163">'Бланк заказа'!$V$296:$V$296</definedName>
    <definedName name="SalesRoundBox164">'Бланк заказа'!$V$297:$V$297</definedName>
    <definedName name="SalesRoundBox165">'Бланк заказа'!$V$298:$V$298</definedName>
    <definedName name="SalesRoundBox166">'Бланк заказа'!$V$299:$V$299</definedName>
    <definedName name="SalesRoundBox167">'Бланк заказа'!$V$303:$V$303</definedName>
    <definedName name="SalesRoundBox168">'Бланк заказа'!$V$304:$V$304</definedName>
    <definedName name="SalesRoundBox169">'Бланк заказа'!$V$308:$V$308</definedName>
    <definedName name="SalesRoundBox17">'Бланк заказа'!$V$63:$V$63</definedName>
    <definedName name="SalesRoundBox170">'Бланк заказа'!$V$309:$V$309</definedName>
    <definedName name="SalesRoundBox171">'Бланк заказа'!$V$313:$V$313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заказа'!$V$326:$V$326</definedName>
    <definedName name="SalesRoundBox177">'Бланк заказа'!$V$327:$V$327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заказа'!$V$334:$V$334</definedName>
    <definedName name="SalesRoundBox182">'Бланк заказа'!$V$335:$V$335</definedName>
    <definedName name="SalesRoundBox183">'Бланк заказа'!$V$336:$V$336</definedName>
    <definedName name="SalesRoundBox184">'Бланк заказа'!$V$337:$V$337</definedName>
    <definedName name="SalesRoundBox185">'Бланк заказа'!$V$341:$V$341</definedName>
    <definedName name="SalesRoundBox186">'Бланк заказа'!$V$346:$V$346</definedName>
    <definedName name="SalesRoundBox187">'Бланк заказа'!$V$347:$V$347</definedName>
    <definedName name="SalesRoundBox188">'Бланк заказа'!$V$351:$V$351</definedName>
    <definedName name="SalesRoundBox189">'Бланк заказа'!$V$352:$V$352</definedName>
    <definedName name="SalesRoundBox19">'Бланк заказа'!$V$65:$V$65</definedName>
    <definedName name="SalesRoundBox190">'Бланк заказа'!$V$353:$V$353</definedName>
    <definedName name="SalesRoundBox191">'Бланк заказа'!$V$354:$V$354</definedName>
    <definedName name="SalesRoundBox192">'Бланк заказа'!$V$355:$V$355</definedName>
    <definedName name="SalesRoundBox193">'Бланк заказа'!$V$361:$V$361</definedName>
    <definedName name="SalesRoundBox194">'Бланк заказа'!$V$362:$V$362</definedName>
    <definedName name="SalesRoundBox195">'Бланк заказа'!$V$363:$V$363</definedName>
    <definedName name="SalesRoundBox196">'Бланк заказа'!$V$364:$V$364</definedName>
    <definedName name="SalesRoundBox197">'Бланк заказа'!$V$365:$V$365</definedName>
    <definedName name="SalesRoundBox198">'Бланк заказа'!$V$366:$V$366</definedName>
    <definedName name="SalesRoundBox199">'Бланк заказа'!$V$370:$V$370</definedName>
    <definedName name="SalesRoundBox2">'Бланк заказа'!$V$26:$V$26</definedName>
    <definedName name="SalesRoundBox20">'Бланк заказа'!$V$66:$V$66</definedName>
    <definedName name="SalesRoundBox200">'Бланк заказа'!$V$374:$V$374</definedName>
    <definedName name="SalesRoundBox201">'Бланк заказа'!$V$375:$V$375</definedName>
    <definedName name="SalesRoundBox202">'Бланк заказа'!$V$376:$V$376</definedName>
    <definedName name="SalesRoundBox203">'Бланк заказа'!$V$377:$V$377</definedName>
    <definedName name="SalesRoundBox204">'Бланк заказа'!$V$378:$V$378</definedName>
    <definedName name="SalesRoundBox205">'Бланк заказа'!$V$382:$V$382</definedName>
    <definedName name="SalesRoundBox206">'Бланк заказа'!$V$383:$V$383</definedName>
    <definedName name="SalesRoundBox207">'Бланк заказа'!$V$389:$V$389</definedName>
    <definedName name="SalesRoundBox208">'Бланк заказа'!$V$390:$V$390</definedName>
    <definedName name="SalesRoundBox209">'Бланк заказа'!$V$394:$V$394</definedName>
    <definedName name="SalesRoundBox21">'Бланк заказа'!$V$67:$V$67</definedName>
    <definedName name="SalesRoundBox210">'Бланк заказа'!$V$395:$V$395</definedName>
    <definedName name="SalesRoundBox211">'Бланк заказа'!$V$399:$V$399</definedName>
    <definedName name="SalesRoundBox212">'Бланк заказа'!$V$400:$V$400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2">'Бланк заказа'!$V$68:$V$68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заказа'!$V$154:$V$154</definedName>
    <definedName name="SalesRoundBox81">'Бланк заказа'!$V$158:$V$158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заказа'!$V$175:$V$175</definedName>
    <definedName name="SalesRoundBox96">'Бланк заказа'!$V$176:$V$176</definedName>
    <definedName name="SalesRoundBox97">'Бланк заказа'!$V$177:$V$177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заказа'!$T$202:$T$202</definedName>
    <definedName name="UnitOfMeasure12">'Бланк заказа'!$T$50:$T$50</definedName>
    <definedName name="UnitOfMeasure120">'Бланк заказа'!$T$203:$T$203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заказа'!$T$211:$T$211</definedName>
    <definedName name="UnitOfMeasure126">'Бланк заказа'!$T$212:$T$212</definedName>
    <definedName name="UnitOfMeasure127">'Бланк заказа'!$T$213:$T$213</definedName>
    <definedName name="UnitOfMeasure128">'Бланк заказа'!$T$217:$T$217</definedName>
    <definedName name="UnitOfMeasure129">'Бланк заказа'!$T$218:$T$218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заказа'!$T$225:$T$225</definedName>
    <definedName name="UnitOfMeasure133">'Бланк заказа'!$T$226:$T$226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заказа'!$T$235:$T$235</definedName>
    <definedName name="UnitOfMeasure14">'Бланк заказа'!$T$56:$T$56</definedName>
    <definedName name="UnitOfMeasure140">'Бланк заказа'!$T$236:$T$236</definedName>
    <definedName name="UnitOfMeasure141">'Бланк заказа'!$T$241:$T$241</definedName>
    <definedName name="UnitOfMeasure142">'Бланк заказа'!$T$242:$T$242</definedName>
    <definedName name="UnitOfMeasure143">'Бланк заказа'!$T$246:$T$246</definedName>
    <definedName name="UnitOfMeasure144">'Бланк заказа'!$T$247:$T$247</definedName>
    <definedName name="UnitOfMeasure145">'Бланк заказа'!$T$248:$T$248</definedName>
    <definedName name="UnitOfMeasure146">'Бланк заказа'!$T$252:$T$252</definedName>
    <definedName name="UnitOfMeasure147">'Бланк заказа'!$T$256:$T$256</definedName>
    <definedName name="UnitOfMeasure148">'Бланк заказа'!$T$260:$T$260</definedName>
    <definedName name="UnitOfMeasure149">'Бланк заказа'!$T$266:$T$266</definedName>
    <definedName name="UnitOfMeasure15">'Бланк заказа'!$T$57:$T$57</definedName>
    <definedName name="UnitOfMeasure150">'Бланк заказа'!$T$267:$T$267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заказа'!$T$277:$T$277</definedName>
    <definedName name="UnitOfMeasure158">'Бланк заказа'!$T$278:$T$278</definedName>
    <definedName name="UnitOfMeasure159">'Бланк заказа'!$T$282:$T$282</definedName>
    <definedName name="UnitOfMeasure16">'Бланк заказа'!$T$58:$T$58</definedName>
    <definedName name="UnitOfMeasure160">'Бланк заказа'!$T$283:$T$283</definedName>
    <definedName name="UnitOfMeasure161">'Бланк заказа'!$T$287:$T$287</definedName>
    <definedName name="UnitOfMeasure162">'Бланк заказа'!$T$291:$T$291</definedName>
    <definedName name="UnitOfMeasure163">'Бланк заказа'!$T$296:$T$296</definedName>
    <definedName name="UnitOfMeasure164">'Бланк заказа'!$T$297:$T$297</definedName>
    <definedName name="UnitOfMeasure165">'Бланк заказа'!$T$298:$T$298</definedName>
    <definedName name="UnitOfMeasure166">'Бланк заказа'!$T$299:$T$299</definedName>
    <definedName name="UnitOfMeasure167">'Бланк заказа'!$T$303:$T$303</definedName>
    <definedName name="UnitOfMeasure168">'Бланк заказа'!$T$304:$T$304</definedName>
    <definedName name="UnitOfMeasure169">'Бланк заказа'!$T$308:$T$308</definedName>
    <definedName name="UnitOfMeasure17">'Бланк заказа'!$T$63:$T$63</definedName>
    <definedName name="UnitOfMeasure170">'Бланк заказа'!$T$309:$T$309</definedName>
    <definedName name="UnitOfMeasure171">'Бланк заказа'!$T$313:$T$313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заказа'!$T$326:$T$326</definedName>
    <definedName name="UnitOfMeasure177">'Бланк заказа'!$T$327:$T$327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заказа'!$T$334:$T$334</definedName>
    <definedName name="UnitOfMeasure182">'Бланк заказа'!$T$335:$T$335</definedName>
    <definedName name="UnitOfMeasure183">'Бланк заказа'!$T$336:$T$336</definedName>
    <definedName name="UnitOfMeasure184">'Бланк заказа'!$T$337:$T$337</definedName>
    <definedName name="UnitOfMeasure185">'Бланк заказа'!$T$341:$T$341</definedName>
    <definedName name="UnitOfMeasure186">'Бланк заказа'!$T$346:$T$346</definedName>
    <definedName name="UnitOfMeasure187">'Бланк заказа'!$T$347:$T$347</definedName>
    <definedName name="UnitOfMeasure188">'Бланк заказа'!$T$351:$T$351</definedName>
    <definedName name="UnitOfMeasure189">'Бланк заказа'!$T$352:$T$352</definedName>
    <definedName name="UnitOfMeasure19">'Бланк заказа'!$T$65:$T$65</definedName>
    <definedName name="UnitOfMeasure190">'Бланк заказа'!$T$353:$T$353</definedName>
    <definedName name="UnitOfMeasure191">'Бланк заказа'!$T$354:$T$354</definedName>
    <definedName name="UnitOfMeasure192">'Бланк заказа'!$T$355:$T$355</definedName>
    <definedName name="UnitOfMeasure193">'Бланк заказа'!$T$361:$T$361</definedName>
    <definedName name="UnitOfMeasure194">'Бланк заказа'!$T$362:$T$362</definedName>
    <definedName name="UnitOfMeasure195">'Бланк заказа'!$T$363:$T$363</definedName>
    <definedName name="UnitOfMeasure196">'Бланк заказа'!$T$364:$T$364</definedName>
    <definedName name="UnitOfMeasure197">'Бланк заказа'!$T$365:$T$365</definedName>
    <definedName name="UnitOfMeasure198">'Бланк заказа'!$T$366:$T$366</definedName>
    <definedName name="UnitOfMeasure199">'Бланк заказа'!$T$370:$T$370</definedName>
    <definedName name="UnitOfMeasure2">'Бланк заказа'!$T$26:$T$26</definedName>
    <definedName name="UnitOfMeasure20">'Бланк заказа'!$T$66:$T$66</definedName>
    <definedName name="UnitOfMeasure200">'Бланк заказа'!$T$374:$T$374</definedName>
    <definedName name="UnitOfMeasure201">'Бланк заказа'!$T$375:$T$375</definedName>
    <definedName name="UnitOfMeasure202">'Бланк заказа'!$T$376:$T$376</definedName>
    <definedName name="UnitOfMeasure203">'Бланк заказа'!$T$377:$T$377</definedName>
    <definedName name="UnitOfMeasure204">'Бланк заказа'!$T$378:$T$378</definedName>
    <definedName name="UnitOfMeasure205">'Бланк заказа'!$T$382:$T$382</definedName>
    <definedName name="UnitOfMeasure206">'Бланк заказа'!$T$383:$T$383</definedName>
    <definedName name="UnitOfMeasure207">'Бланк заказа'!$T$389:$T$389</definedName>
    <definedName name="UnitOfMeasure208">'Бланк заказа'!$T$390:$T$390</definedName>
    <definedName name="UnitOfMeasure209">'Бланк заказа'!$T$394:$T$394</definedName>
    <definedName name="UnitOfMeasure21">'Бланк заказа'!$T$67:$T$67</definedName>
    <definedName name="UnitOfMeasure210">'Бланк заказа'!$T$395:$T$395</definedName>
    <definedName name="UnitOfMeasure211">'Бланк заказа'!$T$399:$T$399</definedName>
    <definedName name="UnitOfMeasure212">'Бланк заказа'!$T$400:$T$400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2">'Бланк заказа'!$T$68:$T$68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заказа'!$T$154:$T$154</definedName>
    <definedName name="UnitOfMeasure81">'Бланк заказа'!$T$158:$T$158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заказа'!$T$175:$T$175</definedName>
    <definedName name="UnitOfMeasure96">'Бланк заказа'!$T$176:$T$176</definedName>
    <definedName name="UnitOfMeasure97">'Бланк заказа'!$T$177:$T$177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11" i="2" l="1"/>
  <c r="U410" i="2"/>
  <c r="U408" i="2"/>
  <c r="U407" i="2"/>
  <c r="V406" i="2"/>
  <c r="W406" i="2" s="1"/>
  <c r="V405" i="2"/>
  <c r="W405" i="2" s="1"/>
  <c r="V404" i="2"/>
  <c r="U402" i="2"/>
  <c r="U401" i="2"/>
  <c r="V400" i="2"/>
  <c r="W400" i="2" s="1"/>
  <c r="V399" i="2"/>
  <c r="U397" i="2"/>
  <c r="U396" i="2"/>
  <c r="V395" i="2"/>
  <c r="W395" i="2" s="1"/>
  <c r="V394" i="2"/>
  <c r="U392" i="2"/>
  <c r="U391" i="2"/>
  <c r="V390" i="2"/>
  <c r="W390" i="2" s="1"/>
  <c r="V389" i="2"/>
  <c r="U385" i="2"/>
  <c r="U384" i="2"/>
  <c r="V383" i="2"/>
  <c r="W383" i="2" s="1"/>
  <c r="V382" i="2"/>
  <c r="U380" i="2"/>
  <c r="U379" i="2"/>
  <c r="V378" i="2"/>
  <c r="W378" i="2" s="1"/>
  <c r="V377" i="2"/>
  <c r="W377" i="2" s="1"/>
  <c r="V376" i="2"/>
  <c r="W376" i="2" s="1"/>
  <c r="V375" i="2"/>
  <c r="V374" i="2"/>
  <c r="W374" i="2" s="1"/>
  <c r="U372" i="2"/>
  <c r="U371" i="2"/>
  <c r="V370" i="2"/>
  <c r="V372" i="2" s="1"/>
  <c r="U368" i="2"/>
  <c r="U367" i="2"/>
  <c r="V366" i="2"/>
  <c r="W366" i="2" s="1"/>
  <c r="V365" i="2"/>
  <c r="W365" i="2" s="1"/>
  <c r="V364" i="2"/>
  <c r="W364" i="2" s="1"/>
  <c r="V363" i="2"/>
  <c r="W363" i="2" s="1"/>
  <c r="V362" i="2"/>
  <c r="W362" i="2" s="1"/>
  <c r="V361" i="2"/>
  <c r="U357" i="2"/>
  <c r="U356" i="2"/>
  <c r="W355" i="2"/>
  <c r="V355" i="2"/>
  <c r="W354" i="2"/>
  <c r="V354" i="2"/>
  <c r="W353" i="2"/>
  <c r="V353" i="2"/>
  <c r="W352" i="2"/>
  <c r="V352" i="2"/>
  <c r="V351" i="2"/>
  <c r="V357" i="2" s="1"/>
  <c r="U349" i="2"/>
  <c r="U348" i="2"/>
  <c r="V347" i="2"/>
  <c r="W347" i="2" s="1"/>
  <c r="V346" i="2"/>
  <c r="U343" i="2"/>
  <c r="U342" i="2"/>
  <c r="V341" i="2"/>
  <c r="V343" i="2" s="1"/>
  <c r="U339" i="2"/>
  <c r="U338" i="2"/>
  <c r="V337" i="2"/>
  <c r="W337" i="2" s="1"/>
  <c r="V336" i="2"/>
  <c r="W336" i="2" s="1"/>
  <c r="V335" i="2"/>
  <c r="W335" i="2" s="1"/>
  <c r="V334" i="2"/>
  <c r="U332" i="2"/>
  <c r="U331" i="2"/>
  <c r="V330" i="2"/>
  <c r="W330" i="2" s="1"/>
  <c r="V329" i="2"/>
  <c r="W329" i="2" s="1"/>
  <c r="V328" i="2"/>
  <c r="W328" i="2" s="1"/>
  <c r="V327" i="2"/>
  <c r="V326" i="2"/>
  <c r="W326" i="2" s="1"/>
  <c r="V325" i="2"/>
  <c r="W325" i="2" s="1"/>
  <c r="V324" i="2"/>
  <c r="W324" i="2" s="1"/>
  <c r="U322" i="2"/>
  <c r="U321" i="2"/>
  <c r="V320" i="2"/>
  <c r="W320" i="2" s="1"/>
  <c r="V319" i="2"/>
  <c r="W319" i="2" s="1"/>
  <c r="U315" i="2"/>
  <c r="U314" i="2"/>
  <c r="V313" i="2"/>
  <c r="V315" i="2" s="1"/>
  <c r="U311" i="2"/>
  <c r="U310" i="2"/>
  <c r="V309" i="2"/>
  <c r="W309" i="2" s="1"/>
  <c r="V308" i="2"/>
  <c r="U306" i="2"/>
  <c r="U305" i="2"/>
  <c r="V304" i="2"/>
  <c r="W304" i="2" s="1"/>
  <c r="V303" i="2"/>
  <c r="U301" i="2"/>
  <c r="U300" i="2"/>
  <c r="V299" i="2"/>
  <c r="W299" i="2" s="1"/>
  <c r="V298" i="2"/>
  <c r="W298" i="2" s="1"/>
  <c r="V297" i="2"/>
  <c r="W297" i="2" s="1"/>
  <c r="V296" i="2"/>
  <c r="W296" i="2" s="1"/>
  <c r="U293" i="2"/>
  <c r="U292" i="2"/>
  <c r="V291" i="2"/>
  <c r="V293" i="2" s="1"/>
  <c r="U289" i="2"/>
  <c r="U288" i="2"/>
  <c r="V287" i="2"/>
  <c r="U285" i="2"/>
  <c r="U284" i="2"/>
  <c r="V283" i="2"/>
  <c r="V282" i="2"/>
  <c r="U280" i="2"/>
  <c r="U279" i="2"/>
  <c r="V278" i="2"/>
  <c r="W278" i="2" s="1"/>
  <c r="V277" i="2"/>
  <c r="U275" i="2"/>
  <c r="U274" i="2"/>
  <c r="V273" i="2"/>
  <c r="W273" i="2" s="1"/>
  <c r="V272" i="2"/>
  <c r="W272" i="2" s="1"/>
  <c r="V271" i="2"/>
  <c r="W271" i="2" s="1"/>
  <c r="V270" i="2"/>
  <c r="W270" i="2" s="1"/>
  <c r="V269" i="2"/>
  <c r="W269" i="2" s="1"/>
  <c r="V268" i="2"/>
  <c r="W268" i="2" s="1"/>
  <c r="V267" i="2"/>
  <c r="W267" i="2" s="1"/>
  <c r="V266" i="2"/>
  <c r="U262" i="2"/>
  <c r="U261" i="2"/>
  <c r="V260" i="2"/>
  <c r="U258" i="2"/>
  <c r="U257" i="2"/>
  <c r="V256" i="2"/>
  <c r="U254" i="2"/>
  <c r="U253" i="2"/>
  <c r="V252" i="2"/>
  <c r="V254" i="2" s="1"/>
  <c r="U250" i="2"/>
  <c r="U249" i="2"/>
  <c r="V248" i="2"/>
  <c r="W248" i="2" s="1"/>
  <c r="V247" i="2"/>
  <c r="W247" i="2" s="1"/>
  <c r="V246" i="2"/>
  <c r="W246" i="2" s="1"/>
  <c r="U244" i="2"/>
  <c r="U243" i="2"/>
  <c r="V242" i="2"/>
  <c r="W242" i="2" s="1"/>
  <c r="V241" i="2"/>
  <c r="W241" i="2" s="1"/>
  <c r="U238" i="2"/>
  <c r="U237" i="2"/>
  <c r="V236" i="2"/>
  <c r="W236" i="2" s="1"/>
  <c r="V235" i="2"/>
  <c r="U233" i="2"/>
  <c r="U232" i="2"/>
  <c r="V231" i="2"/>
  <c r="W231" i="2" s="1"/>
  <c r="V230" i="2"/>
  <c r="W230" i="2" s="1"/>
  <c r="V229" i="2"/>
  <c r="W229" i="2" s="1"/>
  <c r="V228" i="2"/>
  <c r="W228" i="2" s="1"/>
  <c r="V227" i="2"/>
  <c r="V226" i="2"/>
  <c r="W226" i="2" s="1"/>
  <c r="V225" i="2"/>
  <c r="W225" i="2" s="1"/>
  <c r="U222" i="2"/>
  <c r="U221" i="2"/>
  <c r="V220" i="2"/>
  <c r="W220" i="2" s="1"/>
  <c r="V219" i="2"/>
  <c r="W219" i="2" s="1"/>
  <c r="V218" i="2"/>
  <c r="W218" i="2" s="1"/>
  <c r="V217" i="2"/>
  <c r="U215" i="2"/>
  <c r="U214" i="2"/>
  <c r="V213" i="2"/>
  <c r="W213" i="2" s="1"/>
  <c r="V212" i="2"/>
  <c r="W212" i="2" s="1"/>
  <c r="V211" i="2"/>
  <c r="W211" i="2" s="1"/>
  <c r="U209" i="2"/>
  <c r="U208" i="2"/>
  <c r="V207" i="2"/>
  <c r="W207" i="2" s="1"/>
  <c r="V206" i="2"/>
  <c r="W206" i="2" s="1"/>
  <c r="V205" i="2"/>
  <c r="W205" i="2" s="1"/>
  <c r="V204" i="2"/>
  <c r="W204" i="2" s="1"/>
  <c r="V203" i="2"/>
  <c r="W203" i="2" s="1"/>
  <c r="V202" i="2"/>
  <c r="U200" i="2"/>
  <c r="U199" i="2"/>
  <c r="V198" i="2"/>
  <c r="W198" i="2" s="1"/>
  <c r="V197" i="2"/>
  <c r="W197" i="2" s="1"/>
  <c r="V196" i="2"/>
  <c r="W196" i="2" s="1"/>
  <c r="V195" i="2"/>
  <c r="W195" i="2" s="1"/>
  <c r="V194" i="2"/>
  <c r="W194" i="2" s="1"/>
  <c r="V193" i="2"/>
  <c r="W193" i="2" s="1"/>
  <c r="V192" i="2"/>
  <c r="W192" i="2" s="1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V185" i="2"/>
  <c r="W185" i="2" s="1"/>
  <c r="V184" i="2"/>
  <c r="W184" i="2" s="1"/>
  <c r="V183" i="2"/>
  <c r="W183" i="2" s="1"/>
  <c r="V182" i="2"/>
  <c r="W182" i="2" s="1"/>
  <c r="V181" i="2"/>
  <c r="W181" i="2" s="1"/>
  <c r="V180" i="2"/>
  <c r="W180" i="2" s="1"/>
  <c r="V179" i="2"/>
  <c r="W179" i="2" s="1"/>
  <c r="V178" i="2"/>
  <c r="W178" i="2" s="1"/>
  <c r="V177" i="2"/>
  <c r="W177" i="2" s="1"/>
  <c r="V176" i="2"/>
  <c r="V175" i="2"/>
  <c r="W175" i="2" s="1"/>
  <c r="U173" i="2"/>
  <c r="U172" i="2"/>
  <c r="V171" i="2"/>
  <c r="W171" i="2" s="1"/>
  <c r="V170" i="2"/>
  <c r="W170" i="2" s="1"/>
  <c r="V169" i="2"/>
  <c r="W169" i="2" s="1"/>
  <c r="V168" i="2"/>
  <c r="W168" i="2" s="1"/>
  <c r="V167" i="2"/>
  <c r="W167" i="2" s="1"/>
  <c r="V166" i="2"/>
  <c r="W166" i="2" s="1"/>
  <c r="V165" i="2"/>
  <c r="W165" i="2" s="1"/>
  <c r="V164" i="2"/>
  <c r="W164" i="2" s="1"/>
  <c r="V163" i="2"/>
  <c r="W163" i="2" s="1"/>
  <c r="V162" i="2"/>
  <c r="W162" i="2" s="1"/>
  <c r="V161" i="2"/>
  <c r="W161" i="2" s="1"/>
  <c r="V160" i="2"/>
  <c r="W160" i="2" s="1"/>
  <c r="V159" i="2"/>
  <c r="V158" i="2"/>
  <c r="U156" i="2"/>
  <c r="U155" i="2"/>
  <c r="V154" i="2"/>
  <c r="U152" i="2"/>
  <c r="U151" i="2"/>
  <c r="V150" i="2"/>
  <c r="W150" i="2" s="1"/>
  <c r="V149" i="2"/>
  <c r="W149" i="2" s="1"/>
  <c r="V148" i="2"/>
  <c r="W148" i="2" s="1"/>
  <c r="V147" i="2"/>
  <c r="W147" i="2" s="1"/>
  <c r="V146" i="2"/>
  <c r="W146" i="2" s="1"/>
  <c r="V145" i="2"/>
  <c r="W145" i="2" s="1"/>
  <c r="V144" i="2"/>
  <c r="W144" i="2" s="1"/>
  <c r="V143" i="2"/>
  <c r="W143" i="2" s="1"/>
  <c r="V142" i="2"/>
  <c r="W142" i="2" s="1"/>
  <c r="V141" i="2"/>
  <c r="W141" i="2" s="1"/>
  <c r="V140" i="2"/>
  <c r="W140" i="2" s="1"/>
  <c r="V139" i="2"/>
  <c r="W139" i="2" s="1"/>
  <c r="V138" i="2"/>
  <c r="W138" i="2" s="1"/>
  <c r="V137" i="2"/>
  <c r="W137" i="2" s="1"/>
  <c r="U134" i="2"/>
  <c r="U133" i="2"/>
  <c r="V132" i="2"/>
  <c r="W132" i="2" s="1"/>
  <c r="V131" i="2"/>
  <c r="W131" i="2" s="1"/>
  <c r="V130" i="2"/>
  <c r="U126" i="2"/>
  <c r="U125" i="2"/>
  <c r="V124" i="2"/>
  <c r="V123" i="2"/>
  <c r="W123" i="2" s="1"/>
  <c r="V122" i="2"/>
  <c r="W122" i="2" s="1"/>
  <c r="V121" i="2"/>
  <c r="W121" i="2" s="1"/>
  <c r="U118" i="2"/>
  <c r="U117" i="2"/>
  <c r="V116" i="2"/>
  <c r="W116" i="2" s="1"/>
  <c r="V115" i="2"/>
  <c r="W115" i="2" s="1"/>
  <c r="V114" i="2"/>
  <c r="W114" i="2" s="1"/>
  <c r="V113" i="2"/>
  <c r="U111" i="2"/>
  <c r="U110" i="2"/>
  <c r="V109" i="2"/>
  <c r="W109" i="2" s="1"/>
  <c r="V108" i="2"/>
  <c r="W108" i="2" s="1"/>
  <c r="V107" i="2"/>
  <c r="W107" i="2" s="1"/>
  <c r="V106" i="2"/>
  <c r="W106" i="2" s="1"/>
  <c r="V105" i="2"/>
  <c r="W105" i="2" s="1"/>
  <c r="V104" i="2"/>
  <c r="W104" i="2" s="1"/>
  <c r="V103" i="2"/>
  <c r="U101" i="2"/>
  <c r="U100" i="2"/>
  <c r="V99" i="2"/>
  <c r="W99" i="2" s="1"/>
  <c r="V98" i="2"/>
  <c r="W98" i="2" s="1"/>
  <c r="V97" i="2"/>
  <c r="W97" i="2" s="1"/>
  <c r="V96" i="2"/>
  <c r="W96" i="2" s="1"/>
  <c r="V95" i="2"/>
  <c r="W95" i="2" s="1"/>
  <c r="V94" i="2"/>
  <c r="W94" i="2" s="1"/>
  <c r="V93" i="2"/>
  <c r="W93" i="2" s="1"/>
  <c r="V92" i="2"/>
  <c r="W92" i="2" s="1"/>
  <c r="V91" i="2"/>
  <c r="W91" i="2" s="1"/>
  <c r="U89" i="2"/>
  <c r="U88" i="2"/>
  <c r="V87" i="2"/>
  <c r="W87" i="2" s="1"/>
  <c r="V86" i="2"/>
  <c r="W86" i="2" s="1"/>
  <c r="V85" i="2"/>
  <c r="W85" i="2" s="1"/>
  <c r="V84" i="2"/>
  <c r="W84" i="2" s="1"/>
  <c r="V83" i="2"/>
  <c r="W83" i="2" s="1"/>
  <c r="V82" i="2"/>
  <c r="U80" i="2"/>
  <c r="U79" i="2"/>
  <c r="V78" i="2"/>
  <c r="W78" i="2" s="1"/>
  <c r="V77" i="2"/>
  <c r="W77" i="2" s="1"/>
  <c r="V76" i="2"/>
  <c r="W76" i="2" s="1"/>
  <c r="V75" i="2"/>
  <c r="W75" i="2" s="1"/>
  <c r="V74" i="2"/>
  <c r="W74" i="2" s="1"/>
  <c r="V73" i="2"/>
  <c r="W73" i="2" s="1"/>
  <c r="V72" i="2"/>
  <c r="W72" i="2" s="1"/>
  <c r="V71" i="2"/>
  <c r="W71" i="2" s="1"/>
  <c r="V70" i="2"/>
  <c r="W70" i="2" s="1"/>
  <c r="V69" i="2"/>
  <c r="W69" i="2" s="1"/>
  <c r="V68" i="2"/>
  <c r="W68" i="2" s="1"/>
  <c r="V67" i="2"/>
  <c r="W67" i="2" s="1"/>
  <c r="V66" i="2"/>
  <c r="W66" i="2" s="1"/>
  <c r="V65" i="2"/>
  <c r="W65" i="2" s="1"/>
  <c r="V64" i="2"/>
  <c r="W64" i="2" s="1"/>
  <c r="V63" i="2"/>
  <c r="W63" i="2" s="1"/>
  <c r="U60" i="2"/>
  <c r="U59" i="2"/>
  <c r="V58" i="2"/>
  <c r="W58" i="2" s="1"/>
  <c r="V57" i="2"/>
  <c r="V56" i="2"/>
  <c r="U53" i="2"/>
  <c r="U52" i="2"/>
  <c r="V51" i="2"/>
  <c r="W51" i="2" s="1"/>
  <c r="V50" i="2"/>
  <c r="U46" i="2"/>
  <c r="U45" i="2"/>
  <c r="V44" i="2"/>
  <c r="V46" i="2" s="1"/>
  <c r="U42" i="2"/>
  <c r="U41" i="2"/>
  <c r="V40" i="2"/>
  <c r="V42" i="2" s="1"/>
  <c r="U38" i="2"/>
  <c r="U37" i="2"/>
  <c r="V36" i="2"/>
  <c r="V35" i="2"/>
  <c r="U33" i="2"/>
  <c r="U32" i="2"/>
  <c r="V31" i="2"/>
  <c r="W31" i="2" s="1"/>
  <c r="V30" i="2"/>
  <c r="W30" i="2" s="1"/>
  <c r="V29" i="2"/>
  <c r="W29" i="2" s="1"/>
  <c r="V28" i="2"/>
  <c r="W28" i="2" s="1"/>
  <c r="V27" i="2"/>
  <c r="W27" i="2" s="1"/>
  <c r="V26" i="2"/>
  <c r="W26" i="2" s="1"/>
  <c r="U24" i="2"/>
  <c r="U23" i="2"/>
  <c r="V22" i="2"/>
  <c r="H10" i="2"/>
  <c r="A9" i="2"/>
  <c r="F10" i="2" s="1"/>
  <c r="D7" i="2"/>
  <c r="N6" i="2"/>
  <c r="M2" i="2"/>
  <c r="B419" i="2" l="1"/>
  <c r="W40" i="2"/>
  <c r="W41" i="2" s="1"/>
  <c r="V41" i="2"/>
  <c r="W252" i="2"/>
  <c r="W253" i="2" s="1"/>
  <c r="V253" i="2"/>
  <c r="V280" i="2"/>
  <c r="W291" i="2"/>
  <c r="W292" i="2" s="1"/>
  <c r="V305" i="2"/>
  <c r="V311" i="2"/>
  <c r="W308" i="2"/>
  <c r="W310" i="2" s="1"/>
  <c r="V310" i="2"/>
  <c r="V396" i="2"/>
  <c r="V408" i="2"/>
  <c r="V38" i="2"/>
  <c r="W303" i="2"/>
  <c r="W305" i="2" s="1"/>
  <c r="N419" i="2"/>
  <c r="V111" i="2"/>
  <c r="V391" i="2"/>
  <c r="V89" i="2"/>
  <c r="W370" i="2"/>
  <c r="W371" i="2" s="1"/>
  <c r="V200" i="2"/>
  <c r="W32" i="2"/>
  <c r="V37" i="2"/>
  <c r="V118" i="2"/>
  <c r="W113" i="2"/>
  <c r="W117" i="2" s="1"/>
  <c r="V125" i="2"/>
  <c r="W124" i="2"/>
  <c r="W125" i="2" s="1"/>
  <c r="V133" i="2"/>
  <c r="V173" i="2"/>
  <c r="W158" i="2"/>
  <c r="V208" i="2"/>
  <c r="W214" i="2"/>
  <c r="V214" i="2"/>
  <c r="W217" i="2"/>
  <c r="V221" i="2"/>
  <c r="V261" i="2"/>
  <c r="W260" i="2"/>
  <c r="W261" i="2" s="1"/>
  <c r="V262" i="2"/>
  <c r="V285" i="2"/>
  <c r="W283" i="2"/>
  <c r="V288" i="2"/>
  <c r="W287" i="2"/>
  <c r="W288" i="2" s="1"/>
  <c r="V289" i="2"/>
  <c r="V332" i="2"/>
  <c r="W327" i="2"/>
  <c r="W331" i="2" s="1"/>
  <c r="V385" i="2"/>
  <c r="W382" i="2"/>
  <c r="W384" i="2" s="1"/>
  <c r="V397" i="2"/>
  <c r="W22" i="2"/>
  <c r="W23" i="2" s="1"/>
  <c r="V23" i="2"/>
  <c r="W35" i="2"/>
  <c r="V134" i="2"/>
  <c r="W130" i="2"/>
  <c r="W133" i="2" s="1"/>
  <c r="V155" i="2"/>
  <c r="V156" i="2"/>
  <c r="V172" i="2"/>
  <c r="W159" i="2"/>
  <c r="V209" i="2"/>
  <c r="W202" i="2"/>
  <c r="W208" i="2" s="1"/>
  <c r="V238" i="2"/>
  <c r="W235" i="2"/>
  <c r="W237" i="2" s="1"/>
  <c r="V258" i="2"/>
  <c r="W256" i="2"/>
  <c r="W257" i="2" s="1"/>
  <c r="V284" i="2"/>
  <c r="W282" i="2"/>
  <c r="V348" i="2"/>
  <c r="W404" i="2"/>
  <c r="W407" i="2" s="1"/>
  <c r="C419" i="2"/>
  <c r="V59" i="2"/>
  <c r="V101" i="2"/>
  <c r="V117" i="2"/>
  <c r="I419" i="2"/>
  <c r="V233" i="2"/>
  <c r="W243" i="2"/>
  <c r="V243" i="2"/>
  <c r="W249" i="2"/>
  <c r="V249" i="2"/>
  <c r="V275" i="2"/>
  <c r="L419" i="2"/>
  <c r="V306" i="2"/>
  <c r="W321" i="2"/>
  <c r="V321" i="2"/>
  <c r="V338" i="2"/>
  <c r="V110" i="2"/>
  <c r="W103" i="2"/>
  <c r="V380" i="2"/>
  <c r="W375" i="2"/>
  <c r="O419" i="2"/>
  <c r="W277" i="2"/>
  <c r="P419" i="2"/>
  <c r="V402" i="2"/>
  <c r="D419" i="2"/>
  <c r="W57" i="2"/>
  <c r="V80" i="2"/>
  <c r="V151" i="2"/>
  <c r="W151" i="2"/>
  <c r="U413" i="2"/>
  <c r="U409" i="2"/>
  <c r="U412" i="2"/>
  <c r="W221" i="2"/>
  <c r="W279" i="2"/>
  <c r="W300" i="2"/>
  <c r="W100" i="2"/>
  <c r="W379" i="2"/>
  <c r="W79" i="2"/>
  <c r="W110" i="2"/>
  <c r="W36" i="2"/>
  <c r="V339" i="2"/>
  <c r="V368" i="2"/>
  <c r="E419" i="2"/>
  <c r="W334" i="2"/>
  <c r="W338" i="2" s="1"/>
  <c r="V410" i="2"/>
  <c r="F419" i="2"/>
  <c r="G419" i="2"/>
  <c r="V215" i="2"/>
  <c r="W266" i="2"/>
  <c r="W274" i="2" s="1"/>
  <c r="W313" i="2"/>
  <c r="W314" i="2" s="1"/>
  <c r="W341" i="2"/>
  <c r="W342" i="2" s="1"/>
  <c r="F9" i="2"/>
  <c r="V60" i="2"/>
  <c r="W154" i="2"/>
  <c r="W155" i="2" s="1"/>
  <c r="V222" i="2"/>
  <c r="V250" i="2"/>
  <c r="V279" i="2"/>
  <c r="V300" i="2"/>
  <c r="W399" i="2"/>
  <c r="W401" i="2" s="1"/>
  <c r="V411" i="2"/>
  <c r="H419" i="2"/>
  <c r="V52" i="2"/>
  <c r="V152" i="2"/>
  <c r="W44" i="2"/>
  <c r="W45" i="2" s="1"/>
  <c r="V257" i="2"/>
  <c r="V292" i="2"/>
  <c r="V24" i="2"/>
  <c r="H9" i="2"/>
  <c r="V45" i="2"/>
  <c r="V53" i="2"/>
  <c r="V237" i="2"/>
  <c r="V244" i="2"/>
  <c r="V314" i="2"/>
  <c r="V322" i="2"/>
  <c r="V342" i="2"/>
  <c r="V349" i="2"/>
  <c r="V356" i="2"/>
  <c r="V371" i="2"/>
  <c r="V384" i="2"/>
  <c r="V392" i="2"/>
  <c r="V79" i="2"/>
  <c r="V100" i="2"/>
  <c r="J419" i="2"/>
  <c r="J9" i="2"/>
  <c r="V32" i="2"/>
  <c r="V126" i="2"/>
  <c r="A10" i="2"/>
  <c r="W56" i="2"/>
  <c r="W82" i="2"/>
  <c r="W88" i="2" s="1"/>
  <c r="V88" i="2"/>
  <c r="V274" i="2"/>
  <c r="V301" i="2"/>
  <c r="W351" i="2"/>
  <c r="W356" i="2" s="1"/>
  <c r="W394" i="2"/>
  <c r="W396" i="2" s="1"/>
  <c r="V407" i="2"/>
  <c r="K419" i="2"/>
  <c r="V199" i="2"/>
  <c r="V232" i="2"/>
  <c r="V379" i="2"/>
  <c r="V401" i="2"/>
  <c r="V331" i="2"/>
  <c r="M419" i="2"/>
  <c r="V33" i="2"/>
  <c r="W50" i="2"/>
  <c r="W52" i="2" s="1"/>
  <c r="W176" i="2"/>
  <c r="W199" i="2" s="1"/>
  <c r="W227" i="2"/>
  <c r="W232" i="2" s="1"/>
  <c r="W346" i="2"/>
  <c r="W348" i="2" s="1"/>
  <c r="W361" i="2"/>
  <c r="W367" i="2" s="1"/>
  <c r="V367" i="2"/>
  <c r="W389" i="2"/>
  <c r="W391" i="2" s="1"/>
  <c r="W37" i="2" l="1"/>
  <c r="W284" i="2"/>
  <c r="W172" i="2"/>
  <c r="W59" i="2"/>
  <c r="V413" i="2"/>
  <c r="V412" i="2"/>
  <c r="V409" i="2"/>
  <c r="W414" i="2" l="1"/>
</calcChain>
</file>

<file path=xl/sharedStrings.xml><?xml version="1.0" encoding="utf-8"?>
<sst xmlns="http://schemas.openxmlformats.org/spreadsheetml/2006/main" count="2437" uniqueCount="787">
  <si>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</si>
  <si>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</si>
  <si>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</si>
  <si>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</si>
  <si>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</si>
  <si>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</si>
  <si>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</si>
  <si>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</si>
  <si>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</si>
  <si>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</si>
  <si>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</si>
  <si>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</si>
  <si>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</si>
  <si>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</si>
  <si>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</si>
  <si>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</si>
  <si>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</si>
  <si>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</si>
  <si>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</si>
  <si>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</si>
  <si>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</si>
  <si>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</si>
  <si>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</si>
  <si>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</si>
  <si>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</si>
  <si>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</si>
  <si>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</si>
  <si>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</si>
  <si>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</si>
  <si>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</si>
  <si>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</si>
  <si>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</si>
  <si>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</si>
  <si>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</si>
  <si>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</si>
  <si>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</si>
  <si>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</si>
  <si>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</si>
  <si>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</si>
  <si>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</si>
  <si>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</si>
  <si>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</si>
  <si>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</si>
  <si>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</si>
  <si>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</si>
  <si>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</si>
  <si>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</si>
  <si>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</si>
  <si>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</si>
  <si>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</si>
  <si>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</si>
  <si>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</si>
  <si>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</si>
  <si>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</si>
  <si>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</si>
  <si>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</si>
  <si>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</si>
  <si>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</si>
  <si>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</si>
  <si>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</si>
  <si>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</si>
  <si>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</si>
  <si>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</si>
  <si>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</si>
  <si>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КИ</t>
  </si>
  <si>
    <t>03.07.2023</t>
  </si>
  <si>
    <t>29.06.2023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</si>
  <si>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</si>
  <si>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</si>
  <si>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</si>
  <si>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</si>
  <si>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</si>
  <si>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</si>
  <si>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</si>
  <si>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</si>
  <si>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</si>
  <si>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</si>
  <si>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</si>
  <si>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</si>
  <si>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</si>
  <si>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</si>
  <si>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</si>
  <si>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</si>
  <si>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</si>
  <si>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</si>
  <si>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</si>
  <si>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</si>
  <si>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</si>
  <si>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</si>
  <si>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</si>
  <si>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</si>
  <si>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</si>
  <si>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</si>
  <si>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</si>
  <si>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</si>
  <si>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</si>
  <si>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</si>
  <si>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</si>
  <si>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</si>
  <si>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</si>
  <si>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</si>
  <si>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С/к колбасы Мини-салями во вкусом бекона Ядрена копоть Фикс.вес 0,05 б/о Ядрена копоть</t>
  </si>
  <si>
    <t>АК</t>
  </si>
  <si>
    <t>SU002648</t>
  </si>
  <si>
    <t>P003009</t>
  </si>
  <si>
    <t>С/к колбасы Чипсы сырокопченые с натуральным филе и паприкой Ядрена копоть Фикс.вес 0,025 мгс 120 Ядрена копоть</t>
  </si>
  <si>
    <t>МТК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</si>
  <si>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</si>
  <si>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</si>
  <si>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</si>
  <si>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</si>
  <si>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</si>
  <si>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</si>
  <si>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</si>
  <si>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</si>
  <si>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</si>
  <si>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</si>
  <si>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</si>
  <si>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</si>
  <si>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</si>
  <si>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</si>
  <si>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Ветчины «Филейская» Весовые Вектор ТМ «Вязанка»</t>
  </si>
  <si>
    <t>СК1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</si>
  <si>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</si>
  <si>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</si>
  <si>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</si>
  <si>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</si>
  <si>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</si>
  <si>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</si>
  <si>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</si>
  <si>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</si>
  <si>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</si>
  <si>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</si>
  <si>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</si>
  <si>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</si>
  <si>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</si>
  <si>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</si>
  <si>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</si>
  <si>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</si>
  <si>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</si>
  <si>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</si>
  <si>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</si>
  <si>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</si>
  <si>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</si>
  <si>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</si>
  <si>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Вареные колбасы Молокуша Вязанка Вес п/а Вязанка</t>
  </si>
  <si>
    <t>СК4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</si>
  <si>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</si>
  <si>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</si>
  <si>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</si>
  <si>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</si>
  <si>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</si>
  <si>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</si>
  <si>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</si>
  <si>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</si>
  <si>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</si>
  <si>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</si>
  <si>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</si>
  <si>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</si>
  <si>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СК3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</si>
  <si>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</si>
  <si>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</si>
  <si>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</si>
  <si>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</si>
  <si>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</si>
  <si>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</si>
  <si>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</si>
  <si>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</si>
  <si>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</si>
  <si>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</si>
  <si>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</si>
  <si>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</si>
  <si>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</si>
  <si>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</si>
  <si>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</si>
  <si>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</si>
  <si>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</si>
  <si>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</si>
  <si>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</si>
  <si>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</si>
  <si>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</si>
  <si>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</si>
  <si>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</si>
  <si>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</si>
  <si>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</si>
  <si>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</si>
  <si>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</si>
  <si>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</si>
  <si>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</si>
  <si>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</si>
  <si>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</si>
  <si>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</si>
  <si>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</si>
  <si>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</si>
  <si>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</si>
  <si>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</si>
  <si>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</si>
  <si>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</si>
  <si>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</si>
  <si>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</si>
  <si>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</si>
  <si>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</si>
  <si>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</si>
  <si>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</si>
  <si>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</si>
  <si>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</si>
  <si>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</si>
  <si>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</si>
  <si>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</si>
  <si>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</si>
  <si>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</si>
  <si>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</si>
  <si>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</si>
  <si>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</si>
  <si>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</si>
  <si>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</si>
  <si>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</si>
  <si>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</si>
  <si>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</si>
  <si>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</si>
  <si>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</si>
  <si>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</si>
  <si>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</si>
  <si>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</si>
  <si>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</si>
  <si>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</si>
  <si>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</si>
  <si>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</si>
  <si>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</si>
  <si>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</si>
  <si>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</si>
  <si>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</si>
  <si>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</si>
  <si>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</si>
  <si>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</si>
  <si>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</si>
  <si>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</si>
  <si>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</si>
  <si>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</si>
  <si>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</si>
  <si>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</si>
  <si>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</si>
  <si>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</si>
  <si>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</si>
  <si>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</si>
  <si>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</si>
  <si>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</si>
  <si>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</si>
  <si>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</si>
  <si>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</si>
  <si>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</si>
  <si>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</si>
  <si>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</si>
  <si>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</si>
  <si>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</si>
  <si>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</si>
  <si>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</si>
  <si>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</si>
  <si>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</si>
  <si>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</si>
  <si>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</si>
  <si>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</si>
  <si>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</si>
  <si>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</si>
  <si>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</si>
  <si>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</si>
  <si>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</si>
  <si>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</si>
  <si>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</si>
  <si>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</si>
  <si>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</si>
  <si>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</si>
  <si>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</si>
  <si>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</si>
  <si>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</si>
  <si>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</si>
  <si>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</si>
  <si>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</si>
  <si>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</si>
  <si>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</si>
  <si>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</si>
  <si>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</si>
  <si>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</si>
  <si>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</si>
  <si>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</si>
  <si>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</si>
  <si>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</si>
  <si>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</si>
  <si>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</si>
  <si>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</si>
  <si>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</si>
  <si>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</si>
  <si>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</si>
  <si>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</si>
  <si>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</si>
  <si>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</si>
  <si>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Вареные колбасы Докторская стародворская Бордо Весовые П/а Стародворье</t>
  </si>
  <si>
    <t>ВЗ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</si>
  <si>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</si>
  <si>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</si>
  <si>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</si>
  <si>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</si>
  <si>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</si>
  <si>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</si>
  <si>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</si>
  <si>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</si>
  <si>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</si>
  <si>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</si>
  <si>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</si>
  <si>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</si>
  <si>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</si>
  <si>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</si>
  <si>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</si>
  <si>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</si>
  <si>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</si>
  <si>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</si>
  <si>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</si>
  <si>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</si>
  <si>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</si>
  <si>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</si>
  <si>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</si>
  <si>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</si>
  <si>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</si>
  <si>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</si>
  <si>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</si>
  <si>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</si>
  <si>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</si>
  <si>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</si>
  <si>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</si>
  <si>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</si>
  <si>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</si>
  <si>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</si>
  <si>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</si>
  <si>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</si>
  <si>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</si>
  <si>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</si>
  <si>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Новинка</t>
  </si>
  <si>
    <t>SU002943</t>
  </si>
  <si>
    <t>P003401</t>
  </si>
  <si>
    <t>В/к колбасы "Сочинка по-фински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</si>
  <si>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</si>
  <si>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</si>
  <si>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</si>
  <si>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</si>
  <si>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</si>
  <si>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</si>
  <si>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</si>
  <si>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</si>
  <si>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</si>
  <si>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</si>
  <si>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</si>
  <si>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</si>
  <si>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</si>
  <si>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</si>
  <si>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</si>
  <si>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</si>
  <si>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</si>
  <si>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</si>
  <si>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</si>
  <si>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</si>
  <si>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</si>
  <si>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</si>
  <si>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</si>
  <si>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</si>
  <si>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</si>
  <si>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</si>
  <si>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</si>
  <si>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</si>
  <si>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</si>
  <si>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</si>
  <si>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</si>
  <si>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</si>
  <si>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</si>
  <si>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</si>
  <si>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</si>
  <si>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</si>
  <si>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</si>
  <si>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</si>
  <si>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</si>
  <si>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</si>
  <si>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</si>
  <si>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</si>
  <si>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</si>
  <si>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</si>
  <si>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</si>
  <si>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</si>
  <si>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</si>
  <si>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</si>
  <si>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</si>
  <si>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</si>
  <si>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</si>
  <si>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</si>
  <si>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</si>
  <si>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</si>
  <si>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</si>
  <si>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</si>
  <si>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</si>
  <si>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</si>
  <si>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</si>
  <si>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</si>
  <si>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06.07.2023</t>
  </si>
  <si>
    <t>SU002725</t>
  </si>
  <si>
    <t>P003404</t>
  </si>
  <si>
    <t>Сосиски "Сочинки" Весовой п/а ТМ "Стародворье"</t>
  </si>
  <si>
    <t>P003180</t>
  </si>
  <si>
    <t>Сосиски Сочинки Бордо Весовой п/а Стародворье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</si>
  <si>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</si>
  <si>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</si>
  <si>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</si>
  <si>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</si>
  <si>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</si>
  <si>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</si>
  <si>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</si>
  <si>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</si>
  <si>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</si>
  <si>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</si>
  <si>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</si>
  <si>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</si>
  <si>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</si>
  <si>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</si>
  <si>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</si>
  <si>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</si>
  <si>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</si>
  <si>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</si>
  <si>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</si>
  <si>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</si>
  <si>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</si>
  <si>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</si>
  <si>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</si>
  <si>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</si>
  <si>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</si>
  <si>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</si>
  <si>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</si>
  <si>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</si>
  <si>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P003398</t>
  </si>
  <si>
    <t>Сосиски "Сочинки с сочной грудинкой" Фикс.вес 0,4 П/а мгс ТМ "Стародворье"</t>
  </si>
  <si>
    <t>P003181</t>
  </si>
  <si>
    <t>Сосиски Сочинки с сочной грудинкой Бордо Фикс.вес 0,4 П/а мгс Стародворье</t>
  </si>
  <si>
    <t>SU002621</t>
  </si>
  <si>
    <t>P003399</t>
  </si>
  <si>
    <t>Сосиски Сочинки с сочным окороком Бордо Фикс.вес 0,4 П/а мгс Стародворье</t>
  </si>
  <si>
    <t>P003182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</si>
  <si>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</si>
  <si>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</si>
  <si>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</si>
  <si>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</si>
  <si>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</si>
  <si>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Сардельки Нежные Бордо Весовые н/о мгс Стародворье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</si>
  <si>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</si>
  <si>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</si>
  <si>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</si>
  <si>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</si>
  <si>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</si>
  <si>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</si>
  <si>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</si>
  <si>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</si>
  <si>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</si>
  <si>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</si>
  <si>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</si>
  <si>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</si>
  <si>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</si>
  <si>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</si>
  <si>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</si>
  <si>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</si>
  <si>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</si>
  <si>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</si>
  <si>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</si>
  <si>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</si>
  <si>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</si>
  <si>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</si>
  <si>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</si>
  <si>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</si>
  <si>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</si>
  <si>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</si>
  <si>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</si>
  <si>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Паштеты Копчёный бекон Бордо фикс.вес 0,1 Стародворье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</si>
  <si>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</si>
  <si>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</si>
  <si>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</si>
  <si>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</si>
  <si>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</si>
  <si>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</si>
  <si>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</si>
  <si>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</si>
  <si>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</si>
  <si>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</si>
  <si>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</si>
  <si>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</si>
  <si>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</si>
  <si>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</si>
  <si>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</si>
  <si>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</si>
  <si>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</si>
  <si>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</si>
  <si>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</si>
  <si>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</si>
  <si>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</si>
  <si>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</si>
  <si>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</si>
  <si>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</si>
  <si>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</si>
  <si>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</si>
  <si>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</si>
  <si>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</si>
  <si>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</si>
  <si>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</si>
  <si>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</si>
  <si>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</si>
  <si>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</si>
  <si>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</si>
  <si>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</si>
  <si>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</si>
  <si>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</si>
  <si>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</si>
  <si>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</si>
  <si>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</si>
  <si>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</si>
  <si>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</si>
  <si>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</si>
  <si>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</si>
  <si>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</si>
  <si>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</si>
  <si>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</si>
  <si>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</si>
  <si>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</si>
  <si>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</si>
  <si>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</si>
  <si>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</si>
  <si>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</si>
  <si>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</si>
  <si>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</si>
  <si>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</si>
  <si>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</si>
  <si>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</si>
  <si>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</si>
  <si>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ДК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</si>
  <si>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</si>
  <si>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</si>
  <si>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</si>
  <si>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</si>
  <si>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</si>
  <si>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</si>
  <si>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</si>
  <si>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P002562</t>
  </si>
  <si>
    <t>Вареные колбасы Молочная Особая Особая Весовые П/а Особый рецепт</t>
  </si>
  <si>
    <t>P002582</t>
  </si>
  <si>
    <t>SU000102</t>
  </si>
  <si>
    <t>P002564</t>
  </si>
  <si>
    <t>Вареные колбасы Особая Особая Весовые П/а Особый рецепт</t>
  </si>
  <si>
    <t>P002580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</si>
  <si>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</si>
  <si>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</si>
  <si>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</si>
  <si>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</si>
  <si>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</si>
  <si>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</si>
  <si>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</si>
  <si>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</si>
  <si>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</si>
  <si>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</si>
  <si>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</si>
  <si>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</si>
  <si>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</si>
  <si>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</si>
  <si>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</si>
  <si>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</si>
  <si>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</si>
  <si>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</si>
  <si>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</si>
  <si>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</si>
  <si>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</si>
  <si>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</si>
  <si>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</si>
  <si>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</si>
  <si>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</si>
  <si>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05.07.2023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</si>
  <si>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</si>
  <si>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</si>
  <si>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</si>
  <si>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</si>
  <si>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</si>
  <si>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</si>
  <si>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</si>
  <si>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</si>
  <si>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</si>
  <si>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</si>
  <si>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</si>
  <si>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</si>
  <si>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</si>
  <si>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</si>
  <si>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</si>
  <si>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</si>
  <si>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</si>
  <si>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</si>
  <si>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</si>
  <si>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</si>
  <si>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</si>
  <si>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</si>
  <si>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</si>
  <si>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</si>
  <si>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</si>
  <si>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</si>
  <si>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</si>
  <si>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</si>
  <si>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</si>
  <si>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</si>
  <si>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</si>
  <si>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</si>
  <si>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</si>
  <si>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</si>
  <si>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</si>
  <si>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</si>
  <si>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</si>
  <si>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</si>
  <si>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</si>
  <si>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</si>
  <si>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</si>
  <si>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</si>
  <si>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</si>
  <si>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</si>
  <si>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</si>
  <si>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</si>
  <si>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</si>
  <si>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</si>
  <si>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</si>
  <si>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</si>
  <si>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</si>
  <si>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</si>
  <si>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</si>
  <si>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</si>
  <si>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</si>
  <si>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</si>
  <si>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</si>
  <si>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</si>
  <si>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</si>
  <si>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</si>
  <si>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</si>
  <si>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</si>
  <si>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</si>
  <si>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</si>
  <si>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</si>
  <si>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</si>
  <si>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</si>
  <si>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</si>
  <si>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</si>
  <si>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</si>
  <si>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</si>
  <si>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</si>
  <si>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</si>
  <si>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</si>
  <si>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</si>
  <si>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</si>
  <si>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</si>
  <si>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</si>
  <si>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</si>
  <si>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</si>
  <si>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</si>
  <si>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</si>
  <si>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</si>
  <si>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</si>
  <si>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</si>
  <si>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</si>
  <si>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</si>
  <si>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</si>
  <si>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</si>
  <si>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</si>
  <si>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</si>
  <si>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</si>
  <si>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</si>
  <si>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</si>
  <si>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</si>
  <si>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</si>
  <si>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</si>
  <si>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</si>
  <si>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</si>
  <si>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Вареные колбасы Докторская Дугушка Дугушка Весовые Вектор Дугушка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</si>
  <si>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</si>
  <si>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</si>
  <si>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</si>
  <si>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</si>
  <si>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</si>
  <si>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Вареные колбасы Молочная Дугушка Дугушка Весовые Вектор Дугушка</t>
  </si>
  <si>
    <t>SU002019</t>
  </si>
  <si>
    <t>P002306</t>
  </si>
  <si>
    <t>Вареные колбасы Докторская ГОСТ Дугушка Фикс.вес 0,4 Вектор Дугушка</t>
  </si>
  <si>
    <t>SU002020</t>
  </si>
  <si>
    <t>P002308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</si>
  <si>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</si>
  <si>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</si>
  <si>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</si>
  <si>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</si>
  <si>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</si>
  <si>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</si>
  <si>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</si>
  <si>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</si>
  <si>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</si>
  <si>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</si>
  <si>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</si>
  <si>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</si>
  <si>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В/к колбасы Рубленая Запеченная Дугушка Весовые Вектор Дугушка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</si>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</sst>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6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0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6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8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0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2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4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6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8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0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2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4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6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8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0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2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4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6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8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0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2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4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6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8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0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2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4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6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8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0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2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4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6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8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0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2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4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6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8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0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2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4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6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8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0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2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4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6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8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0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2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4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6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8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0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2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4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6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8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0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2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4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6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8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0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2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4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B419"/>
  <sheetViews>
    <sheetView showGridLines="0" tabSelected="1" zoomScaleNormal="100" zoomScaleSheetLayoutView="100" workbookViewId="0">
      <selection activeCell="V10" sqref="V1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72" t="s">
        <v>29</v>
      </c>
      <c r="E1" s="72"/>
      <c r="F1" s="72"/>
      <c r="G1" s="14" t="s">
        <v>64</v>
      </c>
      <c r="H1" s="72" t="s">
        <v>49</v>
      </c>
      <c r="I1" s="72"/>
      <c r="J1" s="72"/>
      <c r="K1" s="72"/>
      <c r="L1" s="72"/>
      <c r="M1" s="72"/>
      <c r="N1" s="72"/>
      <c r="O1" s="73" t="s">
        <v>65</v>
      </c>
      <c r="P1" s="74"/>
      <c r="Q1" s="7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5"/>
      <c r="O2" s="75"/>
      <c r="P2" s="75"/>
      <c r="Q2" s="75"/>
      <c r="R2" s="75"/>
      <c r="S2" s="75"/>
      <c r="T2" s="7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75"/>
      <c r="N3" s="75"/>
      <c r="O3" s="75"/>
      <c r="P3" s="75"/>
      <c r="Q3" s="75"/>
      <c r="R3" s="75"/>
      <c r="S3" s="75"/>
      <c r="T3" s="7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76" t="s">
        <v>8</v>
      </c>
      <c r="B5" s="76"/>
      <c r="C5" s="76"/>
      <c r="D5" s="77"/>
      <c r="E5" s="77"/>
      <c r="F5" s="78" t="s">
        <v>14</v>
      </c>
      <c r="G5" s="78"/>
      <c r="H5" s="77"/>
      <c r="I5" s="77"/>
      <c r="J5" s="77"/>
      <c r="K5" s="77"/>
      <c r="M5" s="27" t="s">
        <v>4</v>
      </c>
      <c r="N5" s="79">
        <v>45114</v>
      </c>
      <c r="O5" s="79"/>
      <c r="Q5" s="80" t="s">
        <v>3</v>
      </c>
      <c r="R5" s="81"/>
      <c r="S5" s="82" t="s">
        <v>743</v>
      </c>
      <c r="T5" s="83"/>
      <c r="Y5" s="60"/>
      <c r="Z5" s="60"/>
      <c r="AA5" s="60"/>
    </row>
    <row r="6" spans="1:28" s="17" customFormat="1" ht="24" customHeight="1" x14ac:dyDescent="0.2">
      <c r="A6" s="76" t="s">
        <v>1</v>
      </c>
      <c r="B6" s="76"/>
      <c r="C6" s="76"/>
      <c r="D6" s="84" t="s">
        <v>762</v>
      </c>
      <c r="E6" s="84"/>
      <c r="F6" s="84"/>
      <c r="G6" s="84"/>
      <c r="H6" s="84"/>
      <c r="I6" s="84"/>
      <c r="J6" s="84"/>
      <c r="K6" s="84"/>
      <c r="M6" s="27" t="s">
        <v>30</v>
      </c>
      <c r="N6" s="85" t="str">
        <f>IF(N5=0," ",CHOOSE(WEEKDAY(N5,2),"Понедельник","Вторник","Среда","Четверг","Пятница","Суббота","Воскресенье"))</f>
        <v>Пятница</v>
      </c>
      <c r="O6" s="85"/>
      <c r="Q6" s="86" t="s">
        <v>5</v>
      </c>
      <c r="R6" s="87"/>
      <c r="S6" s="88" t="s">
        <v>67</v>
      </c>
      <c r="T6" s="8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94" t="str">
        <f>IFERROR(VLOOKUP(DeliveryAddress,Table,3,0),1)</f>
        <v>7</v>
      </c>
      <c r="E7" s="95"/>
      <c r="F7" s="95"/>
      <c r="G7" s="95"/>
      <c r="H7" s="95"/>
      <c r="I7" s="95"/>
      <c r="J7" s="95"/>
      <c r="K7" s="96"/>
      <c r="M7" s="29"/>
      <c r="N7" s="49"/>
      <c r="O7" s="49"/>
      <c r="Q7" s="86"/>
      <c r="R7" s="87"/>
      <c r="S7" s="90"/>
      <c r="T7" s="91"/>
      <c r="Y7" s="60"/>
      <c r="Z7" s="60"/>
      <c r="AA7" s="60"/>
    </row>
    <row r="8" spans="1:28" s="17" customFormat="1" ht="25.5" customHeight="1" x14ac:dyDescent="0.2">
      <c r="A8" s="97" t="s">
        <v>60</v>
      </c>
      <c r="B8" s="97"/>
      <c r="C8" s="97"/>
      <c r="D8" s="98"/>
      <c r="E8" s="98"/>
      <c r="F8" s="98"/>
      <c r="G8" s="98"/>
      <c r="H8" s="98"/>
      <c r="I8" s="98"/>
      <c r="J8" s="98"/>
      <c r="K8" s="98"/>
      <c r="M8" s="27" t="s">
        <v>11</v>
      </c>
      <c r="N8" s="99">
        <v>0.5</v>
      </c>
      <c r="O8" s="99"/>
      <c r="Q8" s="86"/>
      <c r="R8" s="87"/>
      <c r="S8" s="90"/>
      <c r="T8" s="91"/>
      <c r="Y8" s="60"/>
      <c r="Z8" s="60"/>
      <c r="AA8" s="60"/>
    </row>
    <row r="9" spans="1:28" s="17" customFormat="1" ht="39.950000000000003" customHeight="1" x14ac:dyDescent="0.2">
      <c r="A9" s="1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0"/>
      <c r="C9" s="100"/>
      <c r="D9" s="101" t="s">
        <v>48</v>
      </c>
      <c r="E9" s="102"/>
      <c r="F9" s="1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0"/>
      <c r="H9" s="103" t="str">
        <f>IF(AND($A$9="Тип доверенности/получателя при получении в адресе перегруза:",$D$9="Разовая доверенность"),"Введите ФИО","")</f>
        <v/>
      </c>
      <c r="I9" s="103"/>
      <c r="J9" s="1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3"/>
      <c r="M9" s="31" t="s">
        <v>15</v>
      </c>
      <c r="N9" s="79"/>
      <c r="O9" s="79"/>
      <c r="Q9" s="86"/>
      <c r="R9" s="87"/>
      <c r="S9" s="92"/>
      <c r="T9" s="9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1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0"/>
      <c r="C10" s="100"/>
      <c r="D10" s="101"/>
      <c r="E10" s="102"/>
      <c r="F10" s="1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0"/>
      <c r="H10" s="104" t="str">
        <f>IFERROR(VLOOKUP($D$10,Proxy,2,FALSE),"")</f>
        <v/>
      </c>
      <c r="I10" s="104"/>
      <c r="J10" s="104"/>
      <c r="K10" s="104"/>
      <c r="M10" s="31" t="s">
        <v>35</v>
      </c>
      <c r="N10" s="99"/>
      <c r="O10" s="99"/>
      <c r="R10" s="29" t="s">
        <v>12</v>
      </c>
      <c r="S10" s="105" t="s">
        <v>68</v>
      </c>
      <c r="T10" s="10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99"/>
      <c r="O11" s="99"/>
      <c r="R11" s="29" t="s">
        <v>31</v>
      </c>
      <c r="S11" s="107" t="s">
        <v>57</v>
      </c>
      <c r="T11" s="10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108" t="s">
        <v>69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M12" s="27" t="s">
        <v>33</v>
      </c>
      <c r="N12" s="109"/>
      <c r="O12" s="109"/>
      <c r="P12" s="28"/>
      <c r="Q12"/>
      <c r="R12" s="29" t="s">
        <v>48</v>
      </c>
      <c r="S12" s="110"/>
      <c r="T12" s="110"/>
      <c r="U12"/>
      <c r="Y12" s="60"/>
      <c r="Z12" s="60"/>
      <c r="AA12" s="60"/>
    </row>
    <row r="13" spans="1:28" s="17" customFormat="1" ht="23.25" customHeight="1" x14ac:dyDescent="0.2">
      <c r="A13" s="108" t="s">
        <v>70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31"/>
      <c r="M13" s="31" t="s">
        <v>34</v>
      </c>
      <c r="N13" s="107"/>
      <c r="O13" s="10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108" t="s">
        <v>71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111" t="s">
        <v>72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/>
      <c r="M15" s="112" t="s">
        <v>63</v>
      </c>
      <c r="N15" s="112"/>
      <c r="O15" s="112"/>
      <c r="P15" s="112"/>
      <c r="Q15" s="11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113"/>
      <c r="N16" s="113"/>
      <c r="O16" s="113"/>
      <c r="P16" s="113"/>
      <c r="Q16" s="113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115" t="s">
        <v>61</v>
      </c>
      <c r="B17" s="115" t="s">
        <v>51</v>
      </c>
      <c r="C17" s="116" t="s">
        <v>50</v>
      </c>
      <c r="D17" s="115" t="s">
        <v>52</v>
      </c>
      <c r="E17" s="115"/>
      <c r="F17" s="115" t="s">
        <v>24</v>
      </c>
      <c r="G17" s="115" t="s">
        <v>27</v>
      </c>
      <c r="H17" s="115" t="s">
        <v>25</v>
      </c>
      <c r="I17" s="115" t="s">
        <v>26</v>
      </c>
      <c r="J17" s="117" t="s">
        <v>16</v>
      </c>
      <c r="K17" s="117" t="s">
        <v>2</v>
      </c>
      <c r="L17" s="115" t="s">
        <v>28</v>
      </c>
      <c r="M17" s="115" t="s">
        <v>17</v>
      </c>
      <c r="N17" s="115"/>
      <c r="O17" s="115"/>
      <c r="P17" s="115"/>
      <c r="Q17" s="115"/>
      <c r="R17" s="114" t="s">
        <v>58</v>
      </c>
      <c r="S17" s="115"/>
      <c r="T17" s="115" t="s">
        <v>6</v>
      </c>
      <c r="U17" s="115" t="s">
        <v>44</v>
      </c>
      <c r="V17" s="119" t="s">
        <v>56</v>
      </c>
      <c r="W17" s="115" t="s">
        <v>18</v>
      </c>
      <c r="X17" s="121" t="s">
        <v>62</v>
      </c>
      <c r="Y17" s="121" t="s">
        <v>19</v>
      </c>
      <c r="Z17" s="122" t="s">
        <v>59</v>
      </c>
      <c r="AA17" s="123"/>
      <c r="AB17" s="124"/>
    </row>
    <row r="18" spans="1:28" ht="14.25" customHeight="1" x14ac:dyDescent="0.2">
      <c r="A18" s="115"/>
      <c r="B18" s="115"/>
      <c r="C18" s="116"/>
      <c r="D18" s="115"/>
      <c r="E18" s="115"/>
      <c r="F18" s="115" t="s">
        <v>20</v>
      </c>
      <c r="G18" s="115" t="s">
        <v>21</v>
      </c>
      <c r="H18" s="115" t="s">
        <v>22</v>
      </c>
      <c r="I18" s="115" t="s">
        <v>22</v>
      </c>
      <c r="J18" s="118"/>
      <c r="K18" s="118"/>
      <c r="L18" s="115"/>
      <c r="M18" s="115"/>
      <c r="N18" s="115"/>
      <c r="O18" s="115"/>
      <c r="P18" s="115"/>
      <c r="Q18" s="115"/>
      <c r="R18" s="36" t="s">
        <v>47</v>
      </c>
      <c r="S18" s="36" t="s">
        <v>46</v>
      </c>
      <c r="T18" s="115"/>
      <c r="U18" s="115"/>
      <c r="V18" s="120"/>
      <c r="W18" s="115"/>
      <c r="X18" s="121"/>
      <c r="Y18" s="121"/>
      <c r="Z18" s="125"/>
      <c r="AA18" s="126"/>
      <c r="AB18" s="127"/>
    </row>
    <row r="19" spans="1:28" ht="27.75" customHeight="1" x14ac:dyDescent="0.2">
      <c r="A19" s="128" t="s">
        <v>73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55"/>
      <c r="Y19" s="55"/>
    </row>
    <row r="20" spans="1:28" ht="16.5" customHeight="1" x14ac:dyDescent="0.25">
      <c r="A20" s="129" t="s">
        <v>73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66"/>
      <c r="Y20" s="66"/>
    </row>
    <row r="21" spans="1:28" ht="14.25" customHeight="1" x14ac:dyDescent="0.25">
      <c r="A21" s="130" t="s">
        <v>74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67"/>
      <c r="Y21" s="67"/>
    </row>
    <row r="22" spans="1:28" ht="27" customHeight="1" x14ac:dyDescent="0.25">
      <c r="A22" s="64" t="s">
        <v>75</v>
      </c>
      <c r="B22" s="64" t="s">
        <v>76</v>
      </c>
      <c r="C22" s="37">
        <v>4301031106</v>
      </c>
      <c r="D22" s="131">
        <v>4607091389258</v>
      </c>
      <c r="E22" s="13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132" t="s">
        <v>77</v>
      </c>
      <c r="N22" s="133"/>
      <c r="O22" s="133"/>
      <c r="P22" s="133"/>
      <c r="Q22" s="13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</row>
    <row r="23" spans="1:28" x14ac:dyDescent="0.2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9"/>
      <c r="M23" s="135" t="s">
        <v>43</v>
      </c>
      <c r="N23" s="136"/>
      <c r="O23" s="136"/>
      <c r="P23" s="136"/>
      <c r="Q23" s="136"/>
      <c r="R23" s="136"/>
      <c r="S23" s="13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8" x14ac:dyDescent="0.2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9"/>
      <c r="M24" s="135" t="s">
        <v>43</v>
      </c>
      <c r="N24" s="136"/>
      <c r="O24" s="136"/>
      <c r="P24" s="136"/>
      <c r="Q24" s="136"/>
      <c r="R24" s="136"/>
      <c r="S24" s="13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8" ht="14.25" customHeight="1" x14ac:dyDescent="0.25">
      <c r="A25" s="130" t="s">
        <v>79</v>
      </c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67"/>
      <c r="Y25" s="67"/>
    </row>
    <row r="26" spans="1:28" ht="27" customHeight="1" x14ac:dyDescent="0.25">
      <c r="A26" s="64" t="s">
        <v>80</v>
      </c>
      <c r="B26" s="64" t="s">
        <v>81</v>
      </c>
      <c r="C26" s="37">
        <v>4301051176</v>
      </c>
      <c r="D26" s="131">
        <v>4607091383881</v>
      </c>
      <c r="E26" s="13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140" t="s">
        <v>82</v>
      </c>
      <c r="N26" s="133"/>
      <c r="O26" s="133"/>
      <c r="P26" s="133"/>
      <c r="Q26" s="13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</row>
    <row r="27" spans="1:28" ht="27" customHeight="1" x14ac:dyDescent="0.25">
      <c r="A27" s="64" t="s">
        <v>83</v>
      </c>
      <c r="B27" s="64" t="s">
        <v>84</v>
      </c>
      <c r="C27" s="37">
        <v>4301051172</v>
      </c>
      <c r="D27" s="131">
        <v>4607091388237</v>
      </c>
      <c r="E27" s="13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141" t="s">
        <v>85</v>
      </c>
      <c r="N27" s="133"/>
      <c r="O27" s="133"/>
      <c r="P27" s="133"/>
      <c r="Q27" s="134"/>
      <c r="R27" s="40" t="s">
        <v>48</v>
      </c>
      <c r="S27" s="40" t="s">
        <v>48</v>
      </c>
      <c r="T27" s="41" t="s">
        <v>0</v>
      </c>
      <c r="U27" s="59">
        <v>5.04</v>
      </c>
      <c r="V27" s="56">
        <f t="shared" si="0"/>
        <v>5.04</v>
      </c>
      <c r="W27" s="42">
        <f t="shared" si="1"/>
        <v>1.506E-2</v>
      </c>
      <c r="X27" s="69" t="s">
        <v>48</v>
      </c>
      <c r="Y27" s="70" t="s">
        <v>48</v>
      </c>
    </row>
    <row r="28" spans="1:28" ht="27" customHeight="1" x14ac:dyDescent="0.25">
      <c r="A28" s="64" t="s">
        <v>86</v>
      </c>
      <c r="B28" s="64" t="s">
        <v>87</v>
      </c>
      <c r="C28" s="37">
        <v>4301051180</v>
      </c>
      <c r="D28" s="131">
        <v>4607091383935</v>
      </c>
      <c r="E28" s="13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142" t="s">
        <v>88</v>
      </c>
      <c r="N28" s="133"/>
      <c r="O28" s="133"/>
      <c r="P28" s="133"/>
      <c r="Q28" s="13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</row>
    <row r="29" spans="1:28" ht="27" customHeight="1" x14ac:dyDescent="0.25">
      <c r="A29" s="64" t="s">
        <v>89</v>
      </c>
      <c r="B29" s="64" t="s">
        <v>90</v>
      </c>
      <c r="C29" s="37">
        <v>4301051426</v>
      </c>
      <c r="D29" s="131">
        <v>4680115881853</v>
      </c>
      <c r="E29" s="13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143" t="s">
        <v>91</v>
      </c>
      <c r="N29" s="133"/>
      <c r="O29" s="133"/>
      <c r="P29" s="133"/>
      <c r="Q29" s="13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</row>
    <row r="30" spans="1:28" ht="27" customHeight="1" x14ac:dyDescent="0.25">
      <c r="A30" s="64" t="s">
        <v>92</v>
      </c>
      <c r="B30" s="64" t="s">
        <v>93</v>
      </c>
      <c r="C30" s="37">
        <v>4301051178</v>
      </c>
      <c r="D30" s="131">
        <v>4607091383911</v>
      </c>
      <c r="E30" s="13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144" t="s">
        <v>94</v>
      </c>
      <c r="N30" s="133"/>
      <c r="O30" s="133"/>
      <c r="P30" s="133"/>
      <c r="Q30" s="13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</row>
    <row r="31" spans="1:28" ht="27" customHeight="1" x14ac:dyDescent="0.25">
      <c r="A31" s="64" t="s">
        <v>95</v>
      </c>
      <c r="B31" s="64" t="s">
        <v>96</v>
      </c>
      <c r="C31" s="37">
        <v>4301051174</v>
      </c>
      <c r="D31" s="131">
        <v>4607091388244</v>
      </c>
      <c r="E31" s="13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145" t="s">
        <v>97</v>
      </c>
      <c r="N31" s="133"/>
      <c r="O31" s="133"/>
      <c r="P31" s="133"/>
      <c r="Q31" s="13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</row>
    <row r="32" spans="1:28" x14ac:dyDescent="0.2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9"/>
      <c r="M32" s="135" t="s">
        <v>43</v>
      </c>
      <c r="N32" s="136"/>
      <c r="O32" s="136"/>
      <c r="P32" s="136"/>
      <c r="Q32" s="136"/>
      <c r="R32" s="136"/>
      <c r="S32" s="137"/>
      <c r="T32" s="43" t="s">
        <v>42</v>
      </c>
      <c r="U32" s="44">
        <f>IFERROR(U26/H26,"0")+IFERROR(U27/H27,"0")+IFERROR(U28/H28,"0")+IFERROR(U29/H29,"0")+IFERROR(U30/H30,"0")+IFERROR(U31/H31,"0")</f>
        <v>2</v>
      </c>
      <c r="V32" s="44">
        <f>IFERROR(V26/H26,"0")+IFERROR(V27/H27,"0")+IFERROR(V28/H28,"0")+IFERROR(V29/H29,"0")+IFERROR(V30/H30,"0")+IFERROR(V31/H31,"0")</f>
        <v>2</v>
      </c>
      <c r="W32" s="44">
        <f>IFERROR(IF(W26="",0,W26),"0")+IFERROR(IF(W27="",0,W27),"0")+IFERROR(IF(W28="",0,W28),"0")+IFERROR(IF(W29="",0,W29),"0")+IFERROR(IF(W30="",0,W30),"0")+IFERROR(IF(W31="",0,W31),"0")</f>
        <v>1.506E-2</v>
      </c>
      <c r="X32" s="68"/>
      <c r="Y32" s="68"/>
    </row>
    <row r="33" spans="1:25" x14ac:dyDescent="0.2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9"/>
      <c r="M33" s="135" t="s">
        <v>43</v>
      </c>
      <c r="N33" s="136"/>
      <c r="O33" s="136"/>
      <c r="P33" s="136"/>
      <c r="Q33" s="136"/>
      <c r="R33" s="136"/>
      <c r="S33" s="137"/>
      <c r="T33" s="43" t="s">
        <v>0</v>
      </c>
      <c r="U33" s="44">
        <f>IFERROR(SUM(U26:U31),"0")</f>
        <v>5.04</v>
      </c>
      <c r="V33" s="44">
        <f>IFERROR(SUM(V26:V31),"0")</f>
        <v>5.04</v>
      </c>
      <c r="W33" s="43"/>
      <c r="X33" s="68"/>
      <c r="Y33" s="68"/>
    </row>
    <row r="34" spans="1:25" ht="14.25" customHeight="1" x14ac:dyDescent="0.25">
      <c r="A34" s="130" t="s">
        <v>98</v>
      </c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67"/>
      <c r="Y34" s="67"/>
    </row>
    <row r="35" spans="1:25" ht="27" customHeight="1" x14ac:dyDescent="0.25">
      <c r="A35" s="64" t="s">
        <v>99</v>
      </c>
      <c r="B35" s="64" t="s">
        <v>100</v>
      </c>
      <c r="C35" s="37">
        <v>4301032013</v>
      </c>
      <c r="D35" s="131">
        <v>4607091388503</v>
      </c>
      <c r="E35" s="13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102</v>
      </c>
      <c r="L35" s="38">
        <v>120</v>
      </c>
      <c r="M35" s="146" t="s">
        <v>101</v>
      </c>
      <c r="N35" s="133"/>
      <c r="O35" s="133"/>
      <c r="P35" s="133"/>
      <c r="Q35" s="13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</row>
    <row r="36" spans="1:25" ht="27" customHeight="1" x14ac:dyDescent="0.25">
      <c r="A36" s="64" t="s">
        <v>103</v>
      </c>
      <c r="B36" s="64" t="s">
        <v>104</v>
      </c>
      <c r="C36" s="37">
        <v>4301032036</v>
      </c>
      <c r="D36" s="131">
        <v>4680115880139</v>
      </c>
      <c r="E36" s="131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106</v>
      </c>
      <c r="L36" s="38">
        <v>120</v>
      </c>
      <c r="M36" s="147" t="s">
        <v>105</v>
      </c>
      <c r="N36" s="133"/>
      <c r="O36" s="133"/>
      <c r="P36" s="133"/>
      <c r="Q36" s="134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</row>
    <row r="37" spans="1:25" x14ac:dyDescent="0.2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9"/>
      <c r="M37" s="135" t="s">
        <v>43</v>
      </c>
      <c r="N37" s="136"/>
      <c r="O37" s="136"/>
      <c r="P37" s="136"/>
      <c r="Q37" s="136"/>
      <c r="R37" s="136"/>
      <c r="S37" s="137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5" x14ac:dyDescent="0.2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9"/>
      <c r="M38" s="135" t="s">
        <v>43</v>
      </c>
      <c r="N38" s="136"/>
      <c r="O38" s="136"/>
      <c r="P38" s="136"/>
      <c r="Q38" s="136"/>
      <c r="R38" s="136"/>
      <c r="S38" s="137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5" ht="14.25" customHeight="1" x14ac:dyDescent="0.25">
      <c r="A39" s="130" t="s">
        <v>107</v>
      </c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67"/>
      <c r="Y39" s="67"/>
    </row>
    <row r="40" spans="1:25" ht="80.25" customHeight="1" x14ac:dyDescent="0.25">
      <c r="A40" s="64" t="s">
        <v>108</v>
      </c>
      <c r="B40" s="64" t="s">
        <v>109</v>
      </c>
      <c r="C40" s="37">
        <v>4301160001</v>
      </c>
      <c r="D40" s="131">
        <v>4607091388282</v>
      </c>
      <c r="E40" s="131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102</v>
      </c>
      <c r="L40" s="38">
        <v>30</v>
      </c>
      <c r="M40" s="148" t="s">
        <v>110</v>
      </c>
      <c r="N40" s="133"/>
      <c r="O40" s="133"/>
      <c r="P40" s="133"/>
      <c r="Q40" s="134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111</v>
      </c>
      <c r="Y40" s="70" t="s">
        <v>48</v>
      </c>
    </row>
    <row r="41" spans="1:25" x14ac:dyDescent="0.2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9"/>
      <c r="M41" s="135" t="s">
        <v>43</v>
      </c>
      <c r="N41" s="136"/>
      <c r="O41" s="136"/>
      <c r="P41" s="136"/>
      <c r="Q41" s="136"/>
      <c r="R41" s="136"/>
      <c r="S41" s="137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5" x14ac:dyDescent="0.2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9"/>
      <c r="M42" s="135" t="s">
        <v>43</v>
      </c>
      <c r="N42" s="136"/>
      <c r="O42" s="136"/>
      <c r="P42" s="136"/>
      <c r="Q42" s="136"/>
      <c r="R42" s="136"/>
      <c r="S42" s="137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5" ht="14.25" customHeight="1" x14ac:dyDescent="0.25">
      <c r="A43" s="130" t="s">
        <v>112</v>
      </c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67"/>
      <c r="Y43" s="67"/>
    </row>
    <row r="44" spans="1:25" ht="27" customHeight="1" x14ac:dyDescent="0.25">
      <c r="A44" s="64" t="s">
        <v>113</v>
      </c>
      <c r="B44" s="64" t="s">
        <v>114</v>
      </c>
      <c r="C44" s="37">
        <v>4301170002</v>
      </c>
      <c r="D44" s="131">
        <v>4607091389111</v>
      </c>
      <c r="E44" s="131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102</v>
      </c>
      <c r="L44" s="38">
        <v>120</v>
      </c>
      <c r="M44" s="149" t="s">
        <v>115</v>
      </c>
      <c r="N44" s="133"/>
      <c r="O44" s="133"/>
      <c r="P44" s="133"/>
      <c r="Q44" s="134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</row>
    <row r="45" spans="1:25" x14ac:dyDescent="0.2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9"/>
      <c r="M45" s="135" t="s">
        <v>43</v>
      </c>
      <c r="N45" s="136"/>
      <c r="O45" s="136"/>
      <c r="P45" s="136"/>
      <c r="Q45" s="136"/>
      <c r="R45" s="136"/>
      <c r="S45" s="137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5" x14ac:dyDescent="0.2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9"/>
      <c r="M46" s="135" t="s">
        <v>43</v>
      </c>
      <c r="N46" s="136"/>
      <c r="O46" s="136"/>
      <c r="P46" s="136"/>
      <c r="Q46" s="136"/>
      <c r="R46" s="136"/>
      <c r="S46" s="137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5" ht="27.75" customHeight="1" x14ac:dyDescent="0.2">
      <c r="A47" s="128" t="s">
        <v>116</v>
      </c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55"/>
      <c r="Y47" s="55"/>
    </row>
    <row r="48" spans="1:25" ht="16.5" customHeight="1" x14ac:dyDescent="0.25">
      <c r="A48" s="129" t="s">
        <v>117</v>
      </c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66"/>
      <c r="Y48" s="66"/>
    </row>
    <row r="49" spans="1:25" ht="14.25" customHeight="1" x14ac:dyDescent="0.25">
      <c r="A49" s="130" t="s">
        <v>118</v>
      </c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67"/>
      <c r="Y49" s="67"/>
    </row>
    <row r="50" spans="1:25" ht="27" customHeight="1" x14ac:dyDescent="0.25">
      <c r="A50" s="64" t="s">
        <v>119</v>
      </c>
      <c r="B50" s="64" t="s">
        <v>120</v>
      </c>
      <c r="C50" s="37">
        <v>4301020234</v>
      </c>
      <c r="D50" s="131">
        <v>4680115881440</v>
      </c>
      <c r="E50" s="131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122</v>
      </c>
      <c r="L50" s="38">
        <v>50</v>
      </c>
      <c r="M50" s="150" t="s">
        <v>121</v>
      </c>
      <c r="N50" s="133"/>
      <c r="O50" s="133"/>
      <c r="P50" s="133"/>
      <c r="Q50" s="134"/>
      <c r="R50" s="40" t="s">
        <v>48</v>
      </c>
      <c r="S50" s="40" t="s">
        <v>48</v>
      </c>
      <c r="T50" s="41" t="s">
        <v>0</v>
      </c>
      <c r="U50" s="59">
        <v>692</v>
      </c>
      <c r="V50" s="56">
        <f>IFERROR(IF(U50="",0,CEILING((U50/$H50),1)*$H50),"")</f>
        <v>702</v>
      </c>
      <c r="W50" s="42">
        <f>IFERROR(IF(V50=0,"",ROUNDUP(V50/H50,0)*0.02175),"")</f>
        <v>1.4137499999999998</v>
      </c>
      <c r="X50" s="69" t="s">
        <v>48</v>
      </c>
      <c r="Y50" s="70" t="s">
        <v>48</v>
      </c>
    </row>
    <row r="51" spans="1:25" ht="27" customHeight="1" x14ac:dyDescent="0.25">
      <c r="A51" s="64" t="s">
        <v>123</v>
      </c>
      <c r="B51" s="64" t="s">
        <v>124</v>
      </c>
      <c r="C51" s="37">
        <v>4301020232</v>
      </c>
      <c r="D51" s="131">
        <v>4680115881433</v>
      </c>
      <c r="E51" s="131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122</v>
      </c>
      <c r="L51" s="38">
        <v>50</v>
      </c>
      <c r="M51" s="151" t="s">
        <v>125</v>
      </c>
      <c r="N51" s="133"/>
      <c r="O51" s="133"/>
      <c r="P51" s="133"/>
      <c r="Q51" s="134"/>
      <c r="R51" s="40" t="s">
        <v>48</v>
      </c>
      <c r="S51" s="40" t="s">
        <v>48</v>
      </c>
      <c r="T51" s="41" t="s">
        <v>0</v>
      </c>
      <c r="U51" s="59">
        <v>2.7</v>
      </c>
      <c r="V51" s="56">
        <f>IFERROR(IF(U51="",0,CEILING((U51/$H51),1)*$H51),"")</f>
        <v>2.7</v>
      </c>
      <c r="W51" s="42">
        <f>IFERROR(IF(V51=0,"",ROUNDUP(V51/H51,0)*0.00753),"")</f>
        <v>7.5300000000000002E-3</v>
      </c>
      <c r="X51" s="69" t="s">
        <v>48</v>
      </c>
      <c r="Y51" s="70" t="s">
        <v>48</v>
      </c>
    </row>
    <row r="52" spans="1:25" x14ac:dyDescent="0.2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9"/>
      <c r="M52" s="135" t="s">
        <v>43</v>
      </c>
      <c r="N52" s="136"/>
      <c r="O52" s="136"/>
      <c r="P52" s="136"/>
      <c r="Q52" s="136"/>
      <c r="R52" s="136"/>
      <c r="S52" s="137"/>
      <c r="T52" s="43" t="s">
        <v>42</v>
      </c>
      <c r="U52" s="44">
        <f>IFERROR(U50/H50,"0")+IFERROR(U51/H51,"0")</f>
        <v>65.074074074074076</v>
      </c>
      <c r="V52" s="44">
        <f>IFERROR(V50/H50,"0")+IFERROR(V51/H51,"0")</f>
        <v>66</v>
      </c>
      <c r="W52" s="44">
        <f>IFERROR(IF(W50="",0,W50),"0")+IFERROR(IF(W51="",0,W51),"0")</f>
        <v>1.4212799999999999</v>
      </c>
      <c r="X52" s="68"/>
      <c r="Y52" s="68"/>
    </row>
    <row r="53" spans="1:25" x14ac:dyDescent="0.2">
      <c r="A53" s="138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9"/>
      <c r="M53" s="135" t="s">
        <v>43</v>
      </c>
      <c r="N53" s="136"/>
      <c r="O53" s="136"/>
      <c r="P53" s="136"/>
      <c r="Q53" s="136"/>
      <c r="R53" s="136"/>
      <c r="S53" s="137"/>
      <c r="T53" s="43" t="s">
        <v>0</v>
      </c>
      <c r="U53" s="44">
        <f>IFERROR(SUM(U50:U51),"0")</f>
        <v>694.7</v>
      </c>
      <c r="V53" s="44">
        <f>IFERROR(SUM(V50:V51),"0")</f>
        <v>704.7</v>
      </c>
      <c r="W53" s="43"/>
      <c r="X53" s="68"/>
      <c r="Y53" s="68"/>
    </row>
    <row r="54" spans="1:25" ht="16.5" customHeight="1" x14ac:dyDescent="0.25">
      <c r="A54" s="129" t="s">
        <v>126</v>
      </c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66"/>
      <c r="Y54" s="66"/>
    </row>
    <row r="55" spans="1:25" ht="14.25" customHeight="1" x14ac:dyDescent="0.25">
      <c r="A55" s="130" t="s">
        <v>127</v>
      </c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67"/>
      <c r="Y55" s="67"/>
    </row>
    <row r="56" spans="1:25" ht="27" customHeight="1" x14ac:dyDescent="0.25">
      <c r="A56" s="64" t="s">
        <v>128</v>
      </c>
      <c r="B56" s="64" t="s">
        <v>129</v>
      </c>
      <c r="C56" s="37">
        <v>4301011452</v>
      </c>
      <c r="D56" s="131">
        <v>4680115881426</v>
      </c>
      <c r="E56" s="131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122</v>
      </c>
      <c r="L56" s="38">
        <v>50</v>
      </c>
      <c r="M56" s="152" t="s">
        <v>130</v>
      </c>
      <c r="N56" s="133"/>
      <c r="O56" s="133"/>
      <c r="P56" s="133"/>
      <c r="Q56" s="134"/>
      <c r="R56" s="40" t="s">
        <v>48</v>
      </c>
      <c r="S56" s="40" t="s">
        <v>48</v>
      </c>
      <c r="T56" s="41" t="s">
        <v>0</v>
      </c>
      <c r="U56" s="59">
        <v>881.6</v>
      </c>
      <c r="V56" s="56">
        <f>IFERROR(IF(U56="",0,CEILING((U56/$H56),1)*$H56),"")</f>
        <v>885.6</v>
      </c>
      <c r="W56" s="42">
        <f>IFERROR(IF(V56=0,"",ROUNDUP(V56/H56,0)*0.02175),"")</f>
        <v>1.7834999999999999</v>
      </c>
      <c r="X56" s="69" t="s">
        <v>48</v>
      </c>
      <c r="Y56" s="70" t="s">
        <v>48</v>
      </c>
    </row>
    <row r="57" spans="1:25" ht="27" customHeight="1" x14ac:dyDescent="0.25">
      <c r="A57" s="64" t="s">
        <v>131</v>
      </c>
      <c r="B57" s="64" t="s">
        <v>132</v>
      </c>
      <c r="C57" s="37">
        <v>4301011437</v>
      </c>
      <c r="D57" s="131">
        <v>4680115881419</v>
      </c>
      <c r="E57" s="13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122</v>
      </c>
      <c r="L57" s="38">
        <v>50</v>
      </c>
      <c r="M57" s="153" t="s">
        <v>133</v>
      </c>
      <c r="N57" s="133"/>
      <c r="O57" s="133"/>
      <c r="P57" s="133"/>
      <c r="Q57" s="134"/>
      <c r="R57" s="40" t="s">
        <v>48</v>
      </c>
      <c r="S57" s="40" t="s">
        <v>48</v>
      </c>
      <c r="T57" s="41" t="s">
        <v>0</v>
      </c>
      <c r="U57" s="59">
        <v>102.7</v>
      </c>
      <c r="V57" s="56">
        <f>IFERROR(IF(U57="",0,CEILING((U57/$H57),1)*$H57),"")</f>
        <v>103.5</v>
      </c>
      <c r="W57" s="42">
        <f>IFERROR(IF(V57=0,"",ROUNDUP(V57/H57,0)*0.00937),"")</f>
        <v>0.21551000000000001</v>
      </c>
      <c r="X57" s="69" t="s">
        <v>48</v>
      </c>
      <c r="Y57" s="70" t="s">
        <v>48</v>
      </c>
    </row>
    <row r="58" spans="1:25" ht="27" customHeight="1" x14ac:dyDescent="0.25">
      <c r="A58" s="64" t="s">
        <v>134</v>
      </c>
      <c r="B58" s="64" t="s">
        <v>135</v>
      </c>
      <c r="C58" s="37">
        <v>4301011458</v>
      </c>
      <c r="D58" s="131">
        <v>4680115881525</v>
      </c>
      <c r="E58" s="13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122</v>
      </c>
      <c r="L58" s="38">
        <v>50</v>
      </c>
      <c r="M58" s="154" t="s">
        <v>136</v>
      </c>
      <c r="N58" s="133"/>
      <c r="O58" s="133"/>
      <c r="P58" s="133"/>
      <c r="Q58" s="134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</row>
    <row r="59" spans="1:25" x14ac:dyDescent="0.2">
      <c r="A59" s="138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9"/>
      <c r="M59" s="135" t="s">
        <v>43</v>
      </c>
      <c r="N59" s="136"/>
      <c r="O59" s="136"/>
      <c r="P59" s="136"/>
      <c r="Q59" s="136"/>
      <c r="R59" s="136"/>
      <c r="S59" s="137"/>
      <c r="T59" s="43" t="s">
        <v>42</v>
      </c>
      <c r="U59" s="44">
        <f>IFERROR(U56/H56,"0")+IFERROR(U57/H57,"0")+IFERROR(U58/H58,"0")</f>
        <v>104.45185185185186</v>
      </c>
      <c r="V59" s="44">
        <f>IFERROR(V56/H56,"0")+IFERROR(V57/H57,"0")+IFERROR(V58/H58,"0")</f>
        <v>105</v>
      </c>
      <c r="W59" s="44">
        <f>IFERROR(IF(W56="",0,W56),"0")+IFERROR(IF(W57="",0,W57),"0")+IFERROR(IF(W58="",0,W58),"0")</f>
        <v>1.99901</v>
      </c>
      <c r="X59" s="68"/>
      <c r="Y59" s="68"/>
    </row>
    <row r="60" spans="1:25" x14ac:dyDescent="0.2">
      <c r="A60" s="138"/>
      <c r="B60" s="138"/>
      <c r="C60" s="138"/>
      <c r="D60" s="138"/>
      <c r="E60" s="138"/>
      <c r="F60" s="138"/>
      <c r="G60" s="138"/>
      <c r="H60" s="138"/>
      <c r="I60" s="138"/>
      <c r="J60" s="138"/>
      <c r="K60" s="138"/>
      <c r="L60" s="139"/>
      <c r="M60" s="135" t="s">
        <v>43</v>
      </c>
      <c r="N60" s="136"/>
      <c r="O60" s="136"/>
      <c r="P60" s="136"/>
      <c r="Q60" s="136"/>
      <c r="R60" s="136"/>
      <c r="S60" s="137"/>
      <c r="T60" s="43" t="s">
        <v>0</v>
      </c>
      <c r="U60" s="44">
        <f>IFERROR(SUM(U56:U58),"0")</f>
        <v>984.30000000000007</v>
      </c>
      <c r="V60" s="44">
        <f>IFERROR(SUM(V56:V58),"0")</f>
        <v>989.1</v>
      </c>
      <c r="W60" s="43"/>
      <c r="X60" s="68"/>
      <c r="Y60" s="68"/>
    </row>
    <row r="61" spans="1:25" ht="16.5" customHeight="1" x14ac:dyDescent="0.25">
      <c r="A61" s="129" t="s">
        <v>116</v>
      </c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66"/>
      <c r="Y61" s="66"/>
    </row>
    <row r="62" spans="1:25" ht="14.25" customHeight="1" x14ac:dyDescent="0.25">
      <c r="A62" s="130" t="s">
        <v>127</v>
      </c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67"/>
      <c r="Y62" s="67"/>
    </row>
    <row r="63" spans="1:25" ht="27" customHeight="1" x14ac:dyDescent="0.25">
      <c r="A63" s="64" t="s">
        <v>137</v>
      </c>
      <c r="B63" s="64" t="s">
        <v>138</v>
      </c>
      <c r="C63" s="37">
        <v>4301011191</v>
      </c>
      <c r="D63" s="131">
        <v>4607091382945</v>
      </c>
      <c r="E63" s="131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122</v>
      </c>
      <c r="L63" s="38">
        <v>50</v>
      </c>
      <c r="M63" s="155" t="s">
        <v>139</v>
      </c>
      <c r="N63" s="133"/>
      <c r="O63" s="133"/>
      <c r="P63" s="133"/>
      <c r="Q63" s="134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</row>
    <row r="64" spans="1:25" ht="27" customHeight="1" x14ac:dyDescent="0.25">
      <c r="A64" s="64" t="s">
        <v>140</v>
      </c>
      <c r="B64" s="64" t="s">
        <v>141</v>
      </c>
      <c r="C64" s="37">
        <v>4301011380</v>
      </c>
      <c r="D64" s="131">
        <v>4607091385670</v>
      </c>
      <c r="E64" s="131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122</v>
      </c>
      <c r="L64" s="38">
        <v>50</v>
      </c>
      <c r="M64" s="156" t="s">
        <v>142</v>
      </c>
      <c r="N64" s="133"/>
      <c r="O64" s="133"/>
      <c r="P64" s="133"/>
      <c r="Q64" s="134"/>
      <c r="R64" s="40" t="s">
        <v>48</v>
      </c>
      <c r="S64" s="40" t="s">
        <v>48</v>
      </c>
      <c r="T64" s="41" t="s">
        <v>0</v>
      </c>
      <c r="U64" s="59">
        <v>22</v>
      </c>
      <c r="V64" s="56">
        <f t="shared" si="2"/>
        <v>32.400000000000006</v>
      </c>
      <c r="W64" s="42">
        <f>IFERROR(IF(V64=0,"",ROUNDUP(V64/H64,0)*0.02175),"")</f>
        <v>6.5250000000000002E-2</v>
      </c>
      <c r="X64" s="69" t="s">
        <v>48</v>
      </c>
      <c r="Y64" s="70" t="s">
        <v>48</v>
      </c>
    </row>
    <row r="65" spans="1:25" ht="27" customHeight="1" x14ac:dyDescent="0.25">
      <c r="A65" s="64" t="s">
        <v>143</v>
      </c>
      <c r="B65" s="64" t="s">
        <v>144</v>
      </c>
      <c r="C65" s="37">
        <v>4301011468</v>
      </c>
      <c r="D65" s="131">
        <v>4680115881327</v>
      </c>
      <c r="E65" s="13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146</v>
      </c>
      <c r="L65" s="38">
        <v>50</v>
      </c>
      <c r="M65" s="157" t="s">
        <v>145</v>
      </c>
      <c r="N65" s="133"/>
      <c r="O65" s="133"/>
      <c r="P65" s="133"/>
      <c r="Q65" s="134"/>
      <c r="R65" s="40" t="s">
        <v>48</v>
      </c>
      <c r="S65" s="40" t="s">
        <v>48</v>
      </c>
      <c r="T65" s="41" t="s">
        <v>0</v>
      </c>
      <c r="U65" s="59">
        <v>2</v>
      </c>
      <c r="V65" s="56">
        <f t="shared" si="2"/>
        <v>10.8</v>
      </c>
      <c r="W65" s="42">
        <f>IFERROR(IF(V65=0,"",ROUNDUP(V65/H65,0)*0.02175),"")</f>
        <v>2.1749999999999999E-2</v>
      </c>
      <c r="X65" s="69" t="s">
        <v>48</v>
      </c>
      <c r="Y65" s="70" t="s">
        <v>48</v>
      </c>
    </row>
    <row r="66" spans="1:25" ht="16.5" customHeight="1" x14ac:dyDescent="0.25">
      <c r="A66" s="64" t="s">
        <v>147</v>
      </c>
      <c r="B66" s="64" t="s">
        <v>148</v>
      </c>
      <c r="C66" s="37">
        <v>4301011348</v>
      </c>
      <c r="D66" s="131">
        <v>4607091388312</v>
      </c>
      <c r="E66" s="13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122</v>
      </c>
      <c r="L66" s="38">
        <v>45</v>
      </c>
      <c r="M66" s="158" t="s">
        <v>149</v>
      </c>
      <c r="N66" s="133"/>
      <c r="O66" s="133"/>
      <c r="P66" s="133"/>
      <c r="Q66" s="134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</row>
    <row r="67" spans="1:25" ht="16.5" customHeight="1" x14ac:dyDescent="0.25">
      <c r="A67" s="64" t="s">
        <v>150</v>
      </c>
      <c r="B67" s="64" t="s">
        <v>151</v>
      </c>
      <c r="C67" s="37">
        <v>4301011514</v>
      </c>
      <c r="D67" s="131">
        <v>4680115882133</v>
      </c>
      <c r="E67" s="131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122</v>
      </c>
      <c r="L67" s="38">
        <v>50</v>
      </c>
      <c r="M67" s="159" t="s">
        <v>152</v>
      </c>
      <c r="N67" s="133"/>
      <c r="O67" s="133"/>
      <c r="P67" s="133"/>
      <c r="Q67" s="134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</row>
    <row r="68" spans="1:25" ht="27" customHeight="1" x14ac:dyDescent="0.25">
      <c r="A68" s="64" t="s">
        <v>153</v>
      </c>
      <c r="B68" s="64" t="s">
        <v>154</v>
      </c>
      <c r="C68" s="37">
        <v>4301011192</v>
      </c>
      <c r="D68" s="131">
        <v>4607091382952</v>
      </c>
      <c r="E68" s="131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122</v>
      </c>
      <c r="L68" s="38">
        <v>50</v>
      </c>
      <c r="M68" s="160" t="s">
        <v>155</v>
      </c>
      <c r="N68" s="133"/>
      <c r="O68" s="133"/>
      <c r="P68" s="133"/>
      <c r="Q68" s="134"/>
      <c r="R68" s="40" t="s">
        <v>48</v>
      </c>
      <c r="S68" s="40" t="s">
        <v>48</v>
      </c>
      <c r="T68" s="41" t="s">
        <v>0</v>
      </c>
      <c r="U68" s="59">
        <v>15</v>
      </c>
      <c r="V68" s="56">
        <f t="shared" si="2"/>
        <v>15</v>
      </c>
      <c r="W68" s="42">
        <f>IFERROR(IF(V68=0,"",ROUNDUP(V68/H68,0)*0.00753),"")</f>
        <v>3.7650000000000003E-2</v>
      </c>
      <c r="X68" s="69" t="s">
        <v>48</v>
      </c>
      <c r="Y68" s="70" t="s">
        <v>48</v>
      </c>
    </row>
    <row r="69" spans="1:25" ht="27" customHeight="1" x14ac:dyDescent="0.25">
      <c r="A69" s="64" t="s">
        <v>156</v>
      </c>
      <c r="B69" s="64" t="s">
        <v>157</v>
      </c>
      <c r="C69" s="37">
        <v>4301011382</v>
      </c>
      <c r="D69" s="131">
        <v>4607091385687</v>
      </c>
      <c r="E69" s="131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159</v>
      </c>
      <c r="L69" s="38">
        <v>50</v>
      </c>
      <c r="M69" s="161" t="s">
        <v>158</v>
      </c>
      <c r="N69" s="133"/>
      <c r="O69" s="133"/>
      <c r="P69" s="133"/>
      <c r="Q69" s="134"/>
      <c r="R69" s="40" t="s">
        <v>48</v>
      </c>
      <c r="S69" s="40" t="s">
        <v>48</v>
      </c>
      <c r="T69" s="41" t="s">
        <v>0</v>
      </c>
      <c r="U69" s="59">
        <v>44.4</v>
      </c>
      <c r="V69" s="56">
        <f t="shared" si="2"/>
        <v>48</v>
      </c>
      <c r="W69" s="42">
        <f t="shared" ref="W69:W74" si="3">IFERROR(IF(V69=0,"",ROUNDUP(V69/H69,0)*0.00937),"")</f>
        <v>0.11244</v>
      </c>
      <c r="X69" s="69" t="s">
        <v>48</v>
      </c>
      <c r="Y69" s="70" t="s">
        <v>48</v>
      </c>
    </row>
    <row r="70" spans="1:25" ht="27" customHeight="1" x14ac:dyDescent="0.25">
      <c r="A70" s="64" t="s">
        <v>160</v>
      </c>
      <c r="B70" s="64" t="s">
        <v>161</v>
      </c>
      <c r="C70" s="37">
        <v>4301011344</v>
      </c>
      <c r="D70" s="131">
        <v>4607091384604</v>
      </c>
      <c r="E70" s="13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122</v>
      </c>
      <c r="L70" s="38">
        <v>50</v>
      </c>
      <c r="M70" s="162" t="s">
        <v>162</v>
      </c>
      <c r="N70" s="133"/>
      <c r="O70" s="133"/>
      <c r="P70" s="133"/>
      <c r="Q70" s="13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</row>
    <row r="71" spans="1:25" ht="27" customHeight="1" x14ac:dyDescent="0.25">
      <c r="A71" s="64" t="s">
        <v>163</v>
      </c>
      <c r="B71" s="64" t="s">
        <v>164</v>
      </c>
      <c r="C71" s="37">
        <v>4301011386</v>
      </c>
      <c r="D71" s="131">
        <v>4680115880283</v>
      </c>
      <c r="E71" s="13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122</v>
      </c>
      <c r="L71" s="38">
        <v>45</v>
      </c>
      <c r="M71" s="163" t="s">
        <v>165</v>
      </c>
      <c r="N71" s="133"/>
      <c r="O71" s="133"/>
      <c r="P71" s="133"/>
      <c r="Q71" s="13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</row>
    <row r="72" spans="1:25" ht="16.5" customHeight="1" x14ac:dyDescent="0.25">
      <c r="A72" s="64" t="s">
        <v>166</v>
      </c>
      <c r="B72" s="64" t="s">
        <v>167</v>
      </c>
      <c r="C72" s="37">
        <v>4301011476</v>
      </c>
      <c r="D72" s="131">
        <v>4680115881518</v>
      </c>
      <c r="E72" s="13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159</v>
      </c>
      <c r="L72" s="38">
        <v>50</v>
      </c>
      <c r="M72" s="164" t="s">
        <v>168</v>
      </c>
      <c r="N72" s="133"/>
      <c r="O72" s="133"/>
      <c r="P72" s="133"/>
      <c r="Q72" s="13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</row>
    <row r="73" spans="1:25" ht="27" customHeight="1" x14ac:dyDescent="0.25">
      <c r="A73" s="64" t="s">
        <v>169</v>
      </c>
      <c r="B73" s="64" t="s">
        <v>170</v>
      </c>
      <c r="C73" s="37">
        <v>4301011443</v>
      </c>
      <c r="D73" s="131">
        <v>4680115881303</v>
      </c>
      <c r="E73" s="131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146</v>
      </c>
      <c r="L73" s="38">
        <v>50</v>
      </c>
      <c r="M73" s="165" t="s">
        <v>171</v>
      </c>
      <c r="N73" s="133"/>
      <c r="O73" s="133"/>
      <c r="P73" s="133"/>
      <c r="Q73" s="134"/>
      <c r="R73" s="40" t="s">
        <v>48</v>
      </c>
      <c r="S73" s="40" t="s">
        <v>48</v>
      </c>
      <c r="T73" s="41" t="s">
        <v>0</v>
      </c>
      <c r="U73" s="59">
        <v>11.7</v>
      </c>
      <c r="V73" s="56">
        <f t="shared" si="2"/>
        <v>13.5</v>
      </c>
      <c r="W73" s="42">
        <f t="shared" si="3"/>
        <v>2.811E-2</v>
      </c>
      <c r="X73" s="69" t="s">
        <v>48</v>
      </c>
      <c r="Y73" s="70" t="s">
        <v>48</v>
      </c>
    </row>
    <row r="74" spans="1:25" ht="27" customHeight="1" x14ac:dyDescent="0.25">
      <c r="A74" s="64" t="s">
        <v>172</v>
      </c>
      <c r="B74" s="64" t="s">
        <v>173</v>
      </c>
      <c r="C74" s="37">
        <v>4301011414</v>
      </c>
      <c r="D74" s="131">
        <v>4607091381986</v>
      </c>
      <c r="E74" s="131"/>
      <c r="F74" s="63">
        <v>0.5</v>
      </c>
      <c r="G74" s="38">
        <v>10</v>
      </c>
      <c r="H74" s="63">
        <v>5</v>
      </c>
      <c r="I74" s="63">
        <v>5.24</v>
      </c>
      <c r="J74" s="38">
        <v>120</v>
      </c>
      <c r="K74" s="39" t="s">
        <v>122</v>
      </c>
      <c r="L74" s="38">
        <v>45</v>
      </c>
      <c r="M74" s="166" t="s">
        <v>174</v>
      </c>
      <c r="N74" s="133"/>
      <c r="O74" s="133"/>
      <c r="P74" s="133"/>
      <c r="Q74" s="134"/>
      <c r="R74" s="40" t="s">
        <v>48</v>
      </c>
      <c r="S74" s="40" t="s">
        <v>48</v>
      </c>
      <c r="T74" s="41" t="s">
        <v>0</v>
      </c>
      <c r="U74" s="59">
        <v>30</v>
      </c>
      <c r="V74" s="56">
        <f t="shared" si="2"/>
        <v>30</v>
      </c>
      <c r="W74" s="42">
        <f t="shared" si="3"/>
        <v>5.6219999999999999E-2</v>
      </c>
      <c r="X74" s="69" t="s">
        <v>48</v>
      </c>
      <c r="Y74" s="70" t="s">
        <v>48</v>
      </c>
    </row>
    <row r="75" spans="1:25" ht="27" customHeight="1" x14ac:dyDescent="0.25">
      <c r="A75" s="64" t="s">
        <v>175</v>
      </c>
      <c r="B75" s="64" t="s">
        <v>176</v>
      </c>
      <c r="C75" s="37">
        <v>4301011352</v>
      </c>
      <c r="D75" s="131">
        <v>4607091388466</v>
      </c>
      <c r="E75" s="131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159</v>
      </c>
      <c r="L75" s="38">
        <v>45</v>
      </c>
      <c r="M75" s="167" t="s">
        <v>177</v>
      </c>
      <c r="N75" s="133"/>
      <c r="O75" s="133"/>
      <c r="P75" s="133"/>
      <c r="Q75" s="134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</row>
    <row r="76" spans="1:25" ht="27" customHeight="1" x14ac:dyDescent="0.25">
      <c r="A76" s="64" t="s">
        <v>178</v>
      </c>
      <c r="B76" s="64" t="s">
        <v>179</v>
      </c>
      <c r="C76" s="37">
        <v>4301011417</v>
      </c>
      <c r="D76" s="131">
        <v>4680115880269</v>
      </c>
      <c r="E76" s="131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159</v>
      </c>
      <c r="L76" s="38">
        <v>50</v>
      </c>
      <c r="M76" s="168" t="s">
        <v>180</v>
      </c>
      <c r="N76" s="133"/>
      <c r="O76" s="133"/>
      <c r="P76" s="133"/>
      <c r="Q76" s="13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</row>
    <row r="77" spans="1:25" ht="16.5" customHeight="1" x14ac:dyDescent="0.25">
      <c r="A77" s="64" t="s">
        <v>181</v>
      </c>
      <c r="B77" s="64" t="s">
        <v>182</v>
      </c>
      <c r="C77" s="37">
        <v>4301011415</v>
      </c>
      <c r="D77" s="131">
        <v>4680115880429</v>
      </c>
      <c r="E77" s="131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159</v>
      </c>
      <c r="L77" s="38">
        <v>50</v>
      </c>
      <c r="M77" s="169" t="s">
        <v>183</v>
      </c>
      <c r="N77" s="133"/>
      <c r="O77" s="133"/>
      <c r="P77" s="133"/>
      <c r="Q77" s="134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</row>
    <row r="78" spans="1:25" ht="16.5" customHeight="1" x14ac:dyDescent="0.25">
      <c r="A78" s="64" t="s">
        <v>184</v>
      </c>
      <c r="B78" s="64" t="s">
        <v>185</v>
      </c>
      <c r="C78" s="37">
        <v>4301011462</v>
      </c>
      <c r="D78" s="131">
        <v>4680115881457</v>
      </c>
      <c r="E78" s="131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159</v>
      </c>
      <c r="L78" s="38">
        <v>50</v>
      </c>
      <c r="M78" s="170" t="s">
        <v>186</v>
      </c>
      <c r="N78" s="133"/>
      <c r="O78" s="133"/>
      <c r="P78" s="133"/>
      <c r="Q78" s="134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</row>
    <row r="79" spans="1:25" x14ac:dyDescent="0.2">
      <c r="A79" s="138"/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L79" s="139"/>
      <c r="M79" s="135" t="s">
        <v>43</v>
      </c>
      <c r="N79" s="136"/>
      <c r="O79" s="136"/>
      <c r="P79" s="136"/>
      <c r="Q79" s="136"/>
      <c r="R79" s="136"/>
      <c r="S79" s="137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26.922222222222224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30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0.32141999999999998</v>
      </c>
      <c r="X79" s="68"/>
      <c r="Y79" s="68"/>
    </row>
    <row r="80" spans="1:25" x14ac:dyDescent="0.2">
      <c r="A80" s="138"/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9"/>
      <c r="M80" s="135" t="s">
        <v>43</v>
      </c>
      <c r="N80" s="136"/>
      <c r="O80" s="136"/>
      <c r="P80" s="136"/>
      <c r="Q80" s="136"/>
      <c r="R80" s="136"/>
      <c r="S80" s="137"/>
      <c r="T80" s="43" t="s">
        <v>0</v>
      </c>
      <c r="U80" s="44">
        <f>IFERROR(SUM(U63:U78),"0")</f>
        <v>125.10000000000001</v>
      </c>
      <c r="V80" s="44">
        <f>IFERROR(SUM(V63:V78),"0")</f>
        <v>149.69999999999999</v>
      </c>
      <c r="W80" s="43"/>
      <c r="X80" s="68"/>
      <c r="Y80" s="68"/>
    </row>
    <row r="81" spans="1:25" ht="14.25" customHeight="1" x14ac:dyDescent="0.25">
      <c r="A81" s="130" t="s">
        <v>118</v>
      </c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67"/>
      <c r="Y81" s="67"/>
    </row>
    <row r="82" spans="1:25" ht="16.5" customHeight="1" x14ac:dyDescent="0.25">
      <c r="A82" s="64" t="s">
        <v>187</v>
      </c>
      <c r="B82" s="64" t="s">
        <v>188</v>
      </c>
      <c r="C82" s="37">
        <v>4301020204</v>
      </c>
      <c r="D82" s="131">
        <v>4607091388442</v>
      </c>
      <c r="E82" s="131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122</v>
      </c>
      <c r="L82" s="38">
        <v>45</v>
      </c>
      <c r="M82" s="171" t="s">
        <v>189</v>
      </c>
      <c r="N82" s="133"/>
      <c r="O82" s="133"/>
      <c r="P82" s="133"/>
      <c r="Q82" s="134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</row>
    <row r="83" spans="1:25" ht="27" customHeight="1" x14ac:dyDescent="0.25">
      <c r="A83" s="64" t="s">
        <v>190</v>
      </c>
      <c r="B83" s="64" t="s">
        <v>191</v>
      </c>
      <c r="C83" s="37">
        <v>4301020189</v>
      </c>
      <c r="D83" s="131">
        <v>4607091384789</v>
      </c>
      <c r="E83" s="131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122</v>
      </c>
      <c r="L83" s="38">
        <v>45</v>
      </c>
      <c r="M83" s="172" t="s">
        <v>192</v>
      </c>
      <c r="N83" s="133"/>
      <c r="O83" s="133"/>
      <c r="P83" s="133"/>
      <c r="Q83" s="134"/>
      <c r="R83" s="40" t="s">
        <v>48</v>
      </c>
      <c r="S83" s="40" t="s">
        <v>48</v>
      </c>
      <c r="T83" s="41" t="s">
        <v>0</v>
      </c>
      <c r="U83" s="59">
        <v>10</v>
      </c>
      <c r="V83" s="56">
        <f t="shared" si="4"/>
        <v>12</v>
      </c>
      <c r="W83" s="42">
        <f>IFERROR(IF(V83=0,"",ROUNDUP(V83/H83,0)*0.01196),"")</f>
        <v>2.392E-2</v>
      </c>
      <c r="X83" s="69" t="s">
        <v>48</v>
      </c>
      <c r="Y83" s="70" t="s">
        <v>48</v>
      </c>
    </row>
    <row r="84" spans="1:25" ht="16.5" customHeight="1" x14ac:dyDescent="0.25">
      <c r="A84" s="64" t="s">
        <v>193</v>
      </c>
      <c r="B84" s="64" t="s">
        <v>194</v>
      </c>
      <c r="C84" s="37">
        <v>4301020235</v>
      </c>
      <c r="D84" s="131">
        <v>4680115881488</v>
      </c>
      <c r="E84" s="131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122</v>
      </c>
      <c r="L84" s="38">
        <v>50</v>
      </c>
      <c r="M84" s="173" t="s">
        <v>195</v>
      </c>
      <c r="N84" s="133"/>
      <c r="O84" s="133"/>
      <c r="P84" s="133"/>
      <c r="Q84" s="134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</row>
    <row r="85" spans="1:25" ht="27" customHeight="1" x14ac:dyDescent="0.25">
      <c r="A85" s="64" t="s">
        <v>196</v>
      </c>
      <c r="B85" s="64" t="s">
        <v>197</v>
      </c>
      <c r="C85" s="37">
        <v>4301020183</v>
      </c>
      <c r="D85" s="131">
        <v>4607091384765</v>
      </c>
      <c r="E85" s="131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122</v>
      </c>
      <c r="L85" s="38">
        <v>45</v>
      </c>
      <c r="M85" s="174" t="s">
        <v>198</v>
      </c>
      <c r="N85" s="133"/>
      <c r="O85" s="133"/>
      <c r="P85" s="133"/>
      <c r="Q85" s="134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</row>
    <row r="86" spans="1:25" ht="27" customHeight="1" x14ac:dyDescent="0.25">
      <c r="A86" s="64" t="s">
        <v>199</v>
      </c>
      <c r="B86" s="64" t="s">
        <v>200</v>
      </c>
      <c r="C86" s="37">
        <v>4301020217</v>
      </c>
      <c r="D86" s="131">
        <v>4680115880658</v>
      </c>
      <c r="E86" s="131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122</v>
      </c>
      <c r="L86" s="38">
        <v>50</v>
      </c>
      <c r="M86" s="175" t="s">
        <v>201</v>
      </c>
      <c r="N86" s="133"/>
      <c r="O86" s="133"/>
      <c r="P86" s="133"/>
      <c r="Q86" s="13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</row>
    <row r="87" spans="1:25" ht="27" customHeight="1" x14ac:dyDescent="0.25">
      <c r="A87" s="64" t="s">
        <v>202</v>
      </c>
      <c r="B87" s="64" t="s">
        <v>203</v>
      </c>
      <c r="C87" s="37">
        <v>4301020223</v>
      </c>
      <c r="D87" s="131">
        <v>4607091381962</v>
      </c>
      <c r="E87" s="131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122</v>
      </c>
      <c r="L87" s="38">
        <v>50</v>
      </c>
      <c r="M87" s="176" t="s">
        <v>204</v>
      </c>
      <c r="N87" s="133"/>
      <c r="O87" s="133"/>
      <c r="P87" s="133"/>
      <c r="Q87" s="134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</row>
    <row r="88" spans="1:25" x14ac:dyDescent="0.2">
      <c r="A88" s="138"/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5" t="s">
        <v>43</v>
      </c>
      <c r="N88" s="136"/>
      <c r="O88" s="136"/>
      <c r="P88" s="136"/>
      <c r="Q88" s="136"/>
      <c r="R88" s="136"/>
      <c r="S88" s="137"/>
      <c r="T88" s="43" t="s">
        <v>42</v>
      </c>
      <c r="U88" s="44">
        <f>IFERROR(U82/H82,"0")+IFERROR(U83/H83,"0")+IFERROR(U84/H84,"0")+IFERROR(U85/H85,"0")+IFERROR(U86/H86,"0")+IFERROR(U87/H87,"0")</f>
        <v>1.6666666666666667</v>
      </c>
      <c r="V88" s="44">
        <f>IFERROR(V82/H82,"0")+IFERROR(V83/H83,"0")+IFERROR(V84/H84,"0")+IFERROR(V85/H85,"0")+IFERROR(V86/H86,"0")+IFERROR(V87/H87,"0")</f>
        <v>2</v>
      </c>
      <c r="W88" s="44">
        <f>IFERROR(IF(W82="",0,W82),"0")+IFERROR(IF(W83="",0,W83),"0")+IFERROR(IF(W84="",0,W84),"0")+IFERROR(IF(W85="",0,W85),"0")+IFERROR(IF(W86="",0,W86),"0")+IFERROR(IF(W87="",0,W87),"0")</f>
        <v>2.392E-2</v>
      </c>
      <c r="X88" s="68"/>
      <c r="Y88" s="68"/>
    </row>
    <row r="89" spans="1:25" x14ac:dyDescent="0.2">
      <c r="A89" s="138"/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5" t="s">
        <v>43</v>
      </c>
      <c r="N89" s="136"/>
      <c r="O89" s="136"/>
      <c r="P89" s="136"/>
      <c r="Q89" s="136"/>
      <c r="R89" s="136"/>
      <c r="S89" s="137"/>
      <c r="T89" s="43" t="s">
        <v>0</v>
      </c>
      <c r="U89" s="44">
        <f>IFERROR(SUM(U82:U87),"0")</f>
        <v>10</v>
      </c>
      <c r="V89" s="44">
        <f>IFERROR(SUM(V82:V87),"0")</f>
        <v>12</v>
      </c>
      <c r="W89" s="43"/>
      <c r="X89" s="68"/>
      <c r="Y89" s="68"/>
    </row>
    <row r="90" spans="1:25" ht="14.25" customHeight="1" x14ac:dyDescent="0.25">
      <c r="A90" s="130" t="s">
        <v>74</v>
      </c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67"/>
      <c r="Y90" s="67"/>
    </row>
    <row r="91" spans="1:25" ht="16.5" customHeight="1" x14ac:dyDescent="0.25">
      <c r="A91" s="64" t="s">
        <v>205</v>
      </c>
      <c r="B91" s="64" t="s">
        <v>206</v>
      </c>
      <c r="C91" s="37">
        <v>4301030895</v>
      </c>
      <c r="D91" s="131">
        <v>4607091387667</v>
      </c>
      <c r="E91" s="131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122</v>
      </c>
      <c r="L91" s="38">
        <v>40</v>
      </c>
      <c r="M91" s="177" t="s">
        <v>207</v>
      </c>
      <c r="N91" s="133"/>
      <c r="O91" s="133"/>
      <c r="P91" s="133"/>
      <c r="Q91" s="134"/>
      <c r="R91" s="40" t="s">
        <v>48</v>
      </c>
      <c r="S91" s="40" t="s">
        <v>48</v>
      </c>
      <c r="T91" s="41" t="s">
        <v>0</v>
      </c>
      <c r="U91" s="59">
        <v>11</v>
      </c>
      <c r="V91" s="56">
        <f t="shared" ref="V91:V99" si="5">IFERROR(IF(U91="",0,CEILING((U91/$H91),1)*$H91),"")</f>
        <v>18</v>
      </c>
      <c r="W91" s="42">
        <f>IFERROR(IF(V91=0,"",ROUNDUP(V91/H91,0)*0.02175),"")</f>
        <v>4.3499999999999997E-2</v>
      </c>
      <c r="X91" s="69" t="s">
        <v>48</v>
      </c>
      <c r="Y91" s="70" t="s">
        <v>48</v>
      </c>
    </row>
    <row r="92" spans="1:25" ht="27" customHeight="1" x14ac:dyDescent="0.25">
      <c r="A92" s="64" t="s">
        <v>208</v>
      </c>
      <c r="B92" s="64" t="s">
        <v>209</v>
      </c>
      <c r="C92" s="37">
        <v>4301030961</v>
      </c>
      <c r="D92" s="131">
        <v>4607091387636</v>
      </c>
      <c r="E92" s="131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78</v>
      </c>
      <c r="L92" s="38">
        <v>40</v>
      </c>
      <c r="M92" s="178" t="s">
        <v>210</v>
      </c>
      <c r="N92" s="133"/>
      <c r="O92" s="133"/>
      <c r="P92" s="133"/>
      <c r="Q92" s="13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</row>
    <row r="93" spans="1:25" ht="27" customHeight="1" x14ac:dyDescent="0.25">
      <c r="A93" s="64" t="s">
        <v>211</v>
      </c>
      <c r="B93" s="64" t="s">
        <v>212</v>
      </c>
      <c r="C93" s="37">
        <v>4301031078</v>
      </c>
      <c r="D93" s="131">
        <v>4607091384727</v>
      </c>
      <c r="E93" s="131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179" t="s">
        <v>213</v>
      </c>
      <c r="N93" s="133"/>
      <c r="O93" s="133"/>
      <c r="P93" s="133"/>
      <c r="Q93" s="13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</row>
    <row r="94" spans="1:25" ht="27" customHeight="1" x14ac:dyDescent="0.25">
      <c r="A94" s="64" t="s">
        <v>214</v>
      </c>
      <c r="B94" s="64" t="s">
        <v>215</v>
      </c>
      <c r="C94" s="37">
        <v>4301031080</v>
      </c>
      <c r="D94" s="131">
        <v>4607091386745</v>
      </c>
      <c r="E94" s="131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180" t="s">
        <v>216</v>
      </c>
      <c r="N94" s="133"/>
      <c r="O94" s="133"/>
      <c r="P94" s="133"/>
      <c r="Q94" s="134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</row>
    <row r="95" spans="1:25" ht="16.5" customHeight="1" x14ac:dyDescent="0.25">
      <c r="A95" s="64" t="s">
        <v>217</v>
      </c>
      <c r="B95" s="64" t="s">
        <v>218</v>
      </c>
      <c r="C95" s="37">
        <v>4301030963</v>
      </c>
      <c r="D95" s="131">
        <v>4607091382426</v>
      </c>
      <c r="E95" s="131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78</v>
      </c>
      <c r="L95" s="38">
        <v>40</v>
      </c>
      <c r="M95" s="181" t="s">
        <v>219</v>
      </c>
      <c r="N95" s="133"/>
      <c r="O95" s="133"/>
      <c r="P95" s="133"/>
      <c r="Q95" s="134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</row>
    <row r="96" spans="1:25" ht="27" customHeight="1" x14ac:dyDescent="0.25">
      <c r="A96" s="64" t="s">
        <v>220</v>
      </c>
      <c r="B96" s="64" t="s">
        <v>221</v>
      </c>
      <c r="C96" s="37">
        <v>4301030962</v>
      </c>
      <c r="D96" s="131">
        <v>4607091386547</v>
      </c>
      <c r="E96" s="131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78</v>
      </c>
      <c r="L96" s="38">
        <v>40</v>
      </c>
      <c r="M96" s="182" t="s">
        <v>222</v>
      </c>
      <c r="N96" s="133"/>
      <c r="O96" s="133"/>
      <c r="P96" s="133"/>
      <c r="Q96" s="134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</row>
    <row r="97" spans="1:25" ht="27" customHeight="1" x14ac:dyDescent="0.25">
      <c r="A97" s="64" t="s">
        <v>223</v>
      </c>
      <c r="B97" s="64" t="s">
        <v>224</v>
      </c>
      <c r="C97" s="37">
        <v>4301031077</v>
      </c>
      <c r="D97" s="131">
        <v>4607091384703</v>
      </c>
      <c r="E97" s="131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183" t="s">
        <v>225</v>
      </c>
      <c r="N97" s="133"/>
      <c r="O97" s="133"/>
      <c r="P97" s="133"/>
      <c r="Q97" s="134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</row>
    <row r="98" spans="1:25" ht="27" customHeight="1" x14ac:dyDescent="0.25">
      <c r="A98" s="64" t="s">
        <v>226</v>
      </c>
      <c r="B98" s="64" t="s">
        <v>227</v>
      </c>
      <c r="C98" s="37">
        <v>4301031079</v>
      </c>
      <c r="D98" s="131">
        <v>4607091384734</v>
      </c>
      <c r="E98" s="131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184" t="s">
        <v>228</v>
      </c>
      <c r="N98" s="133"/>
      <c r="O98" s="133"/>
      <c r="P98" s="133"/>
      <c r="Q98" s="13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</row>
    <row r="99" spans="1:25" ht="27" customHeight="1" x14ac:dyDescent="0.25">
      <c r="A99" s="64" t="s">
        <v>229</v>
      </c>
      <c r="B99" s="64" t="s">
        <v>230</v>
      </c>
      <c r="C99" s="37">
        <v>4301030964</v>
      </c>
      <c r="D99" s="131">
        <v>4607091382464</v>
      </c>
      <c r="E99" s="131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78</v>
      </c>
      <c r="L99" s="38">
        <v>40</v>
      </c>
      <c r="M99" s="185" t="s">
        <v>231</v>
      </c>
      <c r="N99" s="133"/>
      <c r="O99" s="133"/>
      <c r="P99" s="133"/>
      <c r="Q99" s="134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</row>
    <row r="100" spans="1:25" x14ac:dyDescent="0.2">
      <c r="A100" s="138"/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5" t="s">
        <v>43</v>
      </c>
      <c r="N100" s="136"/>
      <c r="O100" s="136"/>
      <c r="P100" s="136"/>
      <c r="Q100" s="136"/>
      <c r="R100" s="136"/>
      <c r="S100" s="137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1.2222222222222223</v>
      </c>
      <c r="V100" s="44">
        <f>IFERROR(V91/H91,"0")+IFERROR(V92/H92,"0")+IFERROR(V93/H93,"0")+IFERROR(V94/H94,"0")+IFERROR(V95/H95,"0")+IFERROR(V96/H96,"0")+IFERROR(V97/H97,"0")+IFERROR(V98/H98,"0")+IFERROR(V99/H99,"0")</f>
        <v>2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4.3499999999999997E-2</v>
      </c>
      <c r="X100" s="68"/>
      <c r="Y100" s="68"/>
    </row>
    <row r="101" spans="1:25" x14ac:dyDescent="0.2">
      <c r="A101" s="138"/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5" t="s">
        <v>43</v>
      </c>
      <c r="N101" s="136"/>
      <c r="O101" s="136"/>
      <c r="P101" s="136"/>
      <c r="Q101" s="136"/>
      <c r="R101" s="136"/>
      <c r="S101" s="137"/>
      <c r="T101" s="43" t="s">
        <v>0</v>
      </c>
      <c r="U101" s="44">
        <f>IFERROR(SUM(U91:U99),"0")</f>
        <v>11</v>
      </c>
      <c r="V101" s="44">
        <f>IFERROR(SUM(V91:V99),"0")</f>
        <v>18</v>
      </c>
      <c r="W101" s="43"/>
      <c r="X101" s="68"/>
      <c r="Y101" s="68"/>
    </row>
    <row r="102" spans="1:25" ht="14.25" customHeight="1" x14ac:dyDescent="0.25">
      <c r="A102" s="130" t="s">
        <v>79</v>
      </c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67"/>
      <c r="Y102" s="67"/>
    </row>
    <row r="103" spans="1:25" ht="27" customHeight="1" x14ac:dyDescent="0.25">
      <c r="A103" s="64" t="s">
        <v>232</v>
      </c>
      <c r="B103" s="64" t="s">
        <v>233</v>
      </c>
      <c r="C103" s="37">
        <v>4301051437</v>
      </c>
      <c r="D103" s="131">
        <v>4607091386967</v>
      </c>
      <c r="E103" s="131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159</v>
      </c>
      <c r="L103" s="38">
        <v>45</v>
      </c>
      <c r="M103" s="186" t="s">
        <v>234</v>
      </c>
      <c r="N103" s="133"/>
      <c r="O103" s="133"/>
      <c r="P103" s="133"/>
      <c r="Q103" s="134"/>
      <c r="R103" s="40" t="s">
        <v>48</v>
      </c>
      <c r="S103" s="40" t="s">
        <v>48</v>
      </c>
      <c r="T103" s="41" t="s">
        <v>0</v>
      </c>
      <c r="U103" s="59">
        <v>50</v>
      </c>
      <c r="V103" s="56">
        <f t="shared" ref="V103:V109" si="6">IFERROR(IF(U103="",0,CEILING((U103/$H103),1)*$H103),"")</f>
        <v>56.699999999999996</v>
      </c>
      <c r="W103" s="42">
        <f>IFERROR(IF(V103=0,"",ROUNDUP(V103/H103,0)*0.02175),"")</f>
        <v>0.15225</v>
      </c>
      <c r="X103" s="69" t="s">
        <v>48</v>
      </c>
      <c r="Y103" s="70" t="s">
        <v>48</v>
      </c>
    </row>
    <row r="104" spans="1:25" ht="16.5" customHeight="1" x14ac:dyDescent="0.25">
      <c r="A104" s="64" t="s">
        <v>235</v>
      </c>
      <c r="B104" s="64" t="s">
        <v>236</v>
      </c>
      <c r="C104" s="37">
        <v>4301051311</v>
      </c>
      <c r="D104" s="131">
        <v>4607091385304</v>
      </c>
      <c r="E104" s="131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78</v>
      </c>
      <c r="L104" s="38">
        <v>40</v>
      </c>
      <c r="M104" s="187" t="s">
        <v>237</v>
      </c>
      <c r="N104" s="133"/>
      <c r="O104" s="133"/>
      <c r="P104" s="133"/>
      <c r="Q104" s="134"/>
      <c r="R104" s="40" t="s">
        <v>48</v>
      </c>
      <c r="S104" s="40" t="s">
        <v>48</v>
      </c>
      <c r="T104" s="41" t="s">
        <v>0</v>
      </c>
      <c r="U104" s="59">
        <v>138</v>
      </c>
      <c r="V104" s="56">
        <f t="shared" si="6"/>
        <v>145.79999999999998</v>
      </c>
      <c r="W104" s="42">
        <f>IFERROR(IF(V104=0,"",ROUNDUP(V104/H104,0)*0.02175),"")</f>
        <v>0.39149999999999996</v>
      </c>
      <c r="X104" s="69" t="s">
        <v>48</v>
      </c>
      <c r="Y104" s="70" t="s">
        <v>48</v>
      </c>
    </row>
    <row r="105" spans="1:25" ht="16.5" customHeight="1" x14ac:dyDescent="0.25">
      <c r="A105" s="64" t="s">
        <v>238</v>
      </c>
      <c r="B105" s="64" t="s">
        <v>239</v>
      </c>
      <c r="C105" s="37">
        <v>4301051306</v>
      </c>
      <c r="D105" s="131">
        <v>4607091386264</v>
      </c>
      <c r="E105" s="131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78</v>
      </c>
      <c r="L105" s="38">
        <v>31</v>
      </c>
      <c r="M105" s="188" t="s">
        <v>240</v>
      </c>
      <c r="N105" s="133"/>
      <c r="O105" s="133"/>
      <c r="P105" s="133"/>
      <c r="Q105" s="134"/>
      <c r="R105" s="40" t="s">
        <v>48</v>
      </c>
      <c r="S105" s="40" t="s">
        <v>48</v>
      </c>
      <c r="T105" s="41" t="s">
        <v>0</v>
      </c>
      <c r="U105" s="59">
        <v>1.5</v>
      </c>
      <c r="V105" s="56">
        <f t="shared" si="6"/>
        <v>3</v>
      </c>
      <c r="W105" s="42">
        <f>IFERROR(IF(V105=0,"",ROUNDUP(V105/H105,0)*0.00753),"")</f>
        <v>7.5300000000000002E-3</v>
      </c>
      <c r="X105" s="69" t="s">
        <v>48</v>
      </c>
      <c r="Y105" s="70" t="s">
        <v>48</v>
      </c>
    </row>
    <row r="106" spans="1:25" ht="27" customHeight="1" x14ac:dyDescent="0.25">
      <c r="A106" s="64" t="s">
        <v>241</v>
      </c>
      <c r="B106" s="64" t="s">
        <v>242</v>
      </c>
      <c r="C106" s="37">
        <v>4301051436</v>
      </c>
      <c r="D106" s="131">
        <v>4607091385731</v>
      </c>
      <c r="E106" s="131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159</v>
      </c>
      <c r="L106" s="38">
        <v>45</v>
      </c>
      <c r="M106" s="189" t="s">
        <v>243</v>
      </c>
      <c r="N106" s="133"/>
      <c r="O106" s="133"/>
      <c r="P106" s="133"/>
      <c r="Q106" s="134"/>
      <c r="R106" s="40" t="s">
        <v>48</v>
      </c>
      <c r="S106" s="40" t="s">
        <v>48</v>
      </c>
      <c r="T106" s="41" t="s">
        <v>0</v>
      </c>
      <c r="U106" s="59">
        <v>1.35</v>
      </c>
      <c r="V106" s="56">
        <f t="shared" si="6"/>
        <v>2.7</v>
      </c>
      <c r="W106" s="42">
        <f>IFERROR(IF(V106=0,"",ROUNDUP(V106/H106,0)*0.00753),"")</f>
        <v>7.5300000000000002E-3</v>
      </c>
      <c r="X106" s="69" t="s">
        <v>48</v>
      </c>
      <c r="Y106" s="70" t="s">
        <v>48</v>
      </c>
    </row>
    <row r="107" spans="1:25" ht="27" customHeight="1" x14ac:dyDescent="0.25">
      <c r="A107" s="64" t="s">
        <v>244</v>
      </c>
      <c r="B107" s="64" t="s">
        <v>245</v>
      </c>
      <c r="C107" s="37">
        <v>4301051439</v>
      </c>
      <c r="D107" s="131">
        <v>4680115880214</v>
      </c>
      <c r="E107" s="131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159</v>
      </c>
      <c r="L107" s="38">
        <v>45</v>
      </c>
      <c r="M107" s="190" t="s">
        <v>246</v>
      </c>
      <c r="N107" s="133"/>
      <c r="O107" s="133"/>
      <c r="P107" s="133"/>
      <c r="Q107" s="134"/>
      <c r="R107" s="40" t="s">
        <v>48</v>
      </c>
      <c r="S107" s="40" t="s">
        <v>48</v>
      </c>
      <c r="T107" s="41" t="s">
        <v>0</v>
      </c>
      <c r="U107" s="59">
        <v>1.35</v>
      </c>
      <c r="V107" s="56">
        <f t="shared" si="6"/>
        <v>2.7</v>
      </c>
      <c r="W107" s="42">
        <f>IFERROR(IF(V107=0,"",ROUNDUP(V107/H107,0)*0.00937),"")</f>
        <v>9.3699999999999999E-3</v>
      </c>
      <c r="X107" s="69" t="s">
        <v>48</v>
      </c>
      <c r="Y107" s="70" t="s">
        <v>48</v>
      </c>
    </row>
    <row r="108" spans="1:25" ht="27" customHeight="1" x14ac:dyDescent="0.25">
      <c r="A108" s="64" t="s">
        <v>247</v>
      </c>
      <c r="B108" s="64" t="s">
        <v>248</v>
      </c>
      <c r="C108" s="37">
        <v>4301051438</v>
      </c>
      <c r="D108" s="131">
        <v>4680115880894</v>
      </c>
      <c r="E108" s="131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159</v>
      </c>
      <c r="L108" s="38">
        <v>45</v>
      </c>
      <c r="M108" s="191" t="s">
        <v>249</v>
      </c>
      <c r="N108" s="133"/>
      <c r="O108" s="133"/>
      <c r="P108" s="133"/>
      <c r="Q108" s="134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</row>
    <row r="109" spans="1:25" ht="27" customHeight="1" x14ac:dyDescent="0.25">
      <c r="A109" s="64" t="s">
        <v>250</v>
      </c>
      <c r="B109" s="64" t="s">
        <v>251</v>
      </c>
      <c r="C109" s="37">
        <v>4301051313</v>
      </c>
      <c r="D109" s="131">
        <v>4607091385427</v>
      </c>
      <c r="E109" s="131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78</v>
      </c>
      <c r="L109" s="38">
        <v>40</v>
      </c>
      <c r="M109" s="192" t="s">
        <v>252</v>
      </c>
      <c r="N109" s="133"/>
      <c r="O109" s="133"/>
      <c r="P109" s="133"/>
      <c r="Q109" s="134"/>
      <c r="R109" s="40" t="s">
        <v>48</v>
      </c>
      <c r="S109" s="40" t="s">
        <v>48</v>
      </c>
      <c r="T109" s="41" t="s">
        <v>0</v>
      </c>
      <c r="U109" s="59">
        <v>1.5</v>
      </c>
      <c r="V109" s="56">
        <f t="shared" si="6"/>
        <v>3</v>
      </c>
      <c r="W109" s="42">
        <f>IFERROR(IF(V109=0,"",ROUNDUP(V109/H109,0)*0.00753),"")</f>
        <v>7.5300000000000002E-3</v>
      </c>
      <c r="X109" s="69" t="s">
        <v>48</v>
      </c>
      <c r="Y109" s="70" t="s">
        <v>48</v>
      </c>
    </row>
    <row r="110" spans="1:25" x14ac:dyDescent="0.2">
      <c r="A110" s="13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5" t="s">
        <v>43</v>
      </c>
      <c r="N110" s="136"/>
      <c r="O110" s="136"/>
      <c r="P110" s="136"/>
      <c r="Q110" s="136"/>
      <c r="R110" s="136"/>
      <c r="S110" s="137"/>
      <c r="T110" s="43" t="s">
        <v>42</v>
      </c>
      <c r="U110" s="44">
        <f>IFERROR(U103/H103,"0")+IFERROR(U104/H104,"0")+IFERROR(U105/H105,"0")+IFERROR(U106/H106,"0")+IFERROR(U107/H107,"0")+IFERROR(U108/H108,"0")+IFERROR(U109/H109,"0")</f>
        <v>25.209876543209877</v>
      </c>
      <c r="V110" s="44">
        <f>IFERROR(V103/H103,"0")+IFERROR(V104/H104,"0")+IFERROR(V105/H105,"0")+IFERROR(V106/H106,"0")+IFERROR(V107/H107,"0")+IFERROR(V108/H108,"0")+IFERROR(V109/H109,"0")</f>
        <v>29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0.57571000000000006</v>
      </c>
      <c r="X110" s="68"/>
      <c r="Y110" s="68"/>
    </row>
    <row r="111" spans="1:25" x14ac:dyDescent="0.2">
      <c r="A111" s="138"/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5" t="s">
        <v>43</v>
      </c>
      <c r="N111" s="136"/>
      <c r="O111" s="136"/>
      <c r="P111" s="136"/>
      <c r="Q111" s="136"/>
      <c r="R111" s="136"/>
      <c r="S111" s="137"/>
      <c r="T111" s="43" t="s">
        <v>0</v>
      </c>
      <c r="U111" s="44">
        <f>IFERROR(SUM(U103:U109),"0")</f>
        <v>193.7</v>
      </c>
      <c r="V111" s="44">
        <f>IFERROR(SUM(V103:V109),"0")</f>
        <v>213.89999999999995</v>
      </c>
      <c r="W111" s="43"/>
      <c r="X111" s="68"/>
      <c r="Y111" s="68"/>
    </row>
    <row r="112" spans="1:25" ht="14.25" customHeight="1" x14ac:dyDescent="0.25">
      <c r="A112" s="130" t="s">
        <v>253</v>
      </c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67"/>
      <c r="Y112" s="67"/>
    </row>
    <row r="113" spans="1:25" ht="27" customHeight="1" x14ac:dyDescent="0.25">
      <c r="A113" s="64" t="s">
        <v>254</v>
      </c>
      <c r="B113" s="64" t="s">
        <v>255</v>
      </c>
      <c r="C113" s="37">
        <v>4301060296</v>
      </c>
      <c r="D113" s="131">
        <v>4607091383065</v>
      </c>
      <c r="E113" s="131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78</v>
      </c>
      <c r="L113" s="38">
        <v>30</v>
      </c>
      <c r="M113" s="193" t="s">
        <v>256</v>
      </c>
      <c r="N113" s="133"/>
      <c r="O113" s="133"/>
      <c r="P113" s="133"/>
      <c r="Q113" s="134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</row>
    <row r="114" spans="1:25" ht="27" customHeight="1" x14ac:dyDescent="0.25">
      <c r="A114" s="64" t="s">
        <v>257</v>
      </c>
      <c r="B114" s="64" t="s">
        <v>258</v>
      </c>
      <c r="C114" s="37">
        <v>4301060282</v>
      </c>
      <c r="D114" s="131">
        <v>4607091380699</v>
      </c>
      <c r="E114" s="131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78</v>
      </c>
      <c r="L114" s="38">
        <v>30</v>
      </c>
      <c r="M114" s="194" t="s">
        <v>259</v>
      </c>
      <c r="N114" s="133"/>
      <c r="O114" s="133"/>
      <c r="P114" s="133"/>
      <c r="Q114" s="134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</row>
    <row r="115" spans="1:25" ht="16.5" customHeight="1" x14ac:dyDescent="0.25">
      <c r="A115" s="64" t="s">
        <v>260</v>
      </c>
      <c r="B115" s="64" t="s">
        <v>261</v>
      </c>
      <c r="C115" s="37">
        <v>4301060309</v>
      </c>
      <c r="D115" s="131">
        <v>4680115880238</v>
      </c>
      <c r="E115" s="131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78</v>
      </c>
      <c r="L115" s="38">
        <v>40</v>
      </c>
      <c r="M115" s="195" t="s">
        <v>262</v>
      </c>
      <c r="N115" s="133"/>
      <c r="O115" s="133"/>
      <c r="P115" s="133"/>
      <c r="Q115" s="134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</row>
    <row r="116" spans="1:25" ht="27" customHeight="1" x14ac:dyDescent="0.25">
      <c r="A116" s="64" t="s">
        <v>263</v>
      </c>
      <c r="B116" s="64" t="s">
        <v>264</v>
      </c>
      <c r="C116" s="37">
        <v>4301060304</v>
      </c>
      <c r="D116" s="131">
        <v>4607091385922</v>
      </c>
      <c r="E116" s="131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78</v>
      </c>
      <c r="L116" s="38">
        <v>30</v>
      </c>
      <c r="M116" s="196" t="s">
        <v>265</v>
      </c>
      <c r="N116" s="133"/>
      <c r="O116" s="133"/>
      <c r="P116" s="133"/>
      <c r="Q116" s="134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</row>
    <row r="117" spans="1:25" x14ac:dyDescent="0.2">
      <c r="A117" s="138"/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5" t="s">
        <v>43</v>
      </c>
      <c r="N117" s="136"/>
      <c r="O117" s="136"/>
      <c r="P117" s="136"/>
      <c r="Q117" s="136"/>
      <c r="R117" s="136"/>
      <c r="S117" s="137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138"/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5" t="s">
        <v>43</v>
      </c>
      <c r="N118" s="136"/>
      <c r="O118" s="136"/>
      <c r="P118" s="136"/>
      <c r="Q118" s="136"/>
      <c r="R118" s="136"/>
      <c r="S118" s="137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5" ht="16.5" customHeight="1" x14ac:dyDescent="0.25">
      <c r="A119" s="129" t="s">
        <v>266</v>
      </c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66"/>
      <c r="Y119" s="66"/>
    </row>
    <row r="120" spans="1:25" ht="14.25" customHeight="1" x14ac:dyDescent="0.25">
      <c r="A120" s="130" t="s">
        <v>79</v>
      </c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67"/>
      <c r="Y120" s="67"/>
    </row>
    <row r="121" spans="1:25" ht="27" customHeight="1" x14ac:dyDescent="0.25">
      <c r="A121" s="64" t="s">
        <v>267</v>
      </c>
      <c r="B121" s="64" t="s">
        <v>268</v>
      </c>
      <c r="C121" s="37">
        <v>4301051360</v>
      </c>
      <c r="D121" s="131">
        <v>4607091385168</v>
      </c>
      <c r="E121" s="131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159</v>
      </c>
      <c r="L121" s="38">
        <v>45</v>
      </c>
      <c r="M121" s="197" t="s">
        <v>269</v>
      </c>
      <c r="N121" s="133"/>
      <c r="O121" s="133"/>
      <c r="P121" s="133"/>
      <c r="Q121" s="134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IFERROR(IF(V121=0,"",ROUNDUP(V121/H121,0)*0.02175),"")</f>
        <v/>
      </c>
      <c r="X121" s="69" t="s">
        <v>48</v>
      </c>
      <c r="Y121" s="70" t="s">
        <v>48</v>
      </c>
    </row>
    <row r="122" spans="1:25" ht="16.5" customHeight="1" x14ac:dyDescent="0.25">
      <c r="A122" s="64" t="s">
        <v>270</v>
      </c>
      <c r="B122" s="64" t="s">
        <v>271</v>
      </c>
      <c r="C122" s="37">
        <v>4301051362</v>
      </c>
      <c r="D122" s="131">
        <v>4607091383256</v>
      </c>
      <c r="E122" s="131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159</v>
      </c>
      <c r="L122" s="38">
        <v>45</v>
      </c>
      <c r="M122" s="198" t="s">
        <v>272</v>
      </c>
      <c r="N122" s="133"/>
      <c r="O122" s="133"/>
      <c r="P122" s="133"/>
      <c r="Q122" s="134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</row>
    <row r="123" spans="1:25" ht="16.5" customHeight="1" x14ac:dyDescent="0.25">
      <c r="A123" s="64" t="s">
        <v>273</v>
      </c>
      <c r="B123" s="64" t="s">
        <v>274</v>
      </c>
      <c r="C123" s="37">
        <v>4301051358</v>
      </c>
      <c r="D123" s="131">
        <v>4607091385748</v>
      </c>
      <c r="E123" s="131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159</v>
      </c>
      <c r="L123" s="38">
        <v>45</v>
      </c>
      <c r="M123" s="199" t="s">
        <v>275</v>
      </c>
      <c r="N123" s="133"/>
      <c r="O123" s="133"/>
      <c r="P123" s="133"/>
      <c r="Q123" s="134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</row>
    <row r="124" spans="1:25" ht="16.5" customHeight="1" x14ac:dyDescent="0.25">
      <c r="A124" s="64" t="s">
        <v>276</v>
      </c>
      <c r="B124" s="64" t="s">
        <v>277</v>
      </c>
      <c r="C124" s="37">
        <v>4301051364</v>
      </c>
      <c r="D124" s="131">
        <v>4607091384581</v>
      </c>
      <c r="E124" s="131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159</v>
      </c>
      <c r="L124" s="38">
        <v>45</v>
      </c>
      <c r="M124" s="200" t="s">
        <v>278</v>
      </c>
      <c r="N124" s="133"/>
      <c r="O124" s="133"/>
      <c r="P124" s="133"/>
      <c r="Q124" s="134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</row>
    <row r="125" spans="1:25" x14ac:dyDescent="0.2">
      <c r="A125" s="138"/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5" t="s">
        <v>43</v>
      </c>
      <c r="N125" s="136"/>
      <c r="O125" s="136"/>
      <c r="P125" s="136"/>
      <c r="Q125" s="136"/>
      <c r="R125" s="136"/>
      <c r="S125" s="137"/>
      <c r="T125" s="43" t="s">
        <v>42</v>
      </c>
      <c r="U125" s="44">
        <f>IFERROR(U121/H121,"0")+IFERROR(U122/H122,"0")+IFERROR(U123/H123,"0")+IFERROR(U124/H124,"0")</f>
        <v>0</v>
      </c>
      <c r="V125" s="44">
        <f>IFERROR(V121/H121,"0")+IFERROR(V122/H122,"0")+IFERROR(V123/H123,"0")+IFERROR(V124/H124,"0")</f>
        <v>0</v>
      </c>
      <c r="W125" s="44">
        <f>IFERROR(IF(W121="",0,W121),"0")+IFERROR(IF(W122="",0,W122),"0")+IFERROR(IF(W123="",0,W123),"0")+IFERROR(IF(W124="",0,W124),"0")</f>
        <v>0</v>
      </c>
      <c r="X125" s="68"/>
      <c r="Y125" s="68"/>
    </row>
    <row r="126" spans="1:25" x14ac:dyDescent="0.2">
      <c r="A126" s="138"/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5" t="s">
        <v>43</v>
      </c>
      <c r="N126" s="136"/>
      <c r="O126" s="136"/>
      <c r="P126" s="136"/>
      <c r="Q126" s="136"/>
      <c r="R126" s="136"/>
      <c r="S126" s="137"/>
      <c r="T126" s="43" t="s">
        <v>0</v>
      </c>
      <c r="U126" s="44">
        <f>IFERROR(SUM(U121:U124),"0")</f>
        <v>0</v>
      </c>
      <c r="V126" s="44">
        <f>IFERROR(SUM(V121:V124),"0")</f>
        <v>0</v>
      </c>
      <c r="W126" s="43"/>
      <c r="X126" s="68"/>
      <c r="Y126" s="68"/>
    </row>
    <row r="127" spans="1:25" ht="27.75" customHeight="1" x14ac:dyDescent="0.2">
      <c r="A127" s="128" t="s">
        <v>279</v>
      </c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55"/>
      <c r="Y127" s="55"/>
    </row>
    <row r="128" spans="1:25" ht="16.5" customHeight="1" x14ac:dyDescent="0.25">
      <c r="A128" s="129" t="s">
        <v>280</v>
      </c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66"/>
      <c r="Y128" s="66"/>
    </row>
    <row r="129" spans="1:25" ht="14.25" customHeight="1" x14ac:dyDescent="0.25">
      <c r="A129" s="130" t="s">
        <v>127</v>
      </c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67"/>
      <c r="Y129" s="67"/>
    </row>
    <row r="130" spans="1:25" ht="27" customHeight="1" x14ac:dyDescent="0.25">
      <c r="A130" s="64" t="s">
        <v>281</v>
      </c>
      <c r="B130" s="64" t="s">
        <v>282</v>
      </c>
      <c r="C130" s="37">
        <v>4301011223</v>
      </c>
      <c r="D130" s="131">
        <v>4607091383423</v>
      </c>
      <c r="E130" s="131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159</v>
      </c>
      <c r="L130" s="38">
        <v>35</v>
      </c>
      <c r="M130" s="201" t="s">
        <v>283</v>
      </c>
      <c r="N130" s="133"/>
      <c r="O130" s="133"/>
      <c r="P130" s="133"/>
      <c r="Q130" s="134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</row>
    <row r="131" spans="1:25" ht="27" customHeight="1" x14ac:dyDescent="0.25">
      <c r="A131" s="64" t="s">
        <v>284</v>
      </c>
      <c r="B131" s="64" t="s">
        <v>285</v>
      </c>
      <c r="C131" s="37">
        <v>4301011338</v>
      </c>
      <c r="D131" s="131">
        <v>4607091381405</v>
      </c>
      <c r="E131" s="131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78</v>
      </c>
      <c r="L131" s="38">
        <v>35</v>
      </c>
      <c r="M131" s="202" t="s">
        <v>286</v>
      </c>
      <c r="N131" s="133"/>
      <c r="O131" s="133"/>
      <c r="P131" s="133"/>
      <c r="Q131" s="134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</row>
    <row r="132" spans="1:25" ht="27" customHeight="1" x14ac:dyDescent="0.25">
      <c r="A132" s="64" t="s">
        <v>287</v>
      </c>
      <c r="B132" s="64" t="s">
        <v>288</v>
      </c>
      <c r="C132" s="37">
        <v>4301011333</v>
      </c>
      <c r="D132" s="131">
        <v>4607091386516</v>
      </c>
      <c r="E132" s="131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78</v>
      </c>
      <c r="L132" s="38">
        <v>30</v>
      </c>
      <c r="M132" s="203" t="s">
        <v>289</v>
      </c>
      <c r="N132" s="133"/>
      <c r="O132" s="133"/>
      <c r="P132" s="133"/>
      <c r="Q132" s="134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</row>
    <row r="133" spans="1:25" x14ac:dyDescent="0.2">
      <c r="A133" s="138"/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5" t="s">
        <v>43</v>
      </c>
      <c r="N133" s="136"/>
      <c r="O133" s="136"/>
      <c r="P133" s="136"/>
      <c r="Q133" s="136"/>
      <c r="R133" s="136"/>
      <c r="S133" s="137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138"/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5" t="s">
        <v>43</v>
      </c>
      <c r="N134" s="136"/>
      <c r="O134" s="136"/>
      <c r="P134" s="136"/>
      <c r="Q134" s="136"/>
      <c r="R134" s="136"/>
      <c r="S134" s="137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5" ht="16.5" customHeight="1" x14ac:dyDescent="0.25">
      <c r="A135" s="129" t="s">
        <v>290</v>
      </c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66"/>
      <c r="Y135" s="66"/>
    </row>
    <row r="136" spans="1:25" ht="14.25" customHeight="1" x14ac:dyDescent="0.25">
      <c r="A136" s="130" t="s">
        <v>127</v>
      </c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67"/>
      <c r="Y136" s="67"/>
    </row>
    <row r="137" spans="1:25" ht="27" customHeight="1" x14ac:dyDescent="0.25">
      <c r="A137" s="64" t="s">
        <v>291</v>
      </c>
      <c r="B137" s="64" t="s">
        <v>292</v>
      </c>
      <c r="C137" s="37">
        <v>4301011346</v>
      </c>
      <c r="D137" s="131">
        <v>4607091387445</v>
      </c>
      <c r="E137" s="131"/>
      <c r="F137" s="63">
        <v>0.9</v>
      </c>
      <c r="G137" s="38">
        <v>10</v>
      </c>
      <c r="H137" s="63">
        <v>9</v>
      </c>
      <c r="I137" s="63">
        <v>9.6300000000000008</v>
      </c>
      <c r="J137" s="38">
        <v>56</v>
      </c>
      <c r="K137" s="39" t="s">
        <v>122</v>
      </c>
      <c r="L137" s="38">
        <v>31</v>
      </c>
      <c r="M137" s="204" t="s">
        <v>293</v>
      </c>
      <c r="N137" s="133"/>
      <c r="O137" s="133"/>
      <c r="P137" s="133"/>
      <c r="Q137" s="134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0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48</v>
      </c>
    </row>
    <row r="138" spans="1:25" ht="27" customHeight="1" x14ac:dyDescent="0.25">
      <c r="A138" s="64" t="s">
        <v>294</v>
      </c>
      <c r="B138" s="64" t="s">
        <v>295</v>
      </c>
      <c r="C138" s="37">
        <v>4301011362</v>
      </c>
      <c r="D138" s="131">
        <v>4607091386004</v>
      </c>
      <c r="E138" s="131"/>
      <c r="F138" s="63">
        <v>1.35</v>
      </c>
      <c r="G138" s="38">
        <v>8</v>
      </c>
      <c r="H138" s="63">
        <v>10.8</v>
      </c>
      <c r="I138" s="63">
        <v>11.28</v>
      </c>
      <c r="J138" s="38">
        <v>48</v>
      </c>
      <c r="K138" s="39" t="s">
        <v>297</v>
      </c>
      <c r="L138" s="38">
        <v>55</v>
      </c>
      <c r="M138" s="205" t="s">
        <v>296</v>
      </c>
      <c r="N138" s="133"/>
      <c r="O138" s="133"/>
      <c r="P138" s="133"/>
      <c r="Q138" s="134"/>
      <c r="R138" s="40" t="s">
        <v>48</v>
      </c>
      <c r="S138" s="40" t="s">
        <v>48</v>
      </c>
      <c r="T138" s="41" t="s">
        <v>0</v>
      </c>
      <c r="U138" s="59">
        <v>620</v>
      </c>
      <c r="V138" s="56">
        <f t="shared" si="7"/>
        <v>626.40000000000009</v>
      </c>
      <c r="W138" s="42">
        <f>IFERROR(IF(V138=0,"",ROUNDUP(V138/H138,0)*0.02039),"")</f>
        <v>1.18262</v>
      </c>
      <c r="X138" s="69" t="s">
        <v>48</v>
      </c>
      <c r="Y138" s="70" t="s">
        <v>48</v>
      </c>
    </row>
    <row r="139" spans="1:25" ht="27" customHeight="1" x14ac:dyDescent="0.25">
      <c r="A139" s="64" t="s">
        <v>294</v>
      </c>
      <c r="B139" s="64" t="s">
        <v>298</v>
      </c>
      <c r="C139" s="37">
        <v>4301011308</v>
      </c>
      <c r="D139" s="131">
        <v>4607091386004</v>
      </c>
      <c r="E139" s="131"/>
      <c r="F139" s="63">
        <v>1.35</v>
      </c>
      <c r="G139" s="38">
        <v>8</v>
      </c>
      <c r="H139" s="63">
        <v>10.8</v>
      </c>
      <c r="I139" s="63">
        <v>11.28</v>
      </c>
      <c r="J139" s="38">
        <v>56</v>
      </c>
      <c r="K139" s="39" t="s">
        <v>122</v>
      </c>
      <c r="L139" s="38">
        <v>55</v>
      </c>
      <c r="M139" s="206" t="s">
        <v>296</v>
      </c>
      <c r="N139" s="133"/>
      <c r="O139" s="133"/>
      <c r="P139" s="133"/>
      <c r="Q139" s="134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IFERROR(IF(V139=0,"",ROUNDUP(V139/H139,0)*0.02175),"")</f>
        <v/>
      </c>
      <c r="X139" s="69" t="s">
        <v>48</v>
      </c>
      <c r="Y139" s="70" t="s">
        <v>48</v>
      </c>
    </row>
    <row r="140" spans="1:25" ht="27" customHeight="1" x14ac:dyDescent="0.25">
      <c r="A140" s="64" t="s">
        <v>299</v>
      </c>
      <c r="B140" s="64" t="s">
        <v>300</v>
      </c>
      <c r="C140" s="37">
        <v>4301011347</v>
      </c>
      <c r="D140" s="131">
        <v>4607091386073</v>
      </c>
      <c r="E140" s="131"/>
      <c r="F140" s="63">
        <v>0.9</v>
      </c>
      <c r="G140" s="38">
        <v>10</v>
      </c>
      <c r="H140" s="63">
        <v>9</v>
      </c>
      <c r="I140" s="63">
        <v>9.6300000000000008</v>
      </c>
      <c r="J140" s="38">
        <v>56</v>
      </c>
      <c r="K140" s="39" t="s">
        <v>122</v>
      </c>
      <c r="L140" s="38">
        <v>31</v>
      </c>
      <c r="M140" s="207" t="s">
        <v>301</v>
      </c>
      <c r="N140" s="133"/>
      <c r="O140" s="133"/>
      <c r="P140" s="133"/>
      <c r="Q140" s="134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</row>
    <row r="141" spans="1:25" ht="27" customHeight="1" x14ac:dyDescent="0.25">
      <c r="A141" s="64" t="s">
        <v>302</v>
      </c>
      <c r="B141" s="64" t="s">
        <v>303</v>
      </c>
      <c r="C141" s="37">
        <v>4301010928</v>
      </c>
      <c r="D141" s="131">
        <v>4607091387322</v>
      </c>
      <c r="E141" s="131"/>
      <c r="F141" s="63">
        <v>1.35</v>
      </c>
      <c r="G141" s="38">
        <v>8</v>
      </c>
      <c r="H141" s="63">
        <v>10.8</v>
      </c>
      <c r="I141" s="63">
        <v>11.28</v>
      </c>
      <c r="J141" s="38">
        <v>56</v>
      </c>
      <c r="K141" s="39" t="s">
        <v>122</v>
      </c>
      <c r="L141" s="38">
        <v>55</v>
      </c>
      <c r="M141" s="208" t="s">
        <v>304</v>
      </c>
      <c r="N141" s="133"/>
      <c r="O141" s="133"/>
      <c r="P141" s="133"/>
      <c r="Q141" s="13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</row>
    <row r="142" spans="1:25" ht="27" customHeight="1" x14ac:dyDescent="0.25">
      <c r="A142" s="64" t="s">
        <v>302</v>
      </c>
      <c r="B142" s="64" t="s">
        <v>305</v>
      </c>
      <c r="C142" s="37">
        <v>4301011395</v>
      </c>
      <c r="D142" s="131">
        <v>4607091387322</v>
      </c>
      <c r="E142" s="131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297</v>
      </c>
      <c r="L142" s="38">
        <v>55</v>
      </c>
      <c r="M142" s="209" t="s">
        <v>304</v>
      </c>
      <c r="N142" s="133"/>
      <c r="O142" s="133"/>
      <c r="P142" s="133"/>
      <c r="Q142" s="134"/>
      <c r="R142" s="40" t="s">
        <v>48</v>
      </c>
      <c r="S142" s="40" t="s">
        <v>48</v>
      </c>
      <c r="T142" s="41" t="s">
        <v>0</v>
      </c>
      <c r="U142" s="59">
        <v>20</v>
      </c>
      <c r="V142" s="56">
        <f t="shared" si="7"/>
        <v>21.6</v>
      </c>
      <c r="W142" s="42">
        <f>IFERROR(IF(V142=0,"",ROUNDUP(V142/H142,0)*0.02039),"")</f>
        <v>4.0779999999999997E-2</v>
      </c>
      <c r="X142" s="69" t="s">
        <v>48</v>
      </c>
      <c r="Y142" s="70" t="s">
        <v>48</v>
      </c>
    </row>
    <row r="143" spans="1:25" ht="27" customHeight="1" x14ac:dyDescent="0.25">
      <c r="A143" s="64" t="s">
        <v>306</v>
      </c>
      <c r="B143" s="64" t="s">
        <v>307</v>
      </c>
      <c r="C143" s="37">
        <v>4301011311</v>
      </c>
      <c r="D143" s="131">
        <v>4607091387377</v>
      </c>
      <c r="E143" s="131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122</v>
      </c>
      <c r="L143" s="38">
        <v>55</v>
      </c>
      <c r="M143" s="210" t="s">
        <v>308</v>
      </c>
      <c r="N143" s="133"/>
      <c r="O143" s="133"/>
      <c r="P143" s="133"/>
      <c r="Q143" s="134"/>
      <c r="R143" s="40" t="s">
        <v>48</v>
      </c>
      <c r="S143" s="40" t="s">
        <v>48</v>
      </c>
      <c r="T143" s="41" t="s">
        <v>0</v>
      </c>
      <c r="U143" s="59">
        <v>40</v>
      </c>
      <c r="V143" s="56">
        <f t="shared" si="7"/>
        <v>43.2</v>
      </c>
      <c r="W143" s="42">
        <f>IFERROR(IF(V143=0,"",ROUNDUP(V143/H143,0)*0.02175),"")</f>
        <v>8.6999999999999994E-2</v>
      </c>
      <c r="X143" s="69" t="s">
        <v>48</v>
      </c>
      <c r="Y143" s="70" t="s">
        <v>48</v>
      </c>
    </row>
    <row r="144" spans="1:25" ht="27" customHeight="1" x14ac:dyDescent="0.25">
      <c r="A144" s="64" t="s">
        <v>309</v>
      </c>
      <c r="B144" s="64" t="s">
        <v>310</v>
      </c>
      <c r="C144" s="37">
        <v>4301010945</v>
      </c>
      <c r="D144" s="131">
        <v>4607091387353</v>
      </c>
      <c r="E144" s="131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122</v>
      </c>
      <c r="L144" s="38">
        <v>55</v>
      </c>
      <c r="M144" s="211" t="s">
        <v>311</v>
      </c>
      <c r="N144" s="133"/>
      <c r="O144" s="133"/>
      <c r="P144" s="133"/>
      <c r="Q144" s="134"/>
      <c r="R144" s="40" t="s">
        <v>48</v>
      </c>
      <c r="S144" s="40" t="s">
        <v>48</v>
      </c>
      <c r="T144" s="41" t="s">
        <v>0</v>
      </c>
      <c r="U144" s="59">
        <v>20</v>
      </c>
      <c r="V144" s="56">
        <f t="shared" si="7"/>
        <v>21.6</v>
      </c>
      <c r="W144" s="42">
        <f>IFERROR(IF(V144=0,"",ROUNDUP(V144/H144,0)*0.02175),"")</f>
        <v>4.3499999999999997E-2</v>
      </c>
      <c r="X144" s="69" t="s">
        <v>48</v>
      </c>
      <c r="Y144" s="70" t="s">
        <v>48</v>
      </c>
    </row>
    <row r="145" spans="1:25" ht="27" customHeight="1" x14ac:dyDescent="0.25">
      <c r="A145" s="64" t="s">
        <v>312</v>
      </c>
      <c r="B145" s="64" t="s">
        <v>313</v>
      </c>
      <c r="C145" s="37">
        <v>4301011328</v>
      </c>
      <c r="D145" s="131">
        <v>4607091386011</v>
      </c>
      <c r="E145" s="131"/>
      <c r="F145" s="63">
        <v>0.5</v>
      </c>
      <c r="G145" s="38">
        <v>10</v>
      </c>
      <c r="H145" s="63">
        <v>5</v>
      </c>
      <c r="I145" s="63">
        <v>5.21</v>
      </c>
      <c r="J145" s="38">
        <v>120</v>
      </c>
      <c r="K145" s="39" t="s">
        <v>78</v>
      </c>
      <c r="L145" s="38">
        <v>55</v>
      </c>
      <c r="M145" s="212" t="s">
        <v>314</v>
      </c>
      <c r="N145" s="133"/>
      <c r="O145" s="133"/>
      <c r="P145" s="133"/>
      <c r="Q145" s="134"/>
      <c r="R145" s="40" t="s">
        <v>48</v>
      </c>
      <c r="S145" s="40" t="s">
        <v>48</v>
      </c>
      <c r="T145" s="41" t="s">
        <v>0</v>
      </c>
      <c r="U145" s="59">
        <v>1.5</v>
      </c>
      <c r="V145" s="56">
        <f t="shared" si="7"/>
        <v>5</v>
      </c>
      <c r="W145" s="42">
        <f>IFERROR(IF(V145=0,"",ROUNDUP(V145/H145,0)*0.00937),"")</f>
        <v>9.3699999999999999E-3</v>
      </c>
      <c r="X145" s="69" t="s">
        <v>48</v>
      </c>
      <c r="Y145" s="70" t="s">
        <v>48</v>
      </c>
    </row>
    <row r="146" spans="1:25" ht="27" customHeight="1" x14ac:dyDescent="0.25">
      <c r="A146" s="64" t="s">
        <v>315</v>
      </c>
      <c r="B146" s="64" t="s">
        <v>316</v>
      </c>
      <c r="C146" s="37">
        <v>4301011329</v>
      </c>
      <c r="D146" s="131">
        <v>4607091387308</v>
      </c>
      <c r="E146" s="131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78</v>
      </c>
      <c r="L146" s="38">
        <v>55</v>
      </c>
      <c r="M146" s="213" t="s">
        <v>317</v>
      </c>
      <c r="N146" s="133"/>
      <c r="O146" s="133"/>
      <c r="P146" s="133"/>
      <c r="Q146" s="134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</row>
    <row r="147" spans="1:25" ht="27" customHeight="1" x14ac:dyDescent="0.25">
      <c r="A147" s="64" t="s">
        <v>318</v>
      </c>
      <c r="B147" s="64" t="s">
        <v>319</v>
      </c>
      <c r="C147" s="37">
        <v>4301011049</v>
      </c>
      <c r="D147" s="131">
        <v>4607091387339</v>
      </c>
      <c r="E147" s="131"/>
      <c r="F147" s="63">
        <v>0.5</v>
      </c>
      <c r="G147" s="38">
        <v>10</v>
      </c>
      <c r="H147" s="63">
        <v>5</v>
      </c>
      <c r="I147" s="63">
        <v>5.24</v>
      </c>
      <c r="J147" s="38">
        <v>120</v>
      </c>
      <c r="K147" s="39" t="s">
        <v>122</v>
      </c>
      <c r="L147" s="38">
        <v>55</v>
      </c>
      <c r="M147" s="214" t="s">
        <v>320</v>
      </c>
      <c r="N147" s="133"/>
      <c r="O147" s="133"/>
      <c r="P147" s="133"/>
      <c r="Q147" s="134"/>
      <c r="R147" s="40" t="s">
        <v>48</v>
      </c>
      <c r="S147" s="40" t="s">
        <v>48</v>
      </c>
      <c r="T147" s="41" t="s">
        <v>0</v>
      </c>
      <c r="U147" s="59">
        <v>1.5</v>
      </c>
      <c r="V147" s="56">
        <f t="shared" si="7"/>
        <v>5</v>
      </c>
      <c r="W147" s="42">
        <f>IFERROR(IF(V147=0,"",ROUNDUP(V147/H147,0)*0.00937),"")</f>
        <v>9.3699999999999999E-3</v>
      </c>
      <c r="X147" s="69" t="s">
        <v>48</v>
      </c>
      <c r="Y147" s="70" t="s">
        <v>48</v>
      </c>
    </row>
    <row r="148" spans="1:25" ht="27" customHeight="1" x14ac:dyDescent="0.25">
      <c r="A148" s="64" t="s">
        <v>321</v>
      </c>
      <c r="B148" s="64" t="s">
        <v>322</v>
      </c>
      <c r="C148" s="37">
        <v>4301011454</v>
      </c>
      <c r="D148" s="131">
        <v>4680115881396</v>
      </c>
      <c r="E148" s="131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215" t="s">
        <v>323</v>
      </c>
      <c r="N148" s="133"/>
      <c r="O148" s="133"/>
      <c r="P148" s="133"/>
      <c r="Q148" s="134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</row>
    <row r="149" spans="1:25" ht="27" customHeight="1" x14ac:dyDescent="0.25">
      <c r="A149" s="64" t="s">
        <v>324</v>
      </c>
      <c r="B149" s="64" t="s">
        <v>325</v>
      </c>
      <c r="C149" s="37">
        <v>4301010944</v>
      </c>
      <c r="D149" s="131">
        <v>4607091387346</v>
      </c>
      <c r="E149" s="131"/>
      <c r="F149" s="63">
        <v>0.4</v>
      </c>
      <c r="G149" s="38">
        <v>10</v>
      </c>
      <c r="H149" s="63">
        <v>4</v>
      </c>
      <c r="I149" s="63">
        <v>4.24</v>
      </c>
      <c r="J149" s="38">
        <v>120</v>
      </c>
      <c r="K149" s="39" t="s">
        <v>122</v>
      </c>
      <c r="L149" s="38">
        <v>55</v>
      </c>
      <c r="M149" s="216" t="s">
        <v>326</v>
      </c>
      <c r="N149" s="133"/>
      <c r="O149" s="133"/>
      <c r="P149" s="133"/>
      <c r="Q149" s="134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</row>
    <row r="150" spans="1:25" ht="27" customHeight="1" x14ac:dyDescent="0.25">
      <c r="A150" s="64" t="s">
        <v>327</v>
      </c>
      <c r="B150" s="64" t="s">
        <v>328</v>
      </c>
      <c r="C150" s="37">
        <v>4301011353</v>
      </c>
      <c r="D150" s="131">
        <v>4607091389807</v>
      </c>
      <c r="E150" s="131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122</v>
      </c>
      <c r="L150" s="38">
        <v>55</v>
      </c>
      <c r="M150" s="217" t="s">
        <v>329</v>
      </c>
      <c r="N150" s="133"/>
      <c r="O150" s="133"/>
      <c r="P150" s="133"/>
      <c r="Q150" s="134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</row>
    <row r="151" spans="1:25" x14ac:dyDescent="0.2">
      <c r="A151" s="138"/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5" t="s">
        <v>43</v>
      </c>
      <c r="N151" s="136"/>
      <c r="O151" s="136"/>
      <c r="P151" s="136"/>
      <c r="Q151" s="136"/>
      <c r="R151" s="136"/>
      <c r="S151" s="137"/>
      <c r="T151" s="43" t="s">
        <v>42</v>
      </c>
      <c r="U151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</f>
        <v>65.414814814814804</v>
      </c>
      <c r="V151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</f>
        <v>68</v>
      </c>
      <c r="W151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</f>
        <v>1.3726400000000003</v>
      </c>
      <c r="X151" s="68"/>
      <c r="Y151" s="68"/>
    </row>
    <row r="152" spans="1:25" x14ac:dyDescent="0.2">
      <c r="A152" s="138"/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5" t="s">
        <v>43</v>
      </c>
      <c r="N152" s="136"/>
      <c r="O152" s="136"/>
      <c r="P152" s="136"/>
      <c r="Q152" s="136"/>
      <c r="R152" s="136"/>
      <c r="S152" s="137"/>
      <c r="T152" s="43" t="s">
        <v>0</v>
      </c>
      <c r="U152" s="44">
        <f>IFERROR(SUM(U137:U150),"0")</f>
        <v>703</v>
      </c>
      <c r="V152" s="44">
        <f>IFERROR(SUM(V137:V150),"0")</f>
        <v>722.80000000000018</v>
      </c>
      <c r="W152" s="43"/>
      <c r="X152" s="68"/>
      <c r="Y152" s="68"/>
    </row>
    <row r="153" spans="1:25" ht="14.25" customHeight="1" x14ac:dyDescent="0.25">
      <c r="A153" s="130" t="s">
        <v>118</v>
      </c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67"/>
      <c r="Y153" s="67"/>
    </row>
    <row r="154" spans="1:25" ht="16.5" customHeight="1" x14ac:dyDescent="0.25">
      <c r="A154" s="64" t="s">
        <v>330</v>
      </c>
      <c r="B154" s="64" t="s">
        <v>331</v>
      </c>
      <c r="C154" s="37">
        <v>4301020220</v>
      </c>
      <c r="D154" s="131">
        <v>4680115880764</v>
      </c>
      <c r="E154" s="131"/>
      <c r="F154" s="63">
        <v>0.35</v>
      </c>
      <c r="G154" s="38">
        <v>6</v>
      </c>
      <c r="H154" s="63">
        <v>2.1</v>
      </c>
      <c r="I154" s="63">
        <v>2.2999999999999998</v>
      </c>
      <c r="J154" s="38">
        <v>156</v>
      </c>
      <c r="K154" s="39" t="s">
        <v>122</v>
      </c>
      <c r="L154" s="38">
        <v>50</v>
      </c>
      <c r="M154" s="218" t="s">
        <v>332</v>
      </c>
      <c r="N154" s="133"/>
      <c r="O154" s="133"/>
      <c r="P154" s="133"/>
      <c r="Q154" s="134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</row>
    <row r="155" spans="1:25" x14ac:dyDescent="0.2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5" t="s">
        <v>43</v>
      </c>
      <c r="N155" s="136"/>
      <c r="O155" s="136"/>
      <c r="P155" s="136"/>
      <c r="Q155" s="136"/>
      <c r="R155" s="136"/>
      <c r="S155" s="137"/>
      <c r="T155" s="43" t="s">
        <v>42</v>
      </c>
      <c r="U155" s="44">
        <f>IFERROR(U154/H154,"0")</f>
        <v>0</v>
      </c>
      <c r="V155" s="44">
        <f>IFERROR(V154/H154,"0")</f>
        <v>0</v>
      </c>
      <c r="W155" s="44">
        <f>IFERROR(IF(W154="",0,W154),"0")</f>
        <v>0</v>
      </c>
      <c r="X155" s="68"/>
      <c r="Y155" s="68"/>
    </row>
    <row r="156" spans="1:25" x14ac:dyDescent="0.2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5" t="s">
        <v>43</v>
      </c>
      <c r="N156" s="136"/>
      <c r="O156" s="136"/>
      <c r="P156" s="136"/>
      <c r="Q156" s="136"/>
      <c r="R156" s="136"/>
      <c r="S156" s="137"/>
      <c r="T156" s="43" t="s">
        <v>0</v>
      </c>
      <c r="U156" s="44">
        <f>IFERROR(SUM(U154:U154),"0")</f>
        <v>0</v>
      </c>
      <c r="V156" s="44">
        <f>IFERROR(SUM(V154:V154),"0")</f>
        <v>0</v>
      </c>
      <c r="W156" s="43"/>
      <c r="X156" s="68"/>
      <c r="Y156" s="68"/>
    </row>
    <row r="157" spans="1:25" ht="14.25" customHeight="1" x14ac:dyDescent="0.25">
      <c r="A157" s="130" t="s">
        <v>74</v>
      </c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67"/>
      <c r="Y157" s="67"/>
    </row>
    <row r="158" spans="1:25" ht="27" customHeight="1" x14ac:dyDescent="0.25">
      <c r="A158" s="64" t="s">
        <v>333</v>
      </c>
      <c r="B158" s="64" t="s">
        <v>334</v>
      </c>
      <c r="C158" s="37">
        <v>4301031224</v>
      </c>
      <c r="D158" s="131">
        <v>4680115882683</v>
      </c>
      <c r="E158" s="131"/>
      <c r="F158" s="63">
        <v>0.9</v>
      </c>
      <c r="G158" s="38">
        <v>6</v>
      </c>
      <c r="H158" s="63">
        <v>5.4</v>
      </c>
      <c r="I158" s="63">
        <v>5.88</v>
      </c>
      <c r="J158" s="38">
        <v>56</v>
      </c>
      <c r="K158" s="39" t="s">
        <v>78</v>
      </c>
      <c r="L158" s="38">
        <v>40</v>
      </c>
      <c r="M158" s="219" t="s">
        <v>335</v>
      </c>
      <c r="N158" s="133"/>
      <c r="O158" s="133"/>
      <c r="P158" s="133"/>
      <c r="Q158" s="134"/>
      <c r="R158" s="40" t="s">
        <v>48</v>
      </c>
      <c r="S158" s="40" t="s">
        <v>48</v>
      </c>
      <c r="T158" s="41" t="s">
        <v>0</v>
      </c>
      <c r="U158" s="59">
        <v>0</v>
      </c>
      <c r="V158" s="56">
        <f t="shared" ref="V158:V171" si="8"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336</v>
      </c>
    </row>
    <row r="159" spans="1:25" ht="27" customHeight="1" x14ac:dyDescent="0.25">
      <c r="A159" s="64" t="s">
        <v>337</v>
      </c>
      <c r="B159" s="64" t="s">
        <v>338</v>
      </c>
      <c r="C159" s="37">
        <v>4301031230</v>
      </c>
      <c r="D159" s="131">
        <v>4680115882690</v>
      </c>
      <c r="E159" s="131"/>
      <c r="F159" s="63">
        <v>0.9</v>
      </c>
      <c r="G159" s="38">
        <v>6</v>
      </c>
      <c r="H159" s="63">
        <v>5.4</v>
      </c>
      <c r="I159" s="63">
        <v>5.88</v>
      </c>
      <c r="J159" s="38">
        <v>56</v>
      </c>
      <c r="K159" s="39" t="s">
        <v>78</v>
      </c>
      <c r="L159" s="38">
        <v>40</v>
      </c>
      <c r="M159" s="220" t="s">
        <v>339</v>
      </c>
      <c r="N159" s="133"/>
      <c r="O159" s="133"/>
      <c r="P159" s="133"/>
      <c r="Q159" s="134"/>
      <c r="R159" s="40" t="s">
        <v>48</v>
      </c>
      <c r="S159" s="40" t="s">
        <v>48</v>
      </c>
      <c r="T159" s="41" t="s">
        <v>0</v>
      </c>
      <c r="U159" s="59">
        <v>0</v>
      </c>
      <c r="V159" s="56">
        <f t="shared" si="8"/>
        <v>0</v>
      </c>
      <c r="W159" s="42" t="str">
        <f>IFERROR(IF(V159=0,"",ROUNDUP(V159/H159,0)*0.02175),"")</f>
        <v/>
      </c>
      <c r="X159" s="69" t="s">
        <v>48</v>
      </c>
      <c r="Y159" s="70" t="s">
        <v>336</v>
      </c>
    </row>
    <row r="160" spans="1:25" ht="27" customHeight="1" x14ac:dyDescent="0.25">
      <c r="A160" s="64" t="s">
        <v>340</v>
      </c>
      <c r="B160" s="64" t="s">
        <v>341</v>
      </c>
      <c r="C160" s="37">
        <v>4301030878</v>
      </c>
      <c r="D160" s="131">
        <v>4607091387193</v>
      </c>
      <c r="E160" s="131"/>
      <c r="F160" s="63">
        <v>0.7</v>
      </c>
      <c r="G160" s="38">
        <v>6</v>
      </c>
      <c r="H160" s="63">
        <v>4.2</v>
      </c>
      <c r="I160" s="63">
        <v>4.46</v>
      </c>
      <c r="J160" s="38">
        <v>156</v>
      </c>
      <c r="K160" s="39" t="s">
        <v>78</v>
      </c>
      <c r="L160" s="38">
        <v>35</v>
      </c>
      <c r="M160" s="221" t="s">
        <v>342</v>
      </c>
      <c r="N160" s="133"/>
      <c r="O160" s="133"/>
      <c r="P160" s="133"/>
      <c r="Q160" s="134"/>
      <c r="R160" s="40" t="s">
        <v>48</v>
      </c>
      <c r="S160" s="40" t="s">
        <v>48</v>
      </c>
      <c r="T160" s="41" t="s">
        <v>0</v>
      </c>
      <c r="U160" s="59">
        <v>92</v>
      </c>
      <c r="V160" s="56">
        <f t="shared" si="8"/>
        <v>92.4</v>
      </c>
      <c r="W160" s="42">
        <f>IFERROR(IF(V160=0,"",ROUNDUP(V160/H160,0)*0.00753),"")</f>
        <v>0.16566</v>
      </c>
      <c r="X160" s="69" t="s">
        <v>48</v>
      </c>
      <c r="Y160" s="70" t="s">
        <v>48</v>
      </c>
    </row>
    <row r="161" spans="1:25" ht="27" customHeight="1" x14ac:dyDescent="0.25">
      <c r="A161" s="64" t="s">
        <v>343</v>
      </c>
      <c r="B161" s="64" t="s">
        <v>344</v>
      </c>
      <c r="C161" s="37">
        <v>4301031153</v>
      </c>
      <c r="D161" s="131">
        <v>4607091387230</v>
      </c>
      <c r="E161" s="131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78</v>
      </c>
      <c r="L161" s="38">
        <v>40</v>
      </c>
      <c r="M161" s="222" t="s">
        <v>345</v>
      </c>
      <c r="N161" s="133"/>
      <c r="O161" s="133"/>
      <c r="P161" s="133"/>
      <c r="Q161" s="134"/>
      <c r="R161" s="40" t="s">
        <v>48</v>
      </c>
      <c r="S161" s="40" t="s">
        <v>48</v>
      </c>
      <c r="T161" s="41" t="s">
        <v>0</v>
      </c>
      <c r="U161" s="59">
        <v>147</v>
      </c>
      <c r="V161" s="56">
        <f t="shared" si="8"/>
        <v>147</v>
      </c>
      <c r="W161" s="42">
        <f>IFERROR(IF(V161=0,"",ROUNDUP(V161/H161,0)*0.00753),"")</f>
        <v>0.26355000000000001</v>
      </c>
      <c r="X161" s="69" t="s">
        <v>48</v>
      </c>
      <c r="Y161" s="70" t="s">
        <v>48</v>
      </c>
    </row>
    <row r="162" spans="1:25" ht="27" customHeight="1" x14ac:dyDescent="0.25">
      <c r="A162" s="64" t="s">
        <v>346</v>
      </c>
      <c r="B162" s="64" t="s">
        <v>347</v>
      </c>
      <c r="C162" s="37">
        <v>4301031191</v>
      </c>
      <c r="D162" s="131">
        <v>4680115880993</v>
      </c>
      <c r="E162" s="131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78</v>
      </c>
      <c r="L162" s="38">
        <v>40</v>
      </c>
      <c r="M162" s="223" t="s">
        <v>348</v>
      </c>
      <c r="N162" s="133"/>
      <c r="O162" s="133"/>
      <c r="P162" s="133"/>
      <c r="Q162" s="134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IFERROR(IF(V162=0,"",ROUNDUP(V162/H162,0)*0.00753),"")</f>
        <v/>
      </c>
      <c r="X162" s="69" t="s">
        <v>48</v>
      </c>
      <c r="Y162" s="70" t="s">
        <v>48</v>
      </c>
    </row>
    <row r="163" spans="1:25" ht="27" customHeight="1" x14ac:dyDescent="0.25">
      <c r="A163" s="64" t="s">
        <v>349</v>
      </c>
      <c r="B163" s="64" t="s">
        <v>350</v>
      </c>
      <c r="C163" s="37">
        <v>4301031204</v>
      </c>
      <c r="D163" s="131">
        <v>4680115881761</v>
      </c>
      <c r="E163" s="131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78</v>
      </c>
      <c r="L163" s="38">
        <v>40</v>
      </c>
      <c r="M163" s="224" t="s">
        <v>351</v>
      </c>
      <c r="N163" s="133"/>
      <c r="O163" s="133"/>
      <c r="P163" s="133"/>
      <c r="Q163" s="134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</row>
    <row r="164" spans="1:25" ht="27" customHeight="1" x14ac:dyDescent="0.25">
      <c r="A164" s="64" t="s">
        <v>352</v>
      </c>
      <c r="B164" s="64" t="s">
        <v>353</v>
      </c>
      <c r="C164" s="37">
        <v>4301031201</v>
      </c>
      <c r="D164" s="131">
        <v>4680115881563</v>
      </c>
      <c r="E164" s="131"/>
      <c r="F164" s="63">
        <v>0.7</v>
      </c>
      <c r="G164" s="38">
        <v>6</v>
      </c>
      <c r="H164" s="63">
        <v>4.2</v>
      </c>
      <c r="I164" s="63">
        <v>4.4000000000000004</v>
      </c>
      <c r="J164" s="38">
        <v>156</v>
      </c>
      <c r="K164" s="39" t="s">
        <v>78</v>
      </c>
      <c r="L164" s="38">
        <v>40</v>
      </c>
      <c r="M164" s="225" t="s">
        <v>354</v>
      </c>
      <c r="N164" s="133"/>
      <c r="O164" s="133"/>
      <c r="P164" s="133"/>
      <c r="Q164" s="134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</row>
    <row r="165" spans="1:25" ht="27" customHeight="1" x14ac:dyDescent="0.25">
      <c r="A165" s="64" t="s">
        <v>355</v>
      </c>
      <c r="B165" s="64" t="s">
        <v>356</v>
      </c>
      <c r="C165" s="37">
        <v>4301031152</v>
      </c>
      <c r="D165" s="131">
        <v>4607091387285</v>
      </c>
      <c r="E165" s="131"/>
      <c r="F165" s="63">
        <v>0.35</v>
      </c>
      <c r="G165" s="38">
        <v>6</v>
      </c>
      <c r="H165" s="63">
        <v>2.1</v>
      </c>
      <c r="I165" s="63">
        <v>2.23</v>
      </c>
      <c r="J165" s="38">
        <v>234</v>
      </c>
      <c r="K165" s="39" t="s">
        <v>78</v>
      </c>
      <c r="L165" s="38">
        <v>40</v>
      </c>
      <c r="M165" s="226" t="s">
        <v>357</v>
      </c>
      <c r="N165" s="133"/>
      <c r="O165" s="133"/>
      <c r="P165" s="133"/>
      <c r="Q165" s="134"/>
      <c r="R165" s="40" t="s">
        <v>48</v>
      </c>
      <c r="S165" s="40" t="s">
        <v>48</v>
      </c>
      <c r="T165" s="41" t="s">
        <v>0</v>
      </c>
      <c r="U165" s="59">
        <v>21.7</v>
      </c>
      <c r="V165" s="56">
        <f t="shared" si="8"/>
        <v>23.1</v>
      </c>
      <c r="W165" s="42">
        <f>IFERROR(IF(V165=0,"",ROUNDUP(V165/H165,0)*0.00502),"")</f>
        <v>5.5220000000000005E-2</v>
      </c>
      <c r="X165" s="69" t="s">
        <v>48</v>
      </c>
      <c r="Y165" s="70" t="s">
        <v>48</v>
      </c>
    </row>
    <row r="166" spans="1:25" ht="27" customHeight="1" x14ac:dyDescent="0.25">
      <c r="A166" s="64" t="s">
        <v>358</v>
      </c>
      <c r="B166" s="64" t="s">
        <v>359</v>
      </c>
      <c r="C166" s="37">
        <v>4301031199</v>
      </c>
      <c r="D166" s="131">
        <v>4680115880986</v>
      </c>
      <c r="E166" s="131"/>
      <c r="F166" s="63">
        <v>0.35</v>
      </c>
      <c r="G166" s="38">
        <v>6</v>
      </c>
      <c r="H166" s="63">
        <v>2.1</v>
      </c>
      <c r="I166" s="63">
        <v>2.23</v>
      </c>
      <c r="J166" s="38">
        <v>234</v>
      </c>
      <c r="K166" s="39" t="s">
        <v>78</v>
      </c>
      <c r="L166" s="38">
        <v>40</v>
      </c>
      <c r="M166" s="227" t="s">
        <v>360</v>
      </c>
      <c r="N166" s="133"/>
      <c r="O166" s="133"/>
      <c r="P166" s="133"/>
      <c r="Q166" s="134"/>
      <c r="R166" s="40" t="s">
        <v>48</v>
      </c>
      <c r="S166" s="40" t="s">
        <v>48</v>
      </c>
      <c r="T166" s="41" t="s">
        <v>0</v>
      </c>
      <c r="U166" s="59">
        <v>0.7</v>
      </c>
      <c r="V166" s="56">
        <f t="shared" si="8"/>
        <v>2.1</v>
      </c>
      <c r="W166" s="42">
        <f>IFERROR(IF(V166=0,"",ROUNDUP(V166/H166,0)*0.00502),"")</f>
        <v>5.0200000000000002E-3</v>
      </c>
      <c r="X166" s="69" t="s">
        <v>48</v>
      </c>
      <c r="Y166" s="70" t="s">
        <v>48</v>
      </c>
    </row>
    <row r="167" spans="1:25" ht="27" customHeight="1" x14ac:dyDescent="0.25">
      <c r="A167" s="64" t="s">
        <v>361</v>
      </c>
      <c r="B167" s="64" t="s">
        <v>362</v>
      </c>
      <c r="C167" s="37">
        <v>4301031190</v>
      </c>
      <c r="D167" s="131">
        <v>4680115880207</v>
      </c>
      <c r="E167" s="131"/>
      <c r="F167" s="63">
        <v>0.4</v>
      </c>
      <c r="G167" s="38">
        <v>6</v>
      </c>
      <c r="H167" s="63">
        <v>2.4</v>
      </c>
      <c r="I167" s="63">
        <v>2.63</v>
      </c>
      <c r="J167" s="38">
        <v>156</v>
      </c>
      <c r="K167" s="39" t="s">
        <v>78</v>
      </c>
      <c r="L167" s="38">
        <v>40</v>
      </c>
      <c r="M167" s="228" t="s">
        <v>363</v>
      </c>
      <c r="N167" s="133"/>
      <c r="O167" s="133"/>
      <c r="P167" s="133"/>
      <c r="Q167" s="134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</row>
    <row r="168" spans="1:25" ht="27" customHeight="1" x14ac:dyDescent="0.25">
      <c r="A168" s="64" t="s">
        <v>364</v>
      </c>
      <c r="B168" s="64" t="s">
        <v>365</v>
      </c>
      <c r="C168" s="37">
        <v>4301031158</v>
      </c>
      <c r="D168" s="131">
        <v>4680115880191</v>
      </c>
      <c r="E168" s="131"/>
      <c r="F168" s="63">
        <v>0.4</v>
      </c>
      <c r="G168" s="38">
        <v>6</v>
      </c>
      <c r="H168" s="63">
        <v>2.4</v>
      </c>
      <c r="I168" s="63">
        <v>2.5</v>
      </c>
      <c r="J168" s="38">
        <v>234</v>
      </c>
      <c r="K168" s="39" t="s">
        <v>78</v>
      </c>
      <c r="L168" s="38">
        <v>40</v>
      </c>
      <c r="M168" s="229" t="s">
        <v>366</v>
      </c>
      <c r="N168" s="133"/>
      <c r="O168" s="133"/>
      <c r="P168" s="133"/>
      <c r="Q168" s="134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IFERROR(IF(V168=0,"",ROUNDUP(V168/H168,0)*0.00502),"")</f>
        <v/>
      </c>
      <c r="X168" s="69" t="s">
        <v>48</v>
      </c>
      <c r="Y168" s="70" t="s">
        <v>48</v>
      </c>
    </row>
    <row r="169" spans="1:25" ht="27" customHeight="1" x14ac:dyDescent="0.25">
      <c r="A169" s="64" t="s">
        <v>367</v>
      </c>
      <c r="B169" s="64" t="s">
        <v>368</v>
      </c>
      <c r="C169" s="37">
        <v>4301031151</v>
      </c>
      <c r="D169" s="131">
        <v>4607091389845</v>
      </c>
      <c r="E169" s="131"/>
      <c r="F169" s="63">
        <v>0.35</v>
      </c>
      <c r="G169" s="38">
        <v>6</v>
      </c>
      <c r="H169" s="63">
        <v>2.1</v>
      </c>
      <c r="I169" s="63">
        <v>2.2000000000000002</v>
      </c>
      <c r="J169" s="38">
        <v>234</v>
      </c>
      <c r="K169" s="39" t="s">
        <v>78</v>
      </c>
      <c r="L169" s="38">
        <v>40</v>
      </c>
      <c r="M169" s="230" t="s">
        <v>369</v>
      </c>
      <c r="N169" s="133"/>
      <c r="O169" s="133"/>
      <c r="P169" s="133"/>
      <c r="Q169" s="134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IFERROR(IF(V169=0,"",ROUNDUP(V169/H169,0)*0.00502),"")</f>
        <v/>
      </c>
      <c r="X169" s="69" t="s">
        <v>48</v>
      </c>
      <c r="Y169" s="70" t="s">
        <v>48</v>
      </c>
    </row>
    <row r="170" spans="1:25" ht="27" customHeight="1" x14ac:dyDescent="0.25">
      <c r="A170" s="64" t="s">
        <v>370</v>
      </c>
      <c r="B170" s="64" t="s">
        <v>371</v>
      </c>
      <c r="C170" s="37">
        <v>4301031205</v>
      </c>
      <c r="D170" s="131">
        <v>4680115881785</v>
      </c>
      <c r="E170" s="131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78</v>
      </c>
      <c r="L170" s="38">
        <v>40</v>
      </c>
      <c r="M170" s="231" t="s">
        <v>372</v>
      </c>
      <c r="N170" s="133"/>
      <c r="O170" s="133"/>
      <c r="P170" s="133"/>
      <c r="Q170" s="134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IFERROR(IF(V170=0,"",ROUNDUP(V170/H170,0)*0.00502),"")</f>
        <v/>
      </c>
      <c r="X170" s="69" t="s">
        <v>48</v>
      </c>
      <c r="Y170" s="70" t="s">
        <v>48</v>
      </c>
    </row>
    <row r="171" spans="1:25" ht="27" customHeight="1" x14ac:dyDescent="0.25">
      <c r="A171" s="64" t="s">
        <v>373</v>
      </c>
      <c r="B171" s="64" t="s">
        <v>374</v>
      </c>
      <c r="C171" s="37">
        <v>4301031202</v>
      </c>
      <c r="D171" s="131">
        <v>4680115881679</v>
      </c>
      <c r="E171" s="131"/>
      <c r="F171" s="63">
        <v>0.35</v>
      </c>
      <c r="G171" s="38">
        <v>6</v>
      </c>
      <c r="H171" s="63">
        <v>2.1</v>
      </c>
      <c r="I171" s="63">
        <v>2.2000000000000002</v>
      </c>
      <c r="J171" s="38">
        <v>234</v>
      </c>
      <c r="K171" s="39" t="s">
        <v>78</v>
      </c>
      <c r="L171" s="38">
        <v>40</v>
      </c>
      <c r="M171" s="232" t="s">
        <v>375</v>
      </c>
      <c r="N171" s="133"/>
      <c r="O171" s="133"/>
      <c r="P171" s="133"/>
      <c r="Q171" s="134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</row>
    <row r="172" spans="1:25" x14ac:dyDescent="0.2">
      <c r="A172" s="138"/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5" t="s">
        <v>43</v>
      </c>
      <c r="N172" s="136"/>
      <c r="O172" s="136"/>
      <c r="P172" s="136"/>
      <c r="Q172" s="136"/>
      <c r="R172" s="136"/>
      <c r="S172" s="137"/>
      <c r="T172" s="43" t="s">
        <v>42</v>
      </c>
      <c r="U172" s="44">
        <f>IFERROR(U158/H158,"0")+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</f>
        <v>67.571428571428569</v>
      </c>
      <c r="V172" s="44">
        <f>IFERROR(V158/H158,"0")+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</f>
        <v>69</v>
      </c>
      <c r="W172" s="44">
        <f>IFERROR(IF(W158="",0,W158),"0")+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</f>
        <v>0.48945</v>
      </c>
      <c r="X172" s="68"/>
      <c r="Y172" s="68"/>
    </row>
    <row r="173" spans="1:25" x14ac:dyDescent="0.2">
      <c r="A173" s="138"/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5" t="s">
        <v>43</v>
      </c>
      <c r="N173" s="136"/>
      <c r="O173" s="136"/>
      <c r="P173" s="136"/>
      <c r="Q173" s="136"/>
      <c r="R173" s="136"/>
      <c r="S173" s="137"/>
      <c r="T173" s="43" t="s">
        <v>0</v>
      </c>
      <c r="U173" s="44">
        <f>IFERROR(SUM(U158:U171),"0")</f>
        <v>261.39999999999998</v>
      </c>
      <c r="V173" s="44">
        <f>IFERROR(SUM(V158:V171),"0")</f>
        <v>264.60000000000002</v>
      </c>
      <c r="W173" s="43"/>
      <c r="X173" s="68"/>
      <c r="Y173" s="68"/>
    </row>
    <row r="174" spans="1:25" ht="14.25" customHeight="1" x14ac:dyDescent="0.25">
      <c r="A174" s="130" t="s">
        <v>79</v>
      </c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67"/>
      <c r="Y174" s="67"/>
    </row>
    <row r="175" spans="1:25" ht="27" customHeight="1" x14ac:dyDescent="0.25">
      <c r="A175" s="64" t="s">
        <v>376</v>
      </c>
      <c r="B175" s="64" t="s">
        <v>377</v>
      </c>
      <c r="C175" s="37">
        <v>4301051408</v>
      </c>
      <c r="D175" s="131">
        <v>4680115881594</v>
      </c>
      <c r="E175" s="131"/>
      <c r="F175" s="63">
        <v>1.35</v>
      </c>
      <c r="G175" s="38">
        <v>6</v>
      </c>
      <c r="H175" s="63">
        <v>8.1</v>
      </c>
      <c r="I175" s="63">
        <v>8.6639999999999997</v>
      </c>
      <c r="J175" s="38">
        <v>56</v>
      </c>
      <c r="K175" s="39" t="s">
        <v>159</v>
      </c>
      <c r="L175" s="38">
        <v>40</v>
      </c>
      <c r="M175" s="233" t="s">
        <v>378</v>
      </c>
      <c r="N175" s="133"/>
      <c r="O175" s="133"/>
      <c r="P175" s="133"/>
      <c r="Q175" s="134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ref="V175:V198" si="9">IFERROR(IF(U175="",0,CEILING((U175/$H175),1)*$H175),"")</f>
        <v>0</v>
      </c>
      <c r="W175" s="42" t="str">
        <f>IFERROR(IF(V175=0,"",ROUNDUP(V175/H175,0)*0.02175),"")</f>
        <v/>
      </c>
      <c r="X175" s="69" t="s">
        <v>48</v>
      </c>
      <c r="Y175" s="70" t="s">
        <v>336</v>
      </c>
    </row>
    <row r="176" spans="1:25" ht="27" customHeight="1" x14ac:dyDescent="0.25">
      <c r="A176" s="64" t="s">
        <v>379</v>
      </c>
      <c r="B176" s="64" t="s">
        <v>380</v>
      </c>
      <c r="C176" s="37">
        <v>4301051407</v>
      </c>
      <c r="D176" s="131">
        <v>4680115882195</v>
      </c>
      <c r="E176" s="131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9" t="s">
        <v>159</v>
      </c>
      <c r="L176" s="38">
        <v>40</v>
      </c>
      <c r="M176" s="234" t="s">
        <v>381</v>
      </c>
      <c r="N176" s="133"/>
      <c r="O176" s="133"/>
      <c r="P176" s="133"/>
      <c r="Q176" s="134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9"/>
        <v>0</v>
      </c>
      <c r="W176" s="42" t="str">
        <f>IFERROR(IF(V176=0,"",ROUNDUP(V176/H176,0)*0.00753),"")</f>
        <v/>
      </c>
      <c r="X176" s="69" t="s">
        <v>48</v>
      </c>
      <c r="Y176" s="70" t="s">
        <v>336</v>
      </c>
    </row>
    <row r="177" spans="1:25" ht="27" customHeight="1" x14ac:dyDescent="0.25">
      <c r="A177" s="64" t="s">
        <v>382</v>
      </c>
      <c r="B177" s="64" t="s">
        <v>383</v>
      </c>
      <c r="C177" s="37">
        <v>4301051411</v>
      </c>
      <c r="D177" s="131">
        <v>4680115881617</v>
      </c>
      <c r="E177" s="131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9" t="s">
        <v>159</v>
      </c>
      <c r="L177" s="38">
        <v>40</v>
      </c>
      <c r="M177" s="235" t="s">
        <v>384</v>
      </c>
      <c r="N177" s="133"/>
      <c r="O177" s="133"/>
      <c r="P177" s="133"/>
      <c r="Q177" s="134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9"/>
        <v>0</v>
      </c>
      <c r="W177" s="42" t="str">
        <f>IFERROR(IF(V177=0,"",ROUNDUP(V177/H177,0)*0.02175),"")</f>
        <v/>
      </c>
      <c r="X177" s="69" t="s">
        <v>48</v>
      </c>
      <c r="Y177" s="70" t="s">
        <v>336</v>
      </c>
    </row>
    <row r="178" spans="1:25" ht="27" customHeight="1" x14ac:dyDescent="0.25">
      <c r="A178" s="64" t="s">
        <v>385</v>
      </c>
      <c r="B178" s="64" t="s">
        <v>386</v>
      </c>
      <c r="C178" s="37">
        <v>4301051410</v>
      </c>
      <c r="D178" s="131">
        <v>4680115882164</v>
      </c>
      <c r="E178" s="131"/>
      <c r="F178" s="63">
        <v>0.4</v>
      </c>
      <c r="G178" s="38">
        <v>6</v>
      </c>
      <c r="H178" s="63">
        <v>2.4</v>
      </c>
      <c r="I178" s="63">
        <v>2.6779999999999999</v>
      </c>
      <c r="J178" s="38">
        <v>156</v>
      </c>
      <c r="K178" s="39" t="s">
        <v>159</v>
      </c>
      <c r="L178" s="38">
        <v>40</v>
      </c>
      <c r="M178" s="236" t="s">
        <v>387</v>
      </c>
      <c r="N178" s="133"/>
      <c r="O178" s="133"/>
      <c r="P178" s="133"/>
      <c r="Q178" s="13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9"/>
        <v>0</v>
      </c>
      <c r="W178" s="42" t="str">
        <f>IFERROR(IF(V178=0,"",ROUNDUP(V178/H178,0)*0.00753),"")</f>
        <v/>
      </c>
      <c r="X178" s="69" t="s">
        <v>48</v>
      </c>
      <c r="Y178" s="70" t="s">
        <v>336</v>
      </c>
    </row>
    <row r="179" spans="1:25" ht="27" customHeight="1" x14ac:dyDescent="0.25">
      <c r="A179" s="64" t="s">
        <v>388</v>
      </c>
      <c r="B179" s="64" t="s">
        <v>389</v>
      </c>
      <c r="C179" s="37">
        <v>4301051409</v>
      </c>
      <c r="D179" s="131">
        <v>4680115881556</v>
      </c>
      <c r="E179" s="131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9" t="s">
        <v>159</v>
      </c>
      <c r="L179" s="38">
        <v>45</v>
      </c>
      <c r="M179" s="237" t="s">
        <v>390</v>
      </c>
      <c r="N179" s="133"/>
      <c r="O179" s="133"/>
      <c r="P179" s="133"/>
      <c r="Q179" s="134"/>
      <c r="R179" s="40" t="s">
        <v>48</v>
      </c>
      <c r="S179" s="40" t="s">
        <v>48</v>
      </c>
      <c r="T179" s="41" t="s">
        <v>0</v>
      </c>
      <c r="U179" s="59">
        <v>16</v>
      </c>
      <c r="V179" s="56">
        <f t="shared" si="9"/>
        <v>16</v>
      </c>
      <c r="W179" s="42">
        <f>IFERROR(IF(V179=0,"",ROUNDUP(V179/H179,0)*0.01196),"")</f>
        <v>4.7840000000000001E-2</v>
      </c>
      <c r="X179" s="69" t="s">
        <v>48</v>
      </c>
      <c r="Y179" s="70" t="s">
        <v>48</v>
      </c>
    </row>
    <row r="180" spans="1:25" ht="16.5" customHeight="1" x14ac:dyDescent="0.25">
      <c r="A180" s="64" t="s">
        <v>391</v>
      </c>
      <c r="B180" s="64" t="s">
        <v>392</v>
      </c>
      <c r="C180" s="37">
        <v>4301051101</v>
      </c>
      <c r="D180" s="131">
        <v>4607091387766</v>
      </c>
      <c r="E180" s="131"/>
      <c r="F180" s="63">
        <v>1.35</v>
      </c>
      <c r="G180" s="38">
        <v>6</v>
      </c>
      <c r="H180" s="63">
        <v>8.1</v>
      </c>
      <c r="I180" s="63">
        <v>8.6579999999999995</v>
      </c>
      <c r="J180" s="38">
        <v>56</v>
      </c>
      <c r="K180" s="39" t="s">
        <v>78</v>
      </c>
      <c r="L180" s="38">
        <v>40</v>
      </c>
      <c r="M180" s="238" t="s">
        <v>393</v>
      </c>
      <c r="N180" s="133"/>
      <c r="O180" s="133"/>
      <c r="P180" s="133"/>
      <c r="Q180" s="134"/>
      <c r="R180" s="40" t="s">
        <v>48</v>
      </c>
      <c r="S180" s="40" t="s">
        <v>48</v>
      </c>
      <c r="T180" s="41" t="s">
        <v>0</v>
      </c>
      <c r="U180" s="59">
        <v>5052</v>
      </c>
      <c r="V180" s="56">
        <f t="shared" si="9"/>
        <v>5054.3999999999996</v>
      </c>
      <c r="W180" s="42">
        <f>IFERROR(IF(V180=0,"",ROUNDUP(V180/H180,0)*0.02175),"")</f>
        <v>13.571999999999999</v>
      </c>
      <c r="X180" s="69" t="s">
        <v>48</v>
      </c>
      <c r="Y180" s="70" t="s">
        <v>48</v>
      </c>
    </row>
    <row r="181" spans="1:25" ht="27" customHeight="1" x14ac:dyDescent="0.25">
      <c r="A181" s="64" t="s">
        <v>394</v>
      </c>
      <c r="B181" s="64" t="s">
        <v>395</v>
      </c>
      <c r="C181" s="37">
        <v>4301051116</v>
      </c>
      <c r="D181" s="131">
        <v>4607091387957</v>
      </c>
      <c r="E181" s="131"/>
      <c r="F181" s="63">
        <v>1.3</v>
      </c>
      <c r="G181" s="38">
        <v>6</v>
      </c>
      <c r="H181" s="63">
        <v>7.8</v>
      </c>
      <c r="I181" s="63">
        <v>8.3640000000000008</v>
      </c>
      <c r="J181" s="38">
        <v>56</v>
      </c>
      <c r="K181" s="39" t="s">
        <v>78</v>
      </c>
      <c r="L181" s="38">
        <v>40</v>
      </c>
      <c r="M181" s="239" t="s">
        <v>396</v>
      </c>
      <c r="N181" s="133"/>
      <c r="O181" s="133"/>
      <c r="P181" s="133"/>
      <c r="Q181" s="134"/>
      <c r="R181" s="40" t="s">
        <v>48</v>
      </c>
      <c r="S181" s="40" t="s">
        <v>48</v>
      </c>
      <c r="T181" s="41" t="s">
        <v>0</v>
      </c>
      <c r="U181" s="59">
        <v>2</v>
      </c>
      <c r="V181" s="56">
        <f t="shared" si="9"/>
        <v>7.8</v>
      </c>
      <c r="W181" s="42">
        <f>IFERROR(IF(V181=0,"",ROUNDUP(V181/H181,0)*0.02175),"")</f>
        <v>2.1749999999999999E-2</v>
      </c>
      <c r="X181" s="69" t="s">
        <v>48</v>
      </c>
      <c r="Y181" s="70" t="s">
        <v>48</v>
      </c>
    </row>
    <row r="182" spans="1:25" ht="27" customHeight="1" x14ac:dyDescent="0.25">
      <c r="A182" s="64" t="s">
        <v>397</v>
      </c>
      <c r="B182" s="64" t="s">
        <v>398</v>
      </c>
      <c r="C182" s="37">
        <v>4301051115</v>
      </c>
      <c r="D182" s="131">
        <v>4607091387964</v>
      </c>
      <c r="E182" s="131"/>
      <c r="F182" s="63">
        <v>1.35</v>
      </c>
      <c r="G182" s="38">
        <v>6</v>
      </c>
      <c r="H182" s="63">
        <v>8.1</v>
      </c>
      <c r="I182" s="63">
        <v>8.6460000000000008</v>
      </c>
      <c r="J182" s="38">
        <v>56</v>
      </c>
      <c r="K182" s="39" t="s">
        <v>78</v>
      </c>
      <c r="L182" s="38">
        <v>40</v>
      </c>
      <c r="M182" s="240" t="s">
        <v>399</v>
      </c>
      <c r="N182" s="133"/>
      <c r="O182" s="133"/>
      <c r="P182" s="133"/>
      <c r="Q182" s="134"/>
      <c r="R182" s="40" t="s">
        <v>48</v>
      </c>
      <c r="S182" s="40" t="s">
        <v>48</v>
      </c>
      <c r="T182" s="41" t="s">
        <v>0</v>
      </c>
      <c r="U182" s="59">
        <v>8</v>
      </c>
      <c r="V182" s="56">
        <f t="shared" si="9"/>
        <v>8.1</v>
      </c>
      <c r="W182" s="42">
        <f>IFERROR(IF(V182=0,"",ROUNDUP(V182/H182,0)*0.02175),"")</f>
        <v>2.1749999999999999E-2</v>
      </c>
      <c r="X182" s="69" t="s">
        <v>48</v>
      </c>
      <c r="Y182" s="70" t="s">
        <v>48</v>
      </c>
    </row>
    <row r="183" spans="1:25" ht="16.5" customHeight="1" x14ac:dyDescent="0.25">
      <c r="A183" s="64" t="s">
        <v>401</v>
      </c>
      <c r="B183" s="64" t="s">
        <v>402</v>
      </c>
      <c r="C183" s="37">
        <v>4301051470</v>
      </c>
      <c r="D183" s="131">
        <v>4680115880573</v>
      </c>
      <c r="E183" s="131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9" t="s">
        <v>159</v>
      </c>
      <c r="L183" s="38">
        <v>45</v>
      </c>
      <c r="M183" s="241" t="s">
        <v>403</v>
      </c>
      <c r="N183" s="133"/>
      <c r="O183" s="133"/>
      <c r="P183" s="133"/>
      <c r="Q183" s="134"/>
      <c r="R183" s="40" t="s">
        <v>400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</row>
    <row r="184" spans="1:25" ht="16.5" customHeight="1" x14ac:dyDescent="0.25">
      <c r="A184" s="64" t="s">
        <v>401</v>
      </c>
      <c r="B184" s="64" t="s">
        <v>404</v>
      </c>
      <c r="C184" s="37">
        <v>4301051370</v>
      </c>
      <c r="D184" s="131">
        <v>4680115880573</v>
      </c>
      <c r="E184" s="131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159</v>
      </c>
      <c r="L184" s="38">
        <v>40</v>
      </c>
      <c r="M184" s="242" t="s">
        <v>405</v>
      </c>
      <c r="N184" s="133"/>
      <c r="O184" s="133"/>
      <c r="P184" s="133"/>
      <c r="Q184" s="134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</row>
    <row r="185" spans="1:25" ht="27" customHeight="1" x14ac:dyDescent="0.25">
      <c r="A185" s="64" t="s">
        <v>406</v>
      </c>
      <c r="B185" s="64" t="s">
        <v>407</v>
      </c>
      <c r="C185" s="37">
        <v>4301051433</v>
      </c>
      <c r="D185" s="131">
        <v>4680115881587</v>
      </c>
      <c r="E185" s="131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9" t="s">
        <v>78</v>
      </c>
      <c r="L185" s="38">
        <v>35</v>
      </c>
      <c r="M185" s="243" t="s">
        <v>408</v>
      </c>
      <c r="N185" s="133"/>
      <c r="O185" s="133"/>
      <c r="P185" s="133"/>
      <c r="Q185" s="134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IFERROR(IF(V185=0,"",ROUNDUP(V185/H185,0)*0.01196),"")</f>
        <v/>
      </c>
      <c r="X185" s="69" t="s">
        <v>48</v>
      </c>
      <c r="Y185" s="70" t="s">
        <v>48</v>
      </c>
    </row>
    <row r="186" spans="1:25" ht="16.5" customHeight="1" x14ac:dyDescent="0.25">
      <c r="A186" s="64" t="s">
        <v>409</v>
      </c>
      <c r="B186" s="64" t="s">
        <v>410</v>
      </c>
      <c r="C186" s="37">
        <v>4301051380</v>
      </c>
      <c r="D186" s="131">
        <v>4680115880962</v>
      </c>
      <c r="E186" s="131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9" t="s">
        <v>78</v>
      </c>
      <c r="L186" s="38">
        <v>40</v>
      </c>
      <c r="M186" s="244" t="s">
        <v>411</v>
      </c>
      <c r="N186" s="133"/>
      <c r="O186" s="133"/>
      <c r="P186" s="133"/>
      <c r="Q186" s="134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</row>
    <row r="187" spans="1:25" ht="27" customHeight="1" x14ac:dyDescent="0.25">
      <c r="A187" s="64" t="s">
        <v>412</v>
      </c>
      <c r="B187" s="64" t="s">
        <v>413</v>
      </c>
      <c r="C187" s="37">
        <v>4301051377</v>
      </c>
      <c r="D187" s="131">
        <v>4680115881228</v>
      </c>
      <c r="E187" s="131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9" t="s">
        <v>78</v>
      </c>
      <c r="L187" s="38">
        <v>35</v>
      </c>
      <c r="M187" s="245" t="s">
        <v>414</v>
      </c>
      <c r="N187" s="133"/>
      <c r="O187" s="133"/>
      <c r="P187" s="133"/>
      <c r="Q187" s="134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</row>
    <row r="188" spans="1:25" ht="27" customHeight="1" x14ac:dyDescent="0.25">
      <c r="A188" s="64" t="s">
        <v>415</v>
      </c>
      <c r="B188" s="64" t="s">
        <v>416</v>
      </c>
      <c r="C188" s="37">
        <v>4301051432</v>
      </c>
      <c r="D188" s="131">
        <v>4680115881037</v>
      </c>
      <c r="E188" s="131"/>
      <c r="F188" s="63">
        <v>0.84</v>
      </c>
      <c r="G188" s="38">
        <v>4</v>
      </c>
      <c r="H188" s="63">
        <v>3.36</v>
      </c>
      <c r="I188" s="63">
        <v>3.6179999999999999</v>
      </c>
      <c r="J188" s="38">
        <v>120</v>
      </c>
      <c r="K188" s="39" t="s">
        <v>78</v>
      </c>
      <c r="L188" s="38">
        <v>35</v>
      </c>
      <c r="M188" s="246" t="s">
        <v>417</v>
      </c>
      <c r="N188" s="133"/>
      <c r="O188" s="133"/>
      <c r="P188" s="133"/>
      <c r="Q188" s="134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IFERROR(IF(V188=0,"",ROUNDUP(V188/H188,0)*0.00937),"")</f>
        <v/>
      </c>
      <c r="X188" s="69" t="s">
        <v>48</v>
      </c>
      <c r="Y188" s="70" t="s">
        <v>48</v>
      </c>
    </row>
    <row r="189" spans="1:25" ht="27" customHeight="1" x14ac:dyDescent="0.25">
      <c r="A189" s="64" t="s">
        <v>418</v>
      </c>
      <c r="B189" s="64" t="s">
        <v>419</v>
      </c>
      <c r="C189" s="37">
        <v>4301051384</v>
      </c>
      <c r="D189" s="131">
        <v>4680115881211</v>
      </c>
      <c r="E189" s="131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9" t="s">
        <v>78</v>
      </c>
      <c r="L189" s="38">
        <v>45</v>
      </c>
      <c r="M189" s="247" t="s">
        <v>420</v>
      </c>
      <c r="N189" s="133"/>
      <c r="O189" s="133"/>
      <c r="P189" s="133"/>
      <c r="Q189" s="134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IFERROR(IF(V189=0,"",ROUNDUP(V189/H189,0)*0.00753),"")</f>
        <v/>
      </c>
      <c r="X189" s="69" t="s">
        <v>48</v>
      </c>
      <c r="Y189" s="70" t="s">
        <v>48</v>
      </c>
    </row>
    <row r="190" spans="1:25" ht="27" customHeight="1" x14ac:dyDescent="0.25">
      <c r="A190" s="64" t="s">
        <v>421</v>
      </c>
      <c r="B190" s="64" t="s">
        <v>422</v>
      </c>
      <c r="C190" s="37">
        <v>4301051378</v>
      </c>
      <c r="D190" s="131">
        <v>4680115881020</v>
      </c>
      <c r="E190" s="131"/>
      <c r="F190" s="63">
        <v>0.84</v>
      </c>
      <c r="G190" s="38">
        <v>4</v>
      </c>
      <c r="H190" s="63">
        <v>3.36</v>
      </c>
      <c r="I190" s="63">
        <v>3.57</v>
      </c>
      <c r="J190" s="38">
        <v>120</v>
      </c>
      <c r="K190" s="39" t="s">
        <v>78</v>
      </c>
      <c r="L190" s="38">
        <v>45</v>
      </c>
      <c r="M190" s="248" t="s">
        <v>423</v>
      </c>
      <c r="N190" s="133"/>
      <c r="O190" s="133"/>
      <c r="P190" s="133"/>
      <c r="Q190" s="134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IFERROR(IF(V190=0,"",ROUNDUP(V190/H190,0)*0.00937),"")</f>
        <v/>
      </c>
      <c r="X190" s="69" t="s">
        <v>48</v>
      </c>
      <c r="Y190" s="70" t="s">
        <v>48</v>
      </c>
    </row>
    <row r="191" spans="1:25" ht="16.5" customHeight="1" x14ac:dyDescent="0.25">
      <c r="A191" s="64" t="s">
        <v>424</v>
      </c>
      <c r="B191" s="64" t="s">
        <v>425</v>
      </c>
      <c r="C191" s="37">
        <v>4301051134</v>
      </c>
      <c r="D191" s="131">
        <v>4607091381672</v>
      </c>
      <c r="E191" s="131"/>
      <c r="F191" s="63">
        <v>0.6</v>
      </c>
      <c r="G191" s="38">
        <v>6</v>
      </c>
      <c r="H191" s="63">
        <v>3.6</v>
      </c>
      <c r="I191" s="63">
        <v>3.8759999999999999</v>
      </c>
      <c r="J191" s="38">
        <v>120</v>
      </c>
      <c r="K191" s="39" t="s">
        <v>78</v>
      </c>
      <c r="L191" s="38">
        <v>40</v>
      </c>
      <c r="M191" s="249" t="s">
        <v>426</v>
      </c>
      <c r="N191" s="133"/>
      <c r="O191" s="133"/>
      <c r="P191" s="133"/>
      <c r="Q191" s="134"/>
      <c r="R191" s="40" t="s">
        <v>48</v>
      </c>
      <c r="S191" s="40" t="s">
        <v>48</v>
      </c>
      <c r="T191" s="41" t="s">
        <v>0</v>
      </c>
      <c r="U191" s="59">
        <v>25.8</v>
      </c>
      <c r="V191" s="56">
        <f t="shared" si="9"/>
        <v>28.8</v>
      </c>
      <c r="W191" s="42">
        <f>IFERROR(IF(V191=0,"",ROUNDUP(V191/H191,0)*0.00937),"")</f>
        <v>7.4959999999999999E-2</v>
      </c>
      <c r="X191" s="69" t="s">
        <v>48</v>
      </c>
      <c r="Y191" s="70" t="s">
        <v>48</v>
      </c>
    </row>
    <row r="192" spans="1:25" ht="27" customHeight="1" x14ac:dyDescent="0.25">
      <c r="A192" s="64" t="s">
        <v>427</v>
      </c>
      <c r="B192" s="64" t="s">
        <v>428</v>
      </c>
      <c r="C192" s="37">
        <v>4301051130</v>
      </c>
      <c r="D192" s="131">
        <v>4607091387537</v>
      </c>
      <c r="E192" s="131"/>
      <c r="F192" s="63">
        <v>0.45</v>
      </c>
      <c r="G192" s="38">
        <v>6</v>
      </c>
      <c r="H192" s="63">
        <v>2.7</v>
      </c>
      <c r="I192" s="63">
        <v>2.99</v>
      </c>
      <c r="J192" s="38">
        <v>156</v>
      </c>
      <c r="K192" s="39" t="s">
        <v>78</v>
      </c>
      <c r="L192" s="38">
        <v>40</v>
      </c>
      <c r="M192" s="250" t="s">
        <v>429</v>
      </c>
      <c r="N192" s="133"/>
      <c r="O192" s="133"/>
      <c r="P192" s="133"/>
      <c r="Q192" s="134"/>
      <c r="R192" s="40" t="s">
        <v>48</v>
      </c>
      <c r="S192" s="40" t="s">
        <v>48</v>
      </c>
      <c r="T192" s="41" t="s">
        <v>0</v>
      </c>
      <c r="U192" s="59">
        <v>1.35</v>
      </c>
      <c r="V192" s="56">
        <f t="shared" si="9"/>
        <v>2.7</v>
      </c>
      <c r="W192" s="42">
        <f t="shared" ref="W192:W198" si="10">IFERROR(IF(V192=0,"",ROUNDUP(V192/H192,0)*0.00753),"")</f>
        <v>7.5300000000000002E-3</v>
      </c>
      <c r="X192" s="69" t="s">
        <v>48</v>
      </c>
      <c r="Y192" s="70" t="s">
        <v>48</v>
      </c>
    </row>
    <row r="193" spans="1:25" ht="27" customHeight="1" x14ac:dyDescent="0.25">
      <c r="A193" s="64" t="s">
        <v>430</v>
      </c>
      <c r="B193" s="64" t="s">
        <v>431</v>
      </c>
      <c r="C193" s="37">
        <v>4301051132</v>
      </c>
      <c r="D193" s="131">
        <v>4607091387513</v>
      </c>
      <c r="E193" s="131"/>
      <c r="F193" s="63">
        <v>0.45</v>
      </c>
      <c r="G193" s="38">
        <v>6</v>
      </c>
      <c r="H193" s="63">
        <v>2.7</v>
      </c>
      <c r="I193" s="63">
        <v>2.9780000000000002</v>
      </c>
      <c r="J193" s="38">
        <v>156</v>
      </c>
      <c r="K193" s="39" t="s">
        <v>78</v>
      </c>
      <c r="L193" s="38">
        <v>40</v>
      </c>
      <c r="M193" s="251" t="s">
        <v>432</v>
      </c>
      <c r="N193" s="133"/>
      <c r="O193" s="133"/>
      <c r="P193" s="133"/>
      <c r="Q193" s="134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 t="shared" si="10"/>
        <v/>
      </c>
      <c r="X193" s="69" t="s">
        <v>48</v>
      </c>
      <c r="Y193" s="70" t="s">
        <v>48</v>
      </c>
    </row>
    <row r="194" spans="1:25" ht="27" customHeight="1" x14ac:dyDescent="0.25">
      <c r="A194" s="64" t="s">
        <v>433</v>
      </c>
      <c r="B194" s="64" t="s">
        <v>434</v>
      </c>
      <c r="C194" s="37">
        <v>4301051468</v>
      </c>
      <c r="D194" s="131">
        <v>4680115880092</v>
      </c>
      <c r="E194" s="131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9" t="s">
        <v>159</v>
      </c>
      <c r="L194" s="38">
        <v>45</v>
      </c>
      <c r="M194" s="252" t="s">
        <v>435</v>
      </c>
      <c r="N194" s="133"/>
      <c r="O194" s="133"/>
      <c r="P194" s="133"/>
      <c r="Q194" s="134"/>
      <c r="R194" s="40" t="s">
        <v>400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 t="shared" si="10"/>
        <v/>
      </c>
      <c r="X194" s="69" t="s">
        <v>48</v>
      </c>
      <c r="Y194" s="70" t="s">
        <v>48</v>
      </c>
    </row>
    <row r="195" spans="1:25" ht="27" customHeight="1" x14ac:dyDescent="0.25">
      <c r="A195" s="64" t="s">
        <v>433</v>
      </c>
      <c r="B195" s="64" t="s">
        <v>436</v>
      </c>
      <c r="C195" s="37">
        <v>4301051371</v>
      </c>
      <c r="D195" s="131">
        <v>4680115880092</v>
      </c>
      <c r="E195" s="131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9" t="s">
        <v>159</v>
      </c>
      <c r="L195" s="38">
        <v>40</v>
      </c>
      <c r="M195" s="253" t="s">
        <v>437</v>
      </c>
      <c r="N195" s="133"/>
      <c r="O195" s="133"/>
      <c r="P195" s="133"/>
      <c r="Q195" s="134"/>
      <c r="R195" s="40" t="s">
        <v>48</v>
      </c>
      <c r="S195" s="40" t="s">
        <v>48</v>
      </c>
      <c r="T195" s="41" t="s">
        <v>0</v>
      </c>
      <c r="U195" s="59">
        <v>6</v>
      </c>
      <c r="V195" s="56">
        <f t="shared" si="9"/>
        <v>7.1999999999999993</v>
      </c>
      <c r="W195" s="42">
        <f t="shared" si="10"/>
        <v>2.2589999999999999E-2</v>
      </c>
      <c r="X195" s="69" t="s">
        <v>48</v>
      </c>
      <c r="Y195" s="70" t="s">
        <v>48</v>
      </c>
    </row>
    <row r="196" spans="1:25" ht="27" customHeight="1" x14ac:dyDescent="0.25">
      <c r="A196" s="64" t="s">
        <v>438</v>
      </c>
      <c r="B196" s="64" t="s">
        <v>439</v>
      </c>
      <c r="C196" s="37">
        <v>4301051469</v>
      </c>
      <c r="D196" s="131">
        <v>4680115880221</v>
      </c>
      <c r="E196" s="131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9" t="s">
        <v>159</v>
      </c>
      <c r="L196" s="38">
        <v>45</v>
      </c>
      <c r="M196" s="254" t="s">
        <v>440</v>
      </c>
      <c r="N196" s="133"/>
      <c r="O196" s="133"/>
      <c r="P196" s="133"/>
      <c r="Q196" s="134"/>
      <c r="R196" s="40" t="s">
        <v>400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</row>
    <row r="197" spans="1:25" ht="27" customHeight="1" x14ac:dyDescent="0.25">
      <c r="A197" s="64" t="s">
        <v>438</v>
      </c>
      <c r="B197" s="64" t="s">
        <v>441</v>
      </c>
      <c r="C197" s="37">
        <v>4301051372</v>
      </c>
      <c r="D197" s="131">
        <v>4680115880221</v>
      </c>
      <c r="E197" s="131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159</v>
      </c>
      <c r="L197" s="38">
        <v>40</v>
      </c>
      <c r="M197" s="255" t="s">
        <v>440</v>
      </c>
      <c r="N197" s="133"/>
      <c r="O197" s="133"/>
      <c r="P197" s="133"/>
      <c r="Q197" s="134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</row>
    <row r="198" spans="1:25" ht="16.5" customHeight="1" x14ac:dyDescent="0.25">
      <c r="A198" s="64" t="s">
        <v>442</v>
      </c>
      <c r="B198" s="64" t="s">
        <v>443</v>
      </c>
      <c r="C198" s="37">
        <v>4301051326</v>
      </c>
      <c r="D198" s="131">
        <v>4680115880504</v>
      </c>
      <c r="E198" s="131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78</v>
      </c>
      <c r="L198" s="38">
        <v>40</v>
      </c>
      <c r="M198" s="256" t="s">
        <v>444</v>
      </c>
      <c r="N198" s="133"/>
      <c r="O198" s="133"/>
      <c r="P198" s="133"/>
      <c r="Q198" s="134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</row>
    <row r="199" spans="1:25" x14ac:dyDescent="0.2">
      <c r="A199" s="138"/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5" t="s">
        <v>43</v>
      </c>
      <c r="N199" s="136"/>
      <c r="O199" s="136"/>
      <c r="P199" s="136"/>
      <c r="Q199" s="136"/>
      <c r="R199" s="136"/>
      <c r="S199" s="137"/>
      <c r="T199" s="43" t="s">
        <v>42</v>
      </c>
      <c r="U199" s="44">
        <f>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</f>
        <v>639.11443494776825</v>
      </c>
      <c r="V199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</f>
        <v>642</v>
      </c>
      <c r="W199" s="44">
        <f>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</f>
        <v>13.768420000000001</v>
      </c>
      <c r="X199" s="68"/>
      <c r="Y199" s="68"/>
    </row>
    <row r="200" spans="1:25" x14ac:dyDescent="0.2">
      <c r="A200" s="138"/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5" t="s">
        <v>43</v>
      </c>
      <c r="N200" s="136"/>
      <c r="O200" s="136"/>
      <c r="P200" s="136"/>
      <c r="Q200" s="136"/>
      <c r="R200" s="136"/>
      <c r="S200" s="137"/>
      <c r="T200" s="43" t="s">
        <v>0</v>
      </c>
      <c r="U200" s="44">
        <f>IFERROR(SUM(U175:U198),"0")</f>
        <v>5111.1500000000005</v>
      </c>
      <c r="V200" s="44">
        <f>IFERROR(SUM(V175:V198),"0")</f>
        <v>5125</v>
      </c>
      <c r="W200" s="43"/>
      <c r="X200" s="68"/>
      <c r="Y200" s="68"/>
    </row>
    <row r="201" spans="1:25" ht="14.25" customHeight="1" x14ac:dyDescent="0.25">
      <c r="A201" s="130" t="s">
        <v>253</v>
      </c>
      <c r="B201" s="130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67"/>
      <c r="Y201" s="67"/>
    </row>
    <row r="202" spans="1:25" ht="16.5" customHeight="1" x14ac:dyDescent="0.25">
      <c r="A202" s="64" t="s">
        <v>445</v>
      </c>
      <c r="B202" s="64" t="s">
        <v>446</v>
      </c>
      <c r="C202" s="37">
        <v>4301060326</v>
      </c>
      <c r="D202" s="131">
        <v>4607091380880</v>
      </c>
      <c r="E202" s="131"/>
      <c r="F202" s="63">
        <v>1.4</v>
      </c>
      <c r="G202" s="38">
        <v>6</v>
      </c>
      <c r="H202" s="63">
        <v>8.4</v>
      </c>
      <c r="I202" s="63">
        <v>8.9640000000000004</v>
      </c>
      <c r="J202" s="38">
        <v>56</v>
      </c>
      <c r="K202" s="39" t="s">
        <v>78</v>
      </c>
      <c r="L202" s="38">
        <v>30</v>
      </c>
      <c r="M202" s="257" t="s">
        <v>447</v>
      </c>
      <c r="N202" s="133"/>
      <c r="O202" s="133"/>
      <c r="P202" s="133"/>
      <c r="Q202" s="134"/>
      <c r="R202" s="40" t="s">
        <v>48</v>
      </c>
      <c r="S202" s="40" t="s">
        <v>48</v>
      </c>
      <c r="T202" s="41" t="s">
        <v>0</v>
      </c>
      <c r="U202" s="59">
        <v>2</v>
      </c>
      <c r="V202" s="56">
        <f t="shared" ref="V202:V207" si="11">IFERROR(IF(U202="",0,CEILING((U202/$H202),1)*$H202),"")</f>
        <v>8.4</v>
      </c>
      <c r="W202" s="42">
        <f>IFERROR(IF(V202=0,"",ROUNDUP(V202/H202,0)*0.02175),"")</f>
        <v>2.1749999999999999E-2</v>
      </c>
      <c r="X202" s="69" t="s">
        <v>48</v>
      </c>
      <c r="Y202" s="70" t="s">
        <v>48</v>
      </c>
    </row>
    <row r="203" spans="1:25" ht="27" customHeight="1" x14ac:dyDescent="0.25">
      <c r="A203" s="64" t="s">
        <v>448</v>
      </c>
      <c r="B203" s="64" t="s">
        <v>449</v>
      </c>
      <c r="C203" s="37">
        <v>4301060308</v>
      </c>
      <c r="D203" s="131">
        <v>4607091384482</v>
      </c>
      <c r="E203" s="131"/>
      <c r="F203" s="63">
        <v>1.3</v>
      </c>
      <c r="G203" s="38">
        <v>6</v>
      </c>
      <c r="H203" s="63">
        <v>7.8</v>
      </c>
      <c r="I203" s="63">
        <v>8.3640000000000008</v>
      </c>
      <c r="J203" s="38">
        <v>56</v>
      </c>
      <c r="K203" s="39" t="s">
        <v>78</v>
      </c>
      <c r="L203" s="38">
        <v>30</v>
      </c>
      <c r="M203" s="258" t="s">
        <v>450</v>
      </c>
      <c r="N203" s="133"/>
      <c r="O203" s="133"/>
      <c r="P203" s="133"/>
      <c r="Q203" s="134"/>
      <c r="R203" s="40" t="s">
        <v>48</v>
      </c>
      <c r="S203" s="40" t="s">
        <v>48</v>
      </c>
      <c r="T203" s="41" t="s">
        <v>0</v>
      </c>
      <c r="U203" s="59">
        <v>2</v>
      </c>
      <c r="V203" s="56">
        <f t="shared" si="11"/>
        <v>7.8</v>
      </c>
      <c r="W203" s="42">
        <f>IFERROR(IF(V203=0,"",ROUNDUP(V203/H203,0)*0.02175),"")</f>
        <v>2.1749999999999999E-2</v>
      </c>
      <c r="X203" s="69" t="s">
        <v>48</v>
      </c>
      <c r="Y203" s="70" t="s">
        <v>48</v>
      </c>
    </row>
    <row r="204" spans="1:25" ht="16.5" customHeight="1" x14ac:dyDescent="0.25">
      <c r="A204" s="64" t="s">
        <v>451</v>
      </c>
      <c r="B204" s="64" t="s">
        <v>452</v>
      </c>
      <c r="C204" s="37">
        <v>4301060325</v>
      </c>
      <c r="D204" s="131">
        <v>4607091380897</v>
      </c>
      <c r="E204" s="131"/>
      <c r="F204" s="63">
        <v>1.4</v>
      </c>
      <c r="G204" s="38">
        <v>6</v>
      </c>
      <c r="H204" s="63">
        <v>8.4</v>
      </c>
      <c r="I204" s="63">
        <v>8.9640000000000004</v>
      </c>
      <c r="J204" s="38">
        <v>56</v>
      </c>
      <c r="K204" s="39" t="s">
        <v>78</v>
      </c>
      <c r="L204" s="38">
        <v>30</v>
      </c>
      <c r="M204" s="259" t="s">
        <v>453</v>
      </c>
      <c r="N204" s="133"/>
      <c r="O204" s="133"/>
      <c r="P204" s="133"/>
      <c r="Q204" s="134"/>
      <c r="R204" s="40" t="s">
        <v>48</v>
      </c>
      <c r="S204" s="40" t="s">
        <v>48</v>
      </c>
      <c r="T204" s="41" t="s">
        <v>0</v>
      </c>
      <c r="U204" s="59">
        <v>38</v>
      </c>
      <c r="V204" s="56">
        <f t="shared" si="11"/>
        <v>42</v>
      </c>
      <c r="W204" s="42">
        <f>IFERROR(IF(V204=0,"",ROUNDUP(V204/H204,0)*0.02175),"")</f>
        <v>0.10874999999999999</v>
      </c>
      <c r="X204" s="69" t="s">
        <v>48</v>
      </c>
      <c r="Y204" s="70" t="s">
        <v>48</v>
      </c>
    </row>
    <row r="205" spans="1:25" ht="16.5" customHeight="1" x14ac:dyDescent="0.25">
      <c r="A205" s="64" t="s">
        <v>454</v>
      </c>
      <c r="B205" s="64" t="s">
        <v>455</v>
      </c>
      <c r="C205" s="37">
        <v>4301060338</v>
      </c>
      <c r="D205" s="131">
        <v>4680115880801</v>
      </c>
      <c r="E205" s="131"/>
      <c r="F205" s="63">
        <v>0.4</v>
      </c>
      <c r="G205" s="38">
        <v>6</v>
      </c>
      <c r="H205" s="63">
        <v>2.4</v>
      </c>
      <c r="I205" s="63">
        <v>2.6720000000000002</v>
      </c>
      <c r="J205" s="38">
        <v>156</v>
      </c>
      <c r="K205" s="39" t="s">
        <v>78</v>
      </c>
      <c r="L205" s="38">
        <v>40</v>
      </c>
      <c r="M205" s="260" t="s">
        <v>456</v>
      </c>
      <c r="N205" s="133"/>
      <c r="O205" s="133"/>
      <c r="P205" s="133"/>
      <c r="Q205" s="134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1"/>
        <v>0</v>
      </c>
      <c r="W205" s="42" t="str">
        <f>IFERROR(IF(V205=0,"",ROUNDUP(V205/H205,0)*0.00753),"")</f>
        <v/>
      </c>
      <c r="X205" s="69" t="s">
        <v>48</v>
      </c>
      <c r="Y205" s="70" t="s">
        <v>48</v>
      </c>
    </row>
    <row r="206" spans="1:25" ht="27" customHeight="1" x14ac:dyDescent="0.25">
      <c r="A206" s="64" t="s">
        <v>457</v>
      </c>
      <c r="B206" s="64" t="s">
        <v>458</v>
      </c>
      <c r="C206" s="37">
        <v>4301060339</v>
      </c>
      <c r="D206" s="131">
        <v>4680115880818</v>
      </c>
      <c r="E206" s="131"/>
      <c r="F206" s="63">
        <v>0.4</v>
      </c>
      <c r="G206" s="38">
        <v>6</v>
      </c>
      <c r="H206" s="63">
        <v>2.4</v>
      </c>
      <c r="I206" s="63">
        <v>2.6720000000000002</v>
      </c>
      <c r="J206" s="38">
        <v>156</v>
      </c>
      <c r="K206" s="39" t="s">
        <v>78</v>
      </c>
      <c r="L206" s="38">
        <v>40</v>
      </c>
      <c r="M206" s="261" t="s">
        <v>459</v>
      </c>
      <c r="N206" s="133"/>
      <c r="O206" s="133"/>
      <c r="P206" s="133"/>
      <c r="Q206" s="134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IFERROR(IF(V206=0,"",ROUNDUP(V206/H206,0)*0.00753),"")</f>
        <v/>
      </c>
      <c r="X206" s="69" t="s">
        <v>48</v>
      </c>
      <c r="Y206" s="70" t="s">
        <v>48</v>
      </c>
    </row>
    <row r="207" spans="1:25" ht="16.5" customHeight="1" x14ac:dyDescent="0.25">
      <c r="A207" s="64" t="s">
        <v>460</v>
      </c>
      <c r="B207" s="64" t="s">
        <v>461</v>
      </c>
      <c r="C207" s="37">
        <v>4301060337</v>
      </c>
      <c r="D207" s="131">
        <v>4680115880368</v>
      </c>
      <c r="E207" s="131"/>
      <c r="F207" s="63">
        <v>1</v>
      </c>
      <c r="G207" s="38">
        <v>4</v>
      </c>
      <c r="H207" s="63">
        <v>4</v>
      </c>
      <c r="I207" s="63">
        <v>4.3600000000000003</v>
      </c>
      <c r="J207" s="38">
        <v>104</v>
      </c>
      <c r="K207" s="39" t="s">
        <v>159</v>
      </c>
      <c r="L207" s="38">
        <v>40</v>
      </c>
      <c r="M207" s="262" t="s">
        <v>462</v>
      </c>
      <c r="N207" s="133"/>
      <c r="O207" s="133"/>
      <c r="P207" s="133"/>
      <c r="Q207" s="134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IFERROR(IF(V207=0,"",ROUNDUP(V207/H207,0)*0.01196),"")</f>
        <v/>
      </c>
      <c r="X207" s="69" t="s">
        <v>48</v>
      </c>
      <c r="Y207" s="70" t="s">
        <v>48</v>
      </c>
    </row>
    <row r="208" spans="1:25" x14ac:dyDescent="0.2">
      <c r="A208" s="138"/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5" t="s">
        <v>43</v>
      </c>
      <c r="N208" s="136"/>
      <c r="O208" s="136"/>
      <c r="P208" s="136"/>
      <c r="Q208" s="136"/>
      <c r="R208" s="136"/>
      <c r="S208" s="137"/>
      <c r="T208" s="43" t="s">
        <v>42</v>
      </c>
      <c r="U208" s="44">
        <f>IFERROR(U202/H202,"0")+IFERROR(U203/H203,"0")+IFERROR(U204/H204,"0")+IFERROR(U205/H205,"0")+IFERROR(U206/H206,"0")+IFERROR(U207/H207,"0")</f>
        <v>5.0183150183150182</v>
      </c>
      <c r="V208" s="44">
        <f>IFERROR(V202/H202,"0")+IFERROR(V203/H203,"0")+IFERROR(V204/H204,"0")+IFERROR(V205/H205,"0")+IFERROR(V206/H206,"0")+IFERROR(V207/H207,"0")</f>
        <v>7</v>
      </c>
      <c r="W208" s="44">
        <f>IFERROR(IF(W202="",0,W202),"0")+IFERROR(IF(W203="",0,W203),"0")+IFERROR(IF(W204="",0,W204),"0")+IFERROR(IF(W205="",0,W205),"0")+IFERROR(IF(W206="",0,W206),"0")+IFERROR(IF(W207="",0,W207),"0")</f>
        <v>0.15225</v>
      </c>
      <c r="X208" s="68"/>
      <c r="Y208" s="68"/>
    </row>
    <row r="209" spans="1:25" x14ac:dyDescent="0.2">
      <c r="A209" s="138"/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5" t="s">
        <v>43</v>
      </c>
      <c r="N209" s="136"/>
      <c r="O209" s="136"/>
      <c r="P209" s="136"/>
      <c r="Q209" s="136"/>
      <c r="R209" s="136"/>
      <c r="S209" s="137"/>
      <c r="T209" s="43" t="s">
        <v>0</v>
      </c>
      <c r="U209" s="44">
        <f>IFERROR(SUM(U202:U207),"0")</f>
        <v>42</v>
      </c>
      <c r="V209" s="44">
        <f>IFERROR(SUM(V202:V207),"0")</f>
        <v>58.2</v>
      </c>
      <c r="W209" s="43"/>
      <c r="X209" s="68"/>
      <c r="Y209" s="68"/>
    </row>
    <row r="210" spans="1:25" ht="14.25" customHeight="1" x14ac:dyDescent="0.25">
      <c r="A210" s="130" t="s">
        <v>98</v>
      </c>
      <c r="B210" s="130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67"/>
      <c r="Y210" s="67"/>
    </row>
    <row r="211" spans="1:25" ht="16.5" customHeight="1" x14ac:dyDescent="0.25">
      <c r="A211" s="64" t="s">
        <v>463</v>
      </c>
      <c r="B211" s="64" t="s">
        <v>464</v>
      </c>
      <c r="C211" s="37">
        <v>4301030232</v>
      </c>
      <c r="D211" s="131">
        <v>4607091388374</v>
      </c>
      <c r="E211" s="131"/>
      <c r="F211" s="63">
        <v>0.38</v>
      </c>
      <c r="G211" s="38">
        <v>8</v>
      </c>
      <c r="H211" s="63">
        <v>3.04</v>
      </c>
      <c r="I211" s="63">
        <v>3.28</v>
      </c>
      <c r="J211" s="38">
        <v>156</v>
      </c>
      <c r="K211" s="39" t="s">
        <v>102</v>
      </c>
      <c r="L211" s="38">
        <v>180</v>
      </c>
      <c r="M211" s="263" t="s">
        <v>465</v>
      </c>
      <c r="N211" s="133"/>
      <c r="O211" s="133"/>
      <c r="P211" s="133"/>
      <c r="Q211" s="134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</row>
    <row r="212" spans="1:25" ht="27" customHeight="1" x14ac:dyDescent="0.25">
      <c r="A212" s="64" t="s">
        <v>466</v>
      </c>
      <c r="B212" s="64" t="s">
        <v>467</v>
      </c>
      <c r="C212" s="37">
        <v>4301030235</v>
      </c>
      <c r="D212" s="131">
        <v>4607091388381</v>
      </c>
      <c r="E212" s="131"/>
      <c r="F212" s="63">
        <v>0.38</v>
      </c>
      <c r="G212" s="38">
        <v>8</v>
      </c>
      <c r="H212" s="63">
        <v>3.04</v>
      </c>
      <c r="I212" s="63">
        <v>3.32</v>
      </c>
      <c r="J212" s="38">
        <v>156</v>
      </c>
      <c r="K212" s="39" t="s">
        <v>102</v>
      </c>
      <c r="L212" s="38">
        <v>180</v>
      </c>
      <c r="M212" s="264" t="s">
        <v>468</v>
      </c>
      <c r="N212" s="133"/>
      <c r="O212" s="133"/>
      <c r="P212" s="133"/>
      <c r="Q212" s="134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</row>
    <row r="213" spans="1:25" ht="27" customHeight="1" x14ac:dyDescent="0.25">
      <c r="A213" s="64" t="s">
        <v>469</v>
      </c>
      <c r="B213" s="64" t="s">
        <v>470</v>
      </c>
      <c r="C213" s="37">
        <v>4301030233</v>
      </c>
      <c r="D213" s="131">
        <v>4607091388404</v>
      </c>
      <c r="E213" s="131"/>
      <c r="F213" s="63">
        <v>0.17</v>
      </c>
      <c r="G213" s="38">
        <v>15</v>
      </c>
      <c r="H213" s="63">
        <v>2.5499999999999998</v>
      </c>
      <c r="I213" s="63">
        <v>2.9</v>
      </c>
      <c r="J213" s="38">
        <v>156</v>
      </c>
      <c r="K213" s="39" t="s">
        <v>102</v>
      </c>
      <c r="L213" s="38">
        <v>180</v>
      </c>
      <c r="M213" s="265" t="s">
        <v>471</v>
      </c>
      <c r="N213" s="133"/>
      <c r="O213" s="133"/>
      <c r="P213" s="133"/>
      <c r="Q213" s="134"/>
      <c r="R213" s="40" t="s">
        <v>48</v>
      </c>
      <c r="S213" s="40" t="s">
        <v>48</v>
      </c>
      <c r="T213" s="41" t="s">
        <v>0</v>
      </c>
      <c r="U213" s="59">
        <v>2.5499999999999998</v>
      </c>
      <c r="V213" s="56">
        <f>IFERROR(IF(U213="",0,CEILING((U213/$H213),1)*$H213),"")</f>
        <v>2.5499999999999998</v>
      </c>
      <c r="W213" s="42">
        <f>IFERROR(IF(V213=0,"",ROUNDUP(V213/H213,0)*0.00753),"")</f>
        <v>7.5300000000000002E-3</v>
      </c>
      <c r="X213" s="69" t="s">
        <v>48</v>
      </c>
      <c r="Y213" s="70" t="s">
        <v>48</v>
      </c>
    </row>
    <row r="214" spans="1:25" x14ac:dyDescent="0.2">
      <c r="A214" s="138"/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5" t="s">
        <v>43</v>
      </c>
      <c r="N214" s="136"/>
      <c r="O214" s="136"/>
      <c r="P214" s="136"/>
      <c r="Q214" s="136"/>
      <c r="R214" s="136"/>
      <c r="S214" s="137"/>
      <c r="T214" s="43" t="s">
        <v>42</v>
      </c>
      <c r="U214" s="44">
        <f>IFERROR(U211/H211,"0")+IFERROR(U212/H212,"0")+IFERROR(U213/H213,"0")</f>
        <v>1</v>
      </c>
      <c r="V214" s="44">
        <f>IFERROR(V211/H211,"0")+IFERROR(V212/H212,"0")+IFERROR(V213/H213,"0")</f>
        <v>1</v>
      </c>
      <c r="W214" s="44">
        <f>IFERROR(IF(W211="",0,W211),"0")+IFERROR(IF(W212="",0,W212),"0")+IFERROR(IF(W213="",0,W213),"0")</f>
        <v>7.5300000000000002E-3</v>
      </c>
      <c r="X214" s="68"/>
      <c r="Y214" s="68"/>
    </row>
    <row r="215" spans="1:25" x14ac:dyDescent="0.2">
      <c r="A215" s="138"/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5" t="s">
        <v>43</v>
      </c>
      <c r="N215" s="136"/>
      <c r="O215" s="136"/>
      <c r="P215" s="136"/>
      <c r="Q215" s="136"/>
      <c r="R215" s="136"/>
      <c r="S215" s="137"/>
      <c r="T215" s="43" t="s">
        <v>0</v>
      </c>
      <c r="U215" s="44">
        <f>IFERROR(SUM(U211:U213),"0")</f>
        <v>2.5499999999999998</v>
      </c>
      <c r="V215" s="44">
        <f>IFERROR(SUM(V211:V213),"0")</f>
        <v>2.5499999999999998</v>
      </c>
      <c r="W215" s="43"/>
      <c r="X215" s="68"/>
      <c r="Y215" s="68"/>
    </row>
    <row r="216" spans="1:25" ht="14.25" customHeight="1" x14ac:dyDescent="0.25">
      <c r="A216" s="130" t="s">
        <v>472</v>
      </c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67"/>
      <c r="Y216" s="67"/>
    </row>
    <row r="217" spans="1:25" ht="16.5" customHeight="1" x14ac:dyDescent="0.25">
      <c r="A217" s="64" t="s">
        <v>473</v>
      </c>
      <c r="B217" s="64" t="s">
        <v>474</v>
      </c>
      <c r="C217" s="37">
        <v>4301180002</v>
      </c>
      <c r="D217" s="131">
        <v>4680115880122</v>
      </c>
      <c r="E217" s="131"/>
      <c r="F217" s="63">
        <v>0.1</v>
      </c>
      <c r="G217" s="38">
        <v>20</v>
      </c>
      <c r="H217" s="63">
        <v>2</v>
      </c>
      <c r="I217" s="63">
        <v>2.2400000000000002</v>
      </c>
      <c r="J217" s="38">
        <v>238</v>
      </c>
      <c r="K217" s="39" t="s">
        <v>476</v>
      </c>
      <c r="L217" s="38">
        <v>730</v>
      </c>
      <c r="M217" s="266" t="s">
        <v>475</v>
      </c>
      <c r="N217" s="133"/>
      <c r="O217" s="133"/>
      <c r="P217" s="133"/>
      <c r="Q217" s="134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IFERROR(IF(V217=0,"",ROUNDUP(V217/H217,0)*0.00474),"")</f>
        <v/>
      </c>
      <c r="X217" s="69" t="s">
        <v>48</v>
      </c>
      <c r="Y217" s="70" t="s">
        <v>48</v>
      </c>
    </row>
    <row r="218" spans="1:25" ht="16.5" customHeight="1" x14ac:dyDescent="0.25">
      <c r="A218" s="64" t="s">
        <v>477</v>
      </c>
      <c r="B218" s="64" t="s">
        <v>478</v>
      </c>
      <c r="C218" s="37">
        <v>4301180007</v>
      </c>
      <c r="D218" s="131">
        <v>4680115881808</v>
      </c>
      <c r="E218" s="131"/>
      <c r="F218" s="63">
        <v>0.1</v>
      </c>
      <c r="G218" s="38">
        <v>20</v>
      </c>
      <c r="H218" s="63">
        <v>2</v>
      </c>
      <c r="I218" s="63">
        <v>2.2400000000000002</v>
      </c>
      <c r="J218" s="38">
        <v>238</v>
      </c>
      <c r="K218" s="39" t="s">
        <v>476</v>
      </c>
      <c r="L218" s="38">
        <v>730</v>
      </c>
      <c r="M218" s="267" t="s">
        <v>479</v>
      </c>
      <c r="N218" s="133"/>
      <c r="O218" s="133"/>
      <c r="P218" s="133"/>
      <c r="Q218" s="134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IFERROR(IF(V218=0,"",ROUNDUP(V218/H218,0)*0.00474),"")</f>
        <v/>
      </c>
      <c r="X218" s="69" t="s">
        <v>48</v>
      </c>
      <c r="Y218" s="70" t="s">
        <v>48</v>
      </c>
    </row>
    <row r="219" spans="1:25" ht="27" customHeight="1" x14ac:dyDescent="0.25">
      <c r="A219" s="64" t="s">
        <v>480</v>
      </c>
      <c r="B219" s="64" t="s">
        <v>481</v>
      </c>
      <c r="C219" s="37">
        <v>4301180006</v>
      </c>
      <c r="D219" s="131">
        <v>4680115881822</v>
      </c>
      <c r="E219" s="131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476</v>
      </c>
      <c r="L219" s="38">
        <v>730</v>
      </c>
      <c r="M219" s="268" t="s">
        <v>482</v>
      </c>
      <c r="N219" s="133"/>
      <c r="O219" s="133"/>
      <c r="P219" s="133"/>
      <c r="Q219" s="134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</row>
    <row r="220" spans="1:25" ht="27" customHeight="1" x14ac:dyDescent="0.25">
      <c r="A220" s="64" t="s">
        <v>483</v>
      </c>
      <c r="B220" s="64" t="s">
        <v>484</v>
      </c>
      <c r="C220" s="37">
        <v>4301180001</v>
      </c>
      <c r="D220" s="131">
        <v>4680115880016</v>
      </c>
      <c r="E220" s="131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476</v>
      </c>
      <c r="L220" s="38">
        <v>730</v>
      </c>
      <c r="M220" s="269" t="s">
        <v>485</v>
      </c>
      <c r="N220" s="133"/>
      <c r="O220" s="133"/>
      <c r="P220" s="133"/>
      <c r="Q220" s="134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</row>
    <row r="221" spans="1:25" x14ac:dyDescent="0.2">
      <c r="A221" s="138"/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5" t="s">
        <v>43</v>
      </c>
      <c r="N221" s="136"/>
      <c r="O221" s="136"/>
      <c r="P221" s="136"/>
      <c r="Q221" s="136"/>
      <c r="R221" s="136"/>
      <c r="S221" s="137"/>
      <c r="T221" s="43" t="s">
        <v>42</v>
      </c>
      <c r="U221" s="44">
        <f>IFERROR(U217/H217,"0")+IFERROR(U218/H218,"0")+IFERROR(U219/H219,"0")+IFERROR(U220/H220,"0")</f>
        <v>0</v>
      </c>
      <c r="V221" s="44">
        <f>IFERROR(V217/H217,"0")+IFERROR(V218/H218,"0")+IFERROR(V219/H219,"0")+IFERROR(V220/H220,"0")</f>
        <v>0</v>
      </c>
      <c r="W221" s="44">
        <f>IFERROR(IF(W217="",0,W217),"0")+IFERROR(IF(W218="",0,W218),"0")+IFERROR(IF(W219="",0,W219),"0")+IFERROR(IF(W220="",0,W220),"0")</f>
        <v>0</v>
      </c>
      <c r="X221" s="68"/>
      <c r="Y221" s="68"/>
    </row>
    <row r="222" spans="1:25" x14ac:dyDescent="0.2">
      <c r="A222" s="138"/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5" t="s">
        <v>43</v>
      </c>
      <c r="N222" s="136"/>
      <c r="O222" s="136"/>
      <c r="P222" s="136"/>
      <c r="Q222" s="136"/>
      <c r="R222" s="136"/>
      <c r="S222" s="137"/>
      <c r="T222" s="43" t="s">
        <v>0</v>
      </c>
      <c r="U222" s="44">
        <f>IFERROR(SUM(U217:U220),"0")</f>
        <v>0</v>
      </c>
      <c r="V222" s="44">
        <f>IFERROR(SUM(V217:V220),"0")</f>
        <v>0</v>
      </c>
      <c r="W222" s="43"/>
      <c r="X222" s="68"/>
      <c r="Y222" s="68"/>
    </row>
    <row r="223" spans="1:25" ht="16.5" customHeight="1" x14ac:dyDescent="0.25">
      <c r="A223" s="129" t="s">
        <v>486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  <c r="N223" s="129"/>
      <c r="O223" s="129"/>
      <c r="P223" s="129"/>
      <c r="Q223" s="129"/>
      <c r="R223" s="129"/>
      <c r="S223" s="129"/>
      <c r="T223" s="129"/>
      <c r="U223" s="129"/>
      <c r="V223" s="129"/>
      <c r="W223" s="129"/>
      <c r="X223" s="66"/>
      <c r="Y223" s="66"/>
    </row>
    <row r="224" spans="1:25" ht="14.25" customHeight="1" x14ac:dyDescent="0.25">
      <c r="A224" s="130" t="s">
        <v>127</v>
      </c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67"/>
      <c r="Y224" s="67"/>
    </row>
    <row r="225" spans="1:25" ht="27" customHeight="1" x14ac:dyDescent="0.25">
      <c r="A225" s="64" t="s">
        <v>487</v>
      </c>
      <c r="B225" s="64" t="s">
        <v>488</v>
      </c>
      <c r="C225" s="37">
        <v>4301011315</v>
      </c>
      <c r="D225" s="131">
        <v>4607091387421</v>
      </c>
      <c r="E225" s="131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9" t="s">
        <v>122</v>
      </c>
      <c r="L225" s="38">
        <v>55</v>
      </c>
      <c r="M225" s="270" t="s">
        <v>489</v>
      </c>
      <c r="N225" s="133"/>
      <c r="O225" s="133"/>
      <c r="P225" s="133"/>
      <c r="Q225" s="134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ref="V225:V231" si="12">IFERROR(IF(U225="",0,CEILING((U225/$H225),1)*$H225),"")</f>
        <v>0</v>
      </c>
      <c r="W225" s="42" t="str">
        <f>IFERROR(IF(V225=0,"",ROUNDUP(V225/H225,0)*0.02175),"")</f>
        <v/>
      </c>
      <c r="X225" s="69" t="s">
        <v>48</v>
      </c>
      <c r="Y225" s="70" t="s">
        <v>48</v>
      </c>
    </row>
    <row r="226" spans="1:25" ht="27" customHeight="1" x14ac:dyDescent="0.25">
      <c r="A226" s="64" t="s">
        <v>487</v>
      </c>
      <c r="B226" s="64" t="s">
        <v>490</v>
      </c>
      <c r="C226" s="37">
        <v>4301011121</v>
      </c>
      <c r="D226" s="131">
        <v>4607091387421</v>
      </c>
      <c r="E226" s="131"/>
      <c r="F226" s="63">
        <v>1.35</v>
      </c>
      <c r="G226" s="38">
        <v>8</v>
      </c>
      <c r="H226" s="63">
        <v>10.8</v>
      </c>
      <c r="I226" s="63">
        <v>11.28</v>
      </c>
      <c r="J226" s="38">
        <v>48</v>
      </c>
      <c r="K226" s="39" t="s">
        <v>297</v>
      </c>
      <c r="L226" s="38">
        <v>55</v>
      </c>
      <c r="M226" s="271" t="s">
        <v>489</v>
      </c>
      <c r="N226" s="133"/>
      <c r="O226" s="133"/>
      <c r="P226" s="133"/>
      <c r="Q226" s="134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IFERROR(IF(V226=0,"",ROUNDUP(V226/H226,0)*0.02039),"")</f>
        <v/>
      </c>
      <c r="X226" s="69" t="s">
        <v>48</v>
      </c>
      <c r="Y226" s="70" t="s">
        <v>48</v>
      </c>
    </row>
    <row r="227" spans="1:25" ht="27" customHeight="1" x14ac:dyDescent="0.25">
      <c r="A227" s="64" t="s">
        <v>491</v>
      </c>
      <c r="B227" s="64" t="s">
        <v>492</v>
      </c>
      <c r="C227" s="37">
        <v>4301011322</v>
      </c>
      <c r="D227" s="131">
        <v>4607091387452</v>
      </c>
      <c r="E227" s="131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159</v>
      </c>
      <c r="L227" s="38">
        <v>55</v>
      </c>
      <c r="M227" s="272" t="s">
        <v>493</v>
      </c>
      <c r="N227" s="133"/>
      <c r="O227" s="133"/>
      <c r="P227" s="133"/>
      <c r="Q227" s="134"/>
      <c r="R227" s="40" t="s">
        <v>48</v>
      </c>
      <c r="S227" s="40" t="s">
        <v>48</v>
      </c>
      <c r="T227" s="41" t="s">
        <v>0</v>
      </c>
      <c r="U227" s="59">
        <v>10</v>
      </c>
      <c r="V227" s="56">
        <f t="shared" si="12"/>
        <v>10.8</v>
      </c>
      <c r="W227" s="42">
        <f>IFERROR(IF(V227=0,"",ROUNDUP(V227/H227,0)*0.02175),"")</f>
        <v>2.1749999999999999E-2</v>
      </c>
      <c r="X227" s="69" t="s">
        <v>48</v>
      </c>
      <c r="Y227" s="70" t="s">
        <v>48</v>
      </c>
    </row>
    <row r="228" spans="1:25" ht="27" customHeight="1" x14ac:dyDescent="0.25">
      <c r="A228" s="64" t="s">
        <v>491</v>
      </c>
      <c r="B228" s="64" t="s">
        <v>494</v>
      </c>
      <c r="C228" s="37">
        <v>4301011396</v>
      </c>
      <c r="D228" s="131">
        <v>4607091387452</v>
      </c>
      <c r="E228" s="131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9" t="s">
        <v>297</v>
      </c>
      <c r="L228" s="38">
        <v>55</v>
      </c>
      <c r="M228" s="273" t="s">
        <v>493</v>
      </c>
      <c r="N228" s="133"/>
      <c r="O228" s="133"/>
      <c r="P228" s="133"/>
      <c r="Q228" s="134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IFERROR(IF(V228=0,"",ROUNDUP(V228/H228,0)*0.02039),"")</f>
        <v/>
      </c>
      <c r="X228" s="69" t="s">
        <v>48</v>
      </c>
      <c r="Y228" s="70" t="s">
        <v>48</v>
      </c>
    </row>
    <row r="229" spans="1:25" ht="27" customHeight="1" x14ac:dyDescent="0.25">
      <c r="A229" s="64" t="s">
        <v>495</v>
      </c>
      <c r="B229" s="64" t="s">
        <v>496</v>
      </c>
      <c r="C229" s="37">
        <v>4301011313</v>
      </c>
      <c r="D229" s="131">
        <v>4607091385984</v>
      </c>
      <c r="E229" s="131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9" t="s">
        <v>122</v>
      </c>
      <c r="L229" s="38">
        <v>55</v>
      </c>
      <c r="M229" s="274" t="s">
        <v>497</v>
      </c>
      <c r="N229" s="133"/>
      <c r="O229" s="133"/>
      <c r="P229" s="133"/>
      <c r="Q229" s="134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</row>
    <row r="230" spans="1:25" ht="27" customHeight="1" x14ac:dyDescent="0.25">
      <c r="A230" s="64" t="s">
        <v>498</v>
      </c>
      <c r="B230" s="64" t="s">
        <v>499</v>
      </c>
      <c r="C230" s="37">
        <v>4301011316</v>
      </c>
      <c r="D230" s="131">
        <v>4607091387438</v>
      </c>
      <c r="E230" s="131"/>
      <c r="F230" s="63">
        <v>0.5</v>
      </c>
      <c r="G230" s="38">
        <v>10</v>
      </c>
      <c r="H230" s="63">
        <v>5</v>
      </c>
      <c r="I230" s="63">
        <v>5.24</v>
      </c>
      <c r="J230" s="38">
        <v>120</v>
      </c>
      <c r="K230" s="39" t="s">
        <v>122</v>
      </c>
      <c r="L230" s="38">
        <v>55</v>
      </c>
      <c r="M230" s="275" t="s">
        <v>500</v>
      </c>
      <c r="N230" s="133"/>
      <c r="O230" s="133"/>
      <c r="P230" s="133"/>
      <c r="Q230" s="134"/>
      <c r="R230" s="40" t="s">
        <v>48</v>
      </c>
      <c r="S230" s="40" t="s">
        <v>48</v>
      </c>
      <c r="T230" s="41" t="s">
        <v>0</v>
      </c>
      <c r="U230" s="59">
        <v>30</v>
      </c>
      <c r="V230" s="56">
        <f t="shared" si="12"/>
        <v>30</v>
      </c>
      <c r="W230" s="42">
        <f>IFERROR(IF(V230=0,"",ROUNDUP(V230/H230,0)*0.00937),"")</f>
        <v>5.6219999999999999E-2</v>
      </c>
      <c r="X230" s="69" t="s">
        <v>48</v>
      </c>
      <c r="Y230" s="70" t="s">
        <v>48</v>
      </c>
    </row>
    <row r="231" spans="1:25" ht="27" customHeight="1" x14ac:dyDescent="0.25">
      <c r="A231" s="64" t="s">
        <v>501</v>
      </c>
      <c r="B231" s="64" t="s">
        <v>502</v>
      </c>
      <c r="C231" s="37">
        <v>4301011318</v>
      </c>
      <c r="D231" s="131">
        <v>4607091387469</v>
      </c>
      <c r="E231" s="131"/>
      <c r="F231" s="63">
        <v>0.5</v>
      </c>
      <c r="G231" s="38">
        <v>10</v>
      </c>
      <c r="H231" s="63">
        <v>5</v>
      </c>
      <c r="I231" s="63">
        <v>5.21</v>
      </c>
      <c r="J231" s="38">
        <v>120</v>
      </c>
      <c r="K231" s="39" t="s">
        <v>78</v>
      </c>
      <c r="L231" s="38">
        <v>55</v>
      </c>
      <c r="M231" s="276" t="s">
        <v>503</v>
      </c>
      <c r="N231" s="133"/>
      <c r="O231" s="133"/>
      <c r="P231" s="133"/>
      <c r="Q231" s="134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IFERROR(IF(V231=0,"",ROUNDUP(V231/H231,0)*0.00937),"")</f>
        <v/>
      </c>
      <c r="X231" s="69" t="s">
        <v>48</v>
      </c>
      <c r="Y231" s="70" t="s">
        <v>48</v>
      </c>
    </row>
    <row r="232" spans="1:25" x14ac:dyDescent="0.2">
      <c r="A232" s="138"/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5" t="s">
        <v>43</v>
      </c>
      <c r="N232" s="136"/>
      <c r="O232" s="136"/>
      <c r="P232" s="136"/>
      <c r="Q232" s="136"/>
      <c r="R232" s="136"/>
      <c r="S232" s="137"/>
      <c r="T232" s="43" t="s">
        <v>42</v>
      </c>
      <c r="U232" s="44">
        <f>IFERROR(U225/H225,"0")+IFERROR(U226/H226,"0")+IFERROR(U227/H227,"0")+IFERROR(U228/H228,"0")+IFERROR(U229/H229,"0")+IFERROR(U230/H230,"0")+IFERROR(U231/H231,"0")</f>
        <v>6.9259259259259256</v>
      </c>
      <c r="V232" s="44">
        <f>IFERROR(V225/H225,"0")+IFERROR(V226/H226,"0")+IFERROR(V227/H227,"0")+IFERROR(V228/H228,"0")+IFERROR(V229/H229,"0")+IFERROR(V230/H230,"0")+IFERROR(V231/H231,"0")</f>
        <v>7</v>
      </c>
      <c r="W232" s="44">
        <f>IFERROR(IF(W225="",0,W225),"0")+IFERROR(IF(W226="",0,W226),"0")+IFERROR(IF(W227="",0,W227),"0")+IFERROR(IF(W228="",0,W228),"0")+IFERROR(IF(W229="",0,W229),"0")+IFERROR(IF(W230="",0,W230),"0")+IFERROR(IF(W231="",0,W231),"0")</f>
        <v>7.7969999999999998E-2</v>
      </c>
      <c r="X232" s="68"/>
      <c r="Y232" s="68"/>
    </row>
    <row r="233" spans="1:25" x14ac:dyDescent="0.2">
      <c r="A233" s="138"/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5" t="s">
        <v>43</v>
      </c>
      <c r="N233" s="136"/>
      <c r="O233" s="136"/>
      <c r="P233" s="136"/>
      <c r="Q233" s="136"/>
      <c r="R233" s="136"/>
      <c r="S233" s="137"/>
      <c r="T233" s="43" t="s">
        <v>0</v>
      </c>
      <c r="U233" s="44">
        <f>IFERROR(SUM(U225:U231),"0")</f>
        <v>40</v>
      </c>
      <c r="V233" s="44">
        <f>IFERROR(SUM(V225:V231),"0")</f>
        <v>40.799999999999997</v>
      </c>
      <c r="W233" s="43"/>
      <c r="X233" s="68"/>
      <c r="Y233" s="68"/>
    </row>
    <row r="234" spans="1:25" ht="14.25" customHeight="1" x14ac:dyDescent="0.25">
      <c r="A234" s="130" t="s">
        <v>74</v>
      </c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67"/>
      <c r="Y234" s="67"/>
    </row>
    <row r="235" spans="1:25" ht="27" customHeight="1" x14ac:dyDescent="0.25">
      <c r="A235" s="64" t="s">
        <v>504</v>
      </c>
      <c r="B235" s="64" t="s">
        <v>505</v>
      </c>
      <c r="C235" s="37">
        <v>4301031154</v>
      </c>
      <c r="D235" s="131">
        <v>4607091387292</v>
      </c>
      <c r="E235" s="131"/>
      <c r="F235" s="63">
        <v>0.63</v>
      </c>
      <c r="G235" s="38">
        <v>6</v>
      </c>
      <c r="H235" s="63">
        <v>3.78</v>
      </c>
      <c r="I235" s="63">
        <v>4.04</v>
      </c>
      <c r="J235" s="38">
        <v>156</v>
      </c>
      <c r="K235" s="39" t="s">
        <v>78</v>
      </c>
      <c r="L235" s="38">
        <v>45</v>
      </c>
      <c r="M235" s="277" t="s">
        <v>506</v>
      </c>
      <c r="N235" s="133"/>
      <c r="O235" s="133"/>
      <c r="P235" s="133"/>
      <c r="Q235" s="134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</row>
    <row r="236" spans="1:25" ht="27" customHeight="1" x14ac:dyDescent="0.25">
      <c r="A236" s="64" t="s">
        <v>507</v>
      </c>
      <c r="B236" s="64" t="s">
        <v>508</v>
      </c>
      <c r="C236" s="37">
        <v>4301031155</v>
      </c>
      <c r="D236" s="131">
        <v>4607091387315</v>
      </c>
      <c r="E236" s="131"/>
      <c r="F236" s="63">
        <v>0.7</v>
      </c>
      <c r="G236" s="38">
        <v>4</v>
      </c>
      <c r="H236" s="63">
        <v>2.8</v>
      </c>
      <c r="I236" s="63">
        <v>3.048</v>
      </c>
      <c r="J236" s="38">
        <v>156</v>
      </c>
      <c r="K236" s="39" t="s">
        <v>78</v>
      </c>
      <c r="L236" s="38">
        <v>45</v>
      </c>
      <c r="M236" s="278" t="s">
        <v>509</v>
      </c>
      <c r="N236" s="133"/>
      <c r="O236" s="133"/>
      <c r="P236" s="133"/>
      <c r="Q236" s="134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</row>
    <row r="237" spans="1:25" x14ac:dyDescent="0.2">
      <c r="A237" s="138"/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5" t="s">
        <v>43</v>
      </c>
      <c r="N237" s="136"/>
      <c r="O237" s="136"/>
      <c r="P237" s="136"/>
      <c r="Q237" s="136"/>
      <c r="R237" s="136"/>
      <c r="S237" s="137"/>
      <c r="T237" s="43" t="s">
        <v>42</v>
      </c>
      <c r="U237" s="44">
        <f>IFERROR(U235/H235,"0")+IFERROR(U236/H236,"0")</f>
        <v>0</v>
      </c>
      <c r="V237" s="44">
        <f>IFERROR(V235/H235,"0")+IFERROR(V236/H236,"0")</f>
        <v>0</v>
      </c>
      <c r="W237" s="44">
        <f>IFERROR(IF(W235="",0,W235),"0")+IFERROR(IF(W236="",0,W236),"0")</f>
        <v>0</v>
      </c>
      <c r="X237" s="68"/>
      <c r="Y237" s="68"/>
    </row>
    <row r="238" spans="1:25" x14ac:dyDescent="0.2">
      <c r="A238" s="138"/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5" t="s">
        <v>43</v>
      </c>
      <c r="N238" s="136"/>
      <c r="O238" s="136"/>
      <c r="P238" s="136"/>
      <c r="Q238" s="136"/>
      <c r="R238" s="136"/>
      <c r="S238" s="137"/>
      <c r="T238" s="43" t="s">
        <v>0</v>
      </c>
      <c r="U238" s="44">
        <f>IFERROR(SUM(U235:U236),"0")</f>
        <v>0</v>
      </c>
      <c r="V238" s="44">
        <f>IFERROR(SUM(V235:V236),"0")</f>
        <v>0</v>
      </c>
      <c r="W238" s="43"/>
      <c r="X238" s="68"/>
      <c r="Y238" s="68"/>
    </row>
    <row r="239" spans="1:25" ht="16.5" customHeight="1" x14ac:dyDescent="0.25">
      <c r="A239" s="129" t="s">
        <v>510</v>
      </c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  <c r="N239" s="129"/>
      <c r="O239" s="129"/>
      <c r="P239" s="129"/>
      <c r="Q239" s="129"/>
      <c r="R239" s="129"/>
      <c r="S239" s="129"/>
      <c r="T239" s="129"/>
      <c r="U239" s="129"/>
      <c r="V239" s="129"/>
      <c r="W239" s="129"/>
      <c r="X239" s="66"/>
      <c r="Y239" s="66"/>
    </row>
    <row r="240" spans="1:25" ht="14.25" customHeight="1" x14ac:dyDescent="0.25">
      <c r="A240" s="130" t="s">
        <v>74</v>
      </c>
      <c r="B240" s="130"/>
      <c r="C240" s="130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67"/>
      <c r="Y240" s="67"/>
    </row>
    <row r="241" spans="1:25" ht="37.5" customHeight="1" x14ac:dyDescent="0.25">
      <c r="A241" s="64" t="s">
        <v>511</v>
      </c>
      <c r="B241" s="64" t="s">
        <v>512</v>
      </c>
      <c r="C241" s="37">
        <v>4301030368</v>
      </c>
      <c r="D241" s="131">
        <v>4607091383232</v>
      </c>
      <c r="E241" s="131"/>
      <c r="F241" s="63">
        <v>0.28000000000000003</v>
      </c>
      <c r="G241" s="38">
        <v>6</v>
      </c>
      <c r="H241" s="63">
        <v>1.68</v>
      </c>
      <c r="I241" s="63">
        <v>2.6</v>
      </c>
      <c r="J241" s="38">
        <v>156</v>
      </c>
      <c r="K241" s="39" t="s">
        <v>78</v>
      </c>
      <c r="L241" s="38">
        <v>35</v>
      </c>
      <c r="M241" s="279" t="s">
        <v>513</v>
      </c>
      <c r="N241" s="133"/>
      <c r="O241" s="133"/>
      <c r="P241" s="133"/>
      <c r="Q241" s="134"/>
      <c r="R241" s="40" t="s">
        <v>48</v>
      </c>
      <c r="S241" s="40" t="s">
        <v>48</v>
      </c>
      <c r="T241" s="41" t="s">
        <v>0</v>
      </c>
      <c r="U241" s="59">
        <v>1.1200000000000001</v>
      </c>
      <c r="V241" s="56">
        <f>IFERROR(IF(U241="",0,CEILING((U241/$H241),1)*$H241),"")</f>
        <v>1.68</v>
      </c>
      <c r="W241" s="42">
        <f>IFERROR(IF(V241=0,"",ROUNDUP(V241/H241,0)*0.00753),"")</f>
        <v>7.5300000000000002E-3</v>
      </c>
      <c r="X241" s="69" t="s">
        <v>48</v>
      </c>
      <c r="Y241" s="70" t="s">
        <v>48</v>
      </c>
    </row>
    <row r="242" spans="1:25" ht="27" customHeight="1" x14ac:dyDescent="0.25">
      <c r="A242" s="64" t="s">
        <v>514</v>
      </c>
      <c r="B242" s="64" t="s">
        <v>515</v>
      </c>
      <c r="C242" s="37">
        <v>4301031066</v>
      </c>
      <c r="D242" s="131">
        <v>4607091383836</v>
      </c>
      <c r="E242" s="131"/>
      <c r="F242" s="63">
        <v>0.3</v>
      </c>
      <c r="G242" s="38">
        <v>6</v>
      </c>
      <c r="H242" s="63">
        <v>1.8</v>
      </c>
      <c r="I242" s="63">
        <v>2.048</v>
      </c>
      <c r="J242" s="38">
        <v>156</v>
      </c>
      <c r="K242" s="39" t="s">
        <v>78</v>
      </c>
      <c r="L242" s="38">
        <v>40</v>
      </c>
      <c r="M242" s="280" t="s">
        <v>516</v>
      </c>
      <c r="N242" s="133"/>
      <c r="O242" s="133"/>
      <c r="P242" s="133"/>
      <c r="Q242" s="134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</row>
    <row r="243" spans="1:25" x14ac:dyDescent="0.2">
      <c r="A243" s="138"/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5" t="s">
        <v>43</v>
      </c>
      <c r="N243" s="136"/>
      <c r="O243" s="136"/>
      <c r="P243" s="136"/>
      <c r="Q243" s="136"/>
      <c r="R243" s="136"/>
      <c r="S243" s="137"/>
      <c r="T243" s="43" t="s">
        <v>42</v>
      </c>
      <c r="U243" s="44">
        <f>IFERROR(U241/H241,"0")+IFERROR(U242/H242,"0")</f>
        <v>0.66666666666666674</v>
      </c>
      <c r="V243" s="44">
        <f>IFERROR(V241/H241,"0")+IFERROR(V242/H242,"0")</f>
        <v>1</v>
      </c>
      <c r="W243" s="44">
        <f>IFERROR(IF(W241="",0,W241),"0")+IFERROR(IF(W242="",0,W242),"0")</f>
        <v>7.5300000000000002E-3</v>
      </c>
      <c r="X243" s="68"/>
      <c r="Y243" s="68"/>
    </row>
    <row r="244" spans="1:25" x14ac:dyDescent="0.2">
      <c r="A244" s="138"/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5" t="s">
        <v>43</v>
      </c>
      <c r="N244" s="136"/>
      <c r="O244" s="136"/>
      <c r="P244" s="136"/>
      <c r="Q244" s="136"/>
      <c r="R244" s="136"/>
      <c r="S244" s="137"/>
      <c r="T244" s="43" t="s">
        <v>0</v>
      </c>
      <c r="U244" s="44">
        <f>IFERROR(SUM(U241:U242),"0")</f>
        <v>1.1200000000000001</v>
      </c>
      <c r="V244" s="44">
        <f>IFERROR(SUM(V241:V242),"0")</f>
        <v>1.68</v>
      </c>
      <c r="W244" s="43"/>
      <c r="X244" s="68"/>
      <c r="Y244" s="68"/>
    </row>
    <row r="245" spans="1:25" ht="14.25" customHeight="1" x14ac:dyDescent="0.25">
      <c r="A245" s="130" t="s">
        <v>79</v>
      </c>
      <c r="B245" s="130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67"/>
      <c r="Y245" s="67"/>
    </row>
    <row r="246" spans="1:25" ht="27" customHeight="1" x14ac:dyDescent="0.25">
      <c r="A246" s="64" t="s">
        <v>517</v>
      </c>
      <c r="B246" s="64" t="s">
        <v>518</v>
      </c>
      <c r="C246" s="37">
        <v>4301051142</v>
      </c>
      <c r="D246" s="131">
        <v>4607091387919</v>
      </c>
      <c r="E246" s="131"/>
      <c r="F246" s="63">
        <v>1.35</v>
      </c>
      <c r="G246" s="38">
        <v>6</v>
      </c>
      <c r="H246" s="63">
        <v>8.1</v>
      </c>
      <c r="I246" s="63">
        <v>8.6639999999999997</v>
      </c>
      <c r="J246" s="38">
        <v>56</v>
      </c>
      <c r="K246" s="39" t="s">
        <v>78</v>
      </c>
      <c r="L246" s="38">
        <v>45</v>
      </c>
      <c r="M246" s="281" t="s">
        <v>519</v>
      </c>
      <c r="N246" s="133"/>
      <c r="O246" s="133"/>
      <c r="P246" s="133"/>
      <c r="Q246" s="134"/>
      <c r="R246" s="40" t="s">
        <v>48</v>
      </c>
      <c r="S246" s="40" t="s">
        <v>48</v>
      </c>
      <c r="T246" s="41" t="s">
        <v>0</v>
      </c>
      <c r="U246" s="59">
        <v>31</v>
      </c>
      <c r="V246" s="56">
        <f>IFERROR(IF(U246="",0,CEILING((U246/$H246),1)*$H246),"")</f>
        <v>32.4</v>
      </c>
      <c r="W246" s="42">
        <f>IFERROR(IF(V246=0,"",ROUNDUP(V246/H246,0)*0.02175),"")</f>
        <v>8.6999999999999994E-2</v>
      </c>
      <c r="X246" s="69" t="s">
        <v>48</v>
      </c>
      <c r="Y246" s="70" t="s">
        <v>48</v>
      </c>
    </row>
    <row r="247" spans="1:25" ht="27" customHeight="1" x14ac:dyDescent="0.25">
      <c r="A247" s="64" t="s">
        <v>520</v>
      </c>
      <c r="B247" s="64" t="s">
        <v>521</v>
      </c>
      <c r="C247" s="37">
        <v>4301051109</v>
      </c>
      <c r="D247" s="131">
        <v>4607091383942</v>
      </c>
      <c r="E247" s="131"/>
      <c r="F247" s="63">
        <v>0.42</v>
      </c>
      <c r="G247" s="38">
        <v>6</v>
      </c>
      <c r="H247" s="63">
        <v>2.52</v>
      </c>
      <c r="I247" s="63">
        <v>2.7919999999999998</v>
      </c>
      <c r="J247" s="38">
        <v>156</v>
      </c>
      <c r="K247" s="39" t="s">
        <v>159</v>
      </c>
      <c r="L247" s="38">
        <v>45</v>
      </c>
      <c r="M247" s="282" t="s">
        <v>522</v>
      </c>
      <c r="N247" s="133"/>
      <c r="O247" s="133"/>
      <c r="P247" s="133"/>
      <c r="Q247" s="134"/>
      <c r="R247" s="40" t="s">
        <v>48</v>
      </c>
      <c r="S247" s="40" t="s">
        <v>48</v>
      </c>
      <c r="T247" s="41" t="s">
        <v>0</v>
      </c>
      <c r="U247" s="59">
        <v>2.1</v>
      </c>
      <c r="V247" s="56">
        <f>IFERROR(IF(U247="",0,CEILING((U247/$H247),1)*$H247),"")</f>
        <v>2.52</v>
      </c>
      <c r="W247" s="42">
        <f>IFERROR(IF(V247=0,"",ROUNDUP(V247/H247,0)*0.00753),"")</f>
        <v>7.5300000000000002E-3</v>
      </c>
      <c r="X247" s="69" t="s">
        <v>48</v>
      </c>
      <c r="Y247" s="70" t="s">
        <v>48</v>
      </c>
    </row>
    <row r="248" spans="1:25" ht="27" customHeight="1" x14ac:dyDescent="0.25">
      <c r="A248" s="64" t="s">
        <v>523</v>
      </c>
      <c r="B248" s="64" t="s">
        <v>524</v>
      </c>
      <c r="C248" s="37">
        <v>4301051300</v>
      </c>
      <c r="D248" s="131">
        <v>4607091383959</v>
      </c>
      <c r="E248" s="131"/>
      <c r="F248" s="63">
        <v>0.42</v>
      </c>
      <c r="G248" s="38">
        <v>6</v>
      </c>
      <c r="H248" s="63">
        <v>2.52</v>
      </c>
      <c r="I248" s="63">
        <v>2.78</v>
      </c>
      <c r="J248" s="38">
        <v>156</v>
      </c>
      <c r="K248" s="39" t="s">
        <v>78</v>
      </c>
      <c r="L248" s="38">
        <v>35</v>
      </c>
      <c r="M248" s="283" t="s">
        <v>525</v>
      </c>
      <c r="N248" s="133"/>
      <c r="O248" s="133"/>
      <c r="P248" s="133"/>
      <c r="Q248" s="134"/>
      <c r="R248" s="40" t="s">
        <v>48</v>
      </c>
      <c r="S248" s="40" t="s">
        <v>48</v>
      </c>
      <c r="T248" s="41" t="s">
        <v>0</v>
      </c>
      <c r="U248" s="59">
        <v>2.1</v>
      </c>
      <c r="V248" s="56">
        <f>IFERROR(IF(U248="",0,CEILING((U248/$H248),1)*$H248),"")</f>
        <v>2.52</v>
      </c>
      <c r="W248" s="42">
        <f>IFERROR(IF(V248=0,"",ROUNDUP(V248/H248,0)*0.00753),"")</f>
        <v>7.5300000000000002E-3</v>
      </c>
      <c r="X248" s="69" t="s">
        <v>48</v>
      </c>
      <c r="Y248" s="70" t="s">
        <v>48</v>
      </c>
    </row>
    <row r="249" spans="1:25" x14ac:dyDescent="0.2">
      <c r="A249" s="138"/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5" t="s">
        <v>43</v>
      </c>
      <c r="N249" s="136"/>
      <c r="O249" s="136"/>
      <c r="P249" s="136"/>
      <c r="Q249" s="136"/>
      <c r="R249" s="136"/>
      <c r="S249" s="137"/>
      <c r="T249" s="43" t="s">
        <v>42</v>
      </c>
      <c r="U249" s="44">
        <f>IFERROR(U246/H246,"0")+IFERROR(U247/H247,"0")+IFERROR(U248/H248,"0")</f>
        <v>5.4938271604938267</v>
      </c>
      <c r="V249" s="44">
        <f>IFERROR(V246/H246,"0")+IFERROR(V247/H247,"0")+IFERROR(V248/H248,"0")</f>
        <v>6</v>
      </c>
      <c r="W249" s="44">
        <f>IFERROR(IF(W246="",0,W246),"0")+IFERROR(IF(W247="",0,W247),"0")+IFERROR(IF(W248="",0,W248),"0")</f>
        <v>0.10205999999999998</v>
      </c>
      <c r="X249" s="68"/>
      <c r="Y249" s="68"/>
    </row>
    <row r="250" spans="1:25" x14ac:dyDescent="0.2">
      <c r="A250" s="138"/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5" t="s">
        <v>43</v>
      </c>
      <c r="N250" s="136"/>
      <c r="O250" s="136"/>
      <c r="P250" s="136"/>
      <c r="Q250" s="136"/>
      <c r="R250" s="136"/>
      <c r="S250" s="137"/>
      <c r="T250" s="43" t="s">
        <v>0</v>
      </c>
      <c r="U250" s="44">
        <f>IFERROR(SUM(U246:U248),"0")</f>
        <v>35.200000000000003</v>
      </c>
      <c r="V250" s="44">
        <f>IFERROR(SUM(V246:V248),"0")</f>
        <v>37.440000000000005</v>
      </c>
      <c r="W250" s="43"/>
      <c r="X250" s="68"/>
      <c r="Y250" s="68"/>
    </row>
    <row r="251" spans="1:25" ht="14.25" customHeight="1" x14ac:dyDescent="0.25">
      <c r="A251" s="130" t="s">
        <v>253</v>
      </c>
      <c r="B251" s="130"/>
      <c r="C251" s="130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67"/>
      <c r="Y251" s="67"/>
    </row>
    <row r="252" spans="1:25" ht="27" customHeight="1" x14ac:dyDescent="0.25">
      <c r="A252" s="64" t="s">
        <v>526</v>
      </c>
      <c r="B252" s="64" t="s">
        <v>527</v>
      </c>
      <c r="C252" s="37">
        <v>4301060324</v>
      </c>
      <c r="D252" s="131">
        <v>4607091388831</v>
      </c>
      <c r="E252" s="131"/>
      <c r="F252" s="63">
        <v>0.38</v>
      </c>
      <c r="G252" s="38">
        <v>6</v>
      </c>
      <c r="H252" s="63">
        <v>2.2799999999999998</v>
      </c>
      <c r="I252" s="63">
        <v>2.552</v>
      </c>
      <c r="J252" s="38">
        <v>156</v>
      </c>
      <c r="K252" s="39" t="s">
        <v>78</v>
      </c>
      <c r="L252" s="38">
        <v>40</v>
      </c>
      <c r="M252" s="284" t="s">
        <v>528</v>
      </c>
      <c r="N252" s="133"/>
      <c r="O252" s="133"/>
      <c r="P252" s="133"/>
      <c r="Q252" s="134"/>
      <c r="R252" s="40" t="s">
        <v>48</v>
      </c>
      <c r="S252" s="40" t="s">
        <v>48</v>
      </c>
      <c r="T252" s="41" t="s">
        <v>0</v>
      </c>
      <c r="U252" s="59">
        <v>0</v>
      </c>
      <c r="V252" s="56">
        <f>IFERROR(IF(U252="",0,CEILING((U252/$H252),1)*$H252),"")</f>
        <v>0</v>
      </c>
      <c r="W252" s="42" t="str">
        <f>IFERROR(IF(V252=0,"",ROUNDUP(V252/H252,0)*0.00753),"")</f>
        <v/>
      </c>
      <c r="X252" s="69" t="s">
        <v>48</v>
      </c>
      <c r="Y252" s="70" t="s">
        <v>48</v>
      </c>
    </row>
    <row r="253" spans="1:25" x14ac:dyDescent="0.2">
      <c r="A253" s="138"/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5" t="s">
        <v>43</v>
      </c>
      <c r="N253" s="136"/>
      <c r="O253" s="136"/>
      <c r="P253" s="136"/>
      <c r="Q253" s="136"/>
      <c r="R253" s="136"/>
      <c r="S253" s="137"/>
      <c r="T253" s="43" t="s">
        <v>42</v>
      </c>
      <c r="U253" s="44">
        <f>IFERROR(U252/H252,"0")</f>
        <v>0</v>
      </c>
      <c r="V253" s="44">
        <f>IFERROR(V252/H252,"0")</f>
        <v>0</v>
      </c>
      <c r="W253" s="44">
        <f>IFERROR(IF(W252="",0,W252),"0")</f>
        <v>0</v>
      </c>
      <c r="X253" s="68"/>
      <c r="Y253" s="68"/>
    </row>
    <row r="254" spans="1:25" x14ac:dyDescent="0.2">
      <c r="A254" s="138"/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5" t="s">
        <v>43</v>
      </c>
      <c r="N254" s="136"/>
      <c r="O254" s="136"/>
      <c r="P254" s="136"/>
      <c r="Q254" s="136"/>
      <c r="R254" s="136"/>
      <c r="S254" s="137"/>
      <c r="T254" s="43" t="s">
        <v>0</v>
      </c>
      <c r="U254" s="44">
        <f>IFERROR(SUM(U252:U252),"0")</f>
        <v>0</v>
      </c>
      <c r="V254" s="44">
        <f>IFERROR(SUM(V252:V252),"0")</f>
        <v>0</v>
      </c>
      <c r="W254" s="43"/>
      <c r="X254" s="68"/>
      <c r="Y254" s="68"/>
    </row>
    <row r="255" spans="1:25" ht="14.25" customHeight="1" x14ac:dyDescent="0.25">
      <c r="A255" s="130" t="s">
        <v>98</v>
      </c>
      <c r="B255" s="130"/>
      <c r="C255" s="130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67"/>
      <c r="Y255" s="67"/>
    </row>
    <row r="256" spans="1:25" ht="27" customHeight="1" x14ac:dyDescent="0.25">
      <c r="A256" s="64" t="s">
        <v>529</v>
      </c>
      <c r="B256" s="64" t="s">
        <v>530</v>
      </c>
      <c r="C256" s="37">
        <v>4301032015</v>
      </c>
      <c r="D256" s="131">
        <v>4607091383102</v>
      </c>
      <c r="E256" s="131"/>
      <c r="F256" s="63">
        <v>0.17</v>
      </c>
      <c r="G256" s="38">
        <v>15</v>
      </c>
      <c r="H256" s="63">
        <v>2.5499999999999998</v>
      </c>
      <c r="I256" s="63">
        <v>2.9750000000000001</v>
      </c>
      <c r="J256" s="38">
        <v>156</v>
      </c>
      <c r="K256" s="39" t="s">
        <v>102</v>
      </c>
      <c r="L256" s="38">
        <v>180</v>
      </c>
      <c r="M256" s="285" t="s">
        <v>531</v>
      </c>
      <c r="N256" s="133"/>
      <c r="O256" s="133"/>
      <c r="P256" s="133"/>
      <c r="Q256" s="134"/>
      <c r="R256" s="40" t="s">
        <v>48</v>
      </c>
      <c r="S256" s="40" t="s">
        <v>48</v>
      </c>
      <c r="T256" s="41" t="s">
        <v>0</v>
      </c>
      <c r="U256" s="59">
        <v>0</v>
      </c>
      <c r="V256" s="56">
        <f>IFERROR(IF(U256="",0,CEILING((U256/$H256),1)*$H256),"")</f>
        <v>0</v>
      </c>
      <c r="W256" s="42" t="str">
        <f>IFERROR(IF(V256=0,"",ROUNDUP(V256/H256,0)*0.00753),"")</f>
        <v/>
      </c>
      <c r="X256" s="69" t="s">
        <v>48</v>
      </c>
      <c r="Y256" s="70" t="s">
        <v>48</v>
      </c>
    </row>
    <row r="257" spans="1:25" x14ac:dyDescent="0.2">
      <c r="A257" s="138"/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5" t="s">
        <v>43</v>
      </c>
      <c r="N257" s="136"/>
      <c r="O257" s="136"/>
      <c r="P257" s="136"/>
      <c r="Q257" s="136"/>
      <c r="R257" s="136"/>
      <c r="S257" s="137"/>
      <c r="T257" s="43" t="s">
        <v>42</v>
      </c>
      <c r="U257" s="44">
        <f>IFERROR(U256/H256,"0")</f>
        <v>0</v>
      </c>
      <c r="V257" s="44">
        <f>IFERROR(V256/H256,"0")</f>
        <v>0</v>
      </c>
      <c r="W257" s="44">
        <f>IFERROR(IF(W256="",0,W256),"0")</f>
        <v>0</v>
      </c>
      <c r="X257" s="68"/>
      <c r="Y257" s="68"/>
    </row>
    <row r="258" spans="1:25" x14ac:dyDescent="0.2">
      <c r="A258" s="138"/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5" t="s">
        <v>43</v>
      </c>
      <c r="N258" s="136"/>
      <c r="O258" s="136"/>
      <c r="P258" s="136"/>
      <c r="Q258" s="136"/>
      <c r="R258" s="136"/>
      <c r="S258" s="137"/>
      <c r="T258" s="43" t="s">
        <v>0</v>
      </c>
      <c r="U258" s="44">
        <f>IFERROR(SUM(U256:U256),"0")</f>
        <v>0</v>
      </c>
      <c r="V258" s="44">
        <f>IFERROR(SUM(V256:V256),"0")</f>
        <v>0</v>
      </c>
      <c r="W258" s="43"/>
      <c r="X258" s="68"/>
      <c r="Y258" s="68"/>
    </row>
    <row r="259" spans="1:25" ht="14.25" customHeight="1" x14ac:dyDescent="0.25">
      <c r="A259" s="130" t="s">
        <v>112</v>
      </c>
      <c r="B259" s="130"/>
      <c r="C259" s="130"/>
      <c r="D259" s="130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67"/>
      <c r="Y259" s="67"/>
    </row>
    <row r="260" spans="1:25" ht="27" customHeight="1" x14ac:dyDescent="0.25">
      <c r="A260" s="64" t="s">
        <v>532</v>
      </c>
      <c r="B260" s="64" t="s">
        <v>533</v>
      </c>
      <c r="C260" s="37">
        <v>4301032026</v>
      </c>
      <c r="D260" s="131">
        <v>4607091389142</v>
      </c>
      <c r="E260" s="131"/>
      <c r="F260" s="63">
        <v>0.15</v>
      </c>
      <c r="G260" s="38">
        <v>10</v>
      </c>
      <c r="H260" s="63">
        <v>1.5</v>
      </c>
      <c r="I260" s="63">
        <v>1.76</v>
      </c>
      <c r="J260" s="38">
        <v>200</v>
      </c>
      <c r="K260" s="39" t="s">
        <v>535</v>
      </c>
      <c r="L260" s="38">
        <v>150</v>
      </c>
      <c r="M260" s="286" t="s">
        <v>534</v>
      </c>
      <c r="N260" s="133"/>
      <c r="O260" s="133"/>
      <c r="P260" s="133"/>
      <c r="Q260" s="134"/>
      <c r="R260" s="40" t="s">
        <v>48</v>
      </c>
      <c r="S260" s="40" t="s">
        <v>48</v>
      </c>
      <c r="T260" s="41" t="s">
        <v>0</v>
      </c>
      <c r="U260" s="59">
        <v>0</v>
      </c>
      <c r="V260" s="56">
        <f>IFERROR(IF(U260="",0,CEILING((U260/$H260),1)*$H260),"")</f>
        <v>0</v>
      </c>
      <c r="W260" s="42" t="str">
        <f>IFERROR(IF(V260=0,"",ROUNDUP(V260/H260,0)*0.00673),"")</f>
        <v/>
      </c>
      <c r="X260" s="69" t="s">
        <v>48</v>
      </c>
      <c r="Y260" s="70" t="s">
        <v>48</v>
      </c>
    </row>
    <row r="261" spans="1:25" x14ac:dyDescent="0.2">
      <c r="A261" s="138"/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5" t="s">
        <v>43</v>
      </c>
      <c r="N261" s="136"/>
      <c r="O261" s="136"/>
      <c r="P261" s="136"/>
      <c r="Q261" s="136"/>
      <c r="R261" s="136"/>
      <c r="S261" s="137"/>
      <c r="T261" s="43" t="s">
        <v>42</v>
      </c>
      <c r="U261" s="44">
        <f>IFERROR(U260/H260,"0")</f>
        <v>0</v>
      </c>
      <c r="V261" s="44">
        <f>IFERROR(V260/H260,"0")</f>
        <v>0</v>
      </c>
      <c r="W261" s="44">
        <f>IFERROR(IF(W260="",0,W260),"0")</f>
        <v>0</v>
      </c>
      <c r="X261" s="68"/>
      <c r="Y261" s="68"/>
    </row>
    <row r="262" spans="1:25" x14ac:dyDescent="0.2">
      <c r="A262" s="138"/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5" t="s">
        <v>43</v>
      </c>
      <c r="N262" s="136"/>
      <c r="O262" s="136"/>
      <c r="P262" s="136"/>
      <c r="Q262" s="136"/>
      <c r="R262" s="136"/>
      <c r="S262" s="137"/>
      <c r="T262" s="43" t="s">
        <v>0</v>
      </c>
      <c r="U262" s="44">
        <f>IFERROR(SUM(U260:U260),"0")</f>
        <v>0</v>
      </c>
      <c r="V262" s="44">
        <f>IFERROR(SUM(V260:V260),"0")</f>
        <v>0</v>
      </c>
      <c r="W262" s="43"/>
      <c r="X262" s="68"/>
      <c r="Y262" s="68"/>
    </row>
    <row r="263" spans="1:25" ht="27.75" customHeight="1" x14ac:dyDescent="0.2">
      <c r="A263" s="128" t="s">
        <v>536</v>
      </c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55"/>
      <c r="Y263" s="55"/>
    </row>
    <row r="264" spans="1:25" ht="16.5" customHeight="1" x14ac:dyDescent="0.25">
      <c r="A264" s="129" t="s">
        <v>537</v>
      </c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129"/>
      <c r="O264" s="129"/>
      <c r="P264" s="129"/>
      <c r="Q264" s="129"/>
      <c r="R264" s="129"/>
      <c r="S264" s="129"/>
      <c r="T264" s="129"/>
      <c r="U264" s="129"/>
      <c r="V264" s="129"/>
      <c r="W264" s="129"/>
      <c r="X264" s="66"/>
      <c r="Y264" s="66"/>
    </row>
    <row r="265" spans="1:25" ht="14.25" customHeight="1" x14ac:dyDescent="0.25">
      <c r="A265" s="130" t="s">
        <v>127</v>
      </c>
      <c r="B265" s="130"/>
      <c r="C265" s="130"/>
      <c r="D265" s="130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67"/>
      <c r="Y265" s="67"/>
    </row>
    <row r="266" spans="1:25" ht="27" customHeight="1" x14ac:dyDescent="0.25">
      <c r="A266" s="64" t="s">
        <v>538</v>
      </c>
      <c r="B266" s="64" t="s">
        <v>539</v>
      </c>
      <c r="C266" s="37">
        <v>4301011339</v>
      </c>
      <c r="D266" s="131">
        <v>4607091383997</v>
      </c>
      <c r="E266" s="131"/>
      <c r="F266" s="63">
        <v>2.5</v>
      </c>
      <c r="G266" s="38">
        <v>6</v>
      </c>
      <c r="H266" s="63">
        <v>15</v>
      </c>
      <c r="I266" s="63">
        <v>15.48</v>
      </c>
      <c r="J266" s="38">
        <v>48</v>
      </c>
      <c r="K266" s="39" t="s">
        <v>78</v>
      </c>
      <c r="L266" s="38">
        <v>60</v>
      </c>
      <c r="M266" s="287" t="s">
        <v>540</v>
      </c>
      <c r="N266" s="133"/>
      <c r="O266" s="133"/>
      <c r="P266" s="133"/>
      <c r="Q266" s="134"/>
      <c r="R266" s="40" t="s">
        <v>48</v>
      </c>
      <c r="S266" s="40" t="s">
        <v>48</v>
      </c>
      <c r="T266" s="41" t="s">
        <v>0</v>
      </c>
      <c r="U266" s="59">
        <v>0</v>
      </c>
      <c r="V266" s="56">
        <f t="shared" ref="V266:V273" si="13">IFERROR(IF(U266="",0,CEILING((U266/$H266),1)*$H266),"")</f>
        <v>0</v>
      </c>
      <c r="W266" s="42" t="str">
        <f>IFERROR(IF(V266=0,"",ROUNDUP(V266/H266,0)*0.02175),"")</f>
        <v/>
      </c>
      <c r="X266" s="69" t="s">
        <v>48</v>
      </c>
      <c r="Y266" s="70" t="s">
        <v>48</v>
      </c>
    </row>
    <row r="267" spans="1:25" ht="27" customHeight="1" x14ac:dyDescent="0.25">
      <c r="A267" s="64" t="s">
        <v>538</v>
      </c>
      <c r="B267" s="64" t="s">
        <v>541</v>
      </c>
      <c r="C267" s="37">
        <v>4301011239</v>
      </c>
      <c r="D267" s="131">
        <v>4607091383997</v>
      </c>
      <c r="E267" s="131"/>
      <c r="F267" s="63">
        <v>2.5</v>
      </c>
      <c r="G267" s="38">
        <v>6</v>
      </c>
      <c r="H267" s="63">
        <v>15</v>
      </c>
      <c r="I267" s="63">
        <v>15.48</v>
      </c>
      <c r="J267" s="38">
        <v>48</v>
      </c>
      <c r="K267" s="39" t="s">
        <v>297</v>
      </c>
      <c r="L267" s="38">
        <v>60</v>
      </c>
      <c r="M267" s="288" t="s">
        <v>540</v>
      </c>
      <c r="N267" s="133"/>
      <c r="O267" s="133"/>
      <c r="P267" s="133"/>
      <c r="Q267" s="134"/>
      <c r="R267" s="40" t="s">
        <v>48</v>
      </c>
      <c r="S267" s="40" t="s">
        <v>48</v>
      </c>
      <c r="T267" s="41" t="s">
        <v>0</v>
      </c>
      <c r="U267" s="59">
        <v>700</v>
      </c>
      <c r="V267" s="56">
        <f t="shared" si="13"/>
        <v>705</v>
      </c>
      <c r="W267" s="42">
        <f>IFERROR(IF(V267=0,"",ROUNDUP(V267/H267,0)*0.02039),"")</f>
        <v>0.9583299999999999</v>
      </c>
      <c r="X267" s="69" t="s">
        <v>48</v>
      </c>
      <c r="Y267" s="70" t="s">
        <v>48</v>
      </c>
    </row>
    <row r="268" spans="1:25" ht="27" customHeight="1" x14ac:dyDescent="0.25">
      <c r="A268" s="64" t="s">
        <v>542</v>
      </c>
      <c r="B268" s="64" t="s">
        <v>543</v>
      </c>
      <c r="C268" s="37">
        <v>4301011326</v>
      </c>
      <c r="D268" s="131">
        <v>4607091384130</v>
      </c>
      <c r="E268" s="131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78</v>
      </c>
      <c r="L268" s="38">
        <v>60</v>
      </c>
      <c r="M268" s="289" t="s">
        <v>544</v>
      </c>
      <c r="N268" s="133"/>
      <c r="O268" s="133"/>
      <c r="P268" s="133"/>
      <c r="Q268" s="134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si="13"/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</row>
    <row r="269" spans="1:25" ht="27" customHeight="1" x14ac:dyDescent="0.25">
      <c r="A269" s="64" t="s">
        <v>542</v>
      </c>
      <c r="B269" s="64" t="s">
        <v>545</v>
      </c>
      <c r="C269" s="37">
        <v>4301011240</v>
      </c>
      <c r="D269" s="131">
        <v>4607091384130</v>
      </c>
      <c r="E269" s="131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297</v>
      </c>
      <c r="L269" s="38">
        <v>60</v>
      </c>
      <c r="M269" s="290" t="s">
        <v>544</v>
      </c>
      <c r="N269" s="133"/>
      <c r="O269" s="133"/>
      <c r="P269" s="133"/>
      <c r="Q269" s="134"/>
      <c r="R269" s="40" t="s">
        <v>48</v>
      </c>
      <c r="S269" s="40" t="s">
        <v>48</v>
      </c>
      <c r="T269" s="41" t="s">
        <v>0</v>
      </c>
      <c r="U269" s="59">
        <v>30</v>
      </c>
      <c r="V269" s="56">
        <f t="shared" si="13"/>
        <v>30</v>
      </c>
      <c r="W269" s="42">
        <f>IFERROR(IF(V269=0,"",ROUNDUP(V269/H269,0)*0.02039),"")</f>
        <v>4.0779999999999997E-2</v>
      </c>
      <c r="X269" s="69" t="s">
        <v>48</v>
      </c>
      <c r="Y269" s="70" t="s">
        <v>48</v>
      </c>
    </row>
    <row r="270" spans="1:25" ht="16.5" customHeight="1" x14ac:dyDescent="0.25">
      <c r="A270" s="64" t="s">
        <v>546</v>
      </c>
      <c r="B270" s="64" t="s">
        <v>547</v>
      </c>
      <c r="C270" s="37">
        <v>4301011330</v>
      </c>
      <c r="D270" s="131">
        <v>4607091384147</v>
      </c>
      <c r="E270" s="131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78</v>
      </c>
      <c r="L270" s="38">
        <v>60</v>
      </c>
      <c r="M270" s="291" t="s">
        <v>548</v>
      </c>
      <c r="N270" s="133"/>
      <c r="O270" s="133"/>
      <c r="P270" s="133"/>
      <c r="Q270" s="134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</row>
    <row r="271" spans="1:25" ht="16.5" customHeight="1" x14ac:dyDescent="0.25">
      <c r="A271" s="64" t="s">
        <v>546</v>
      </c>
      <c r="B271" s="64" t="s">
        <v>549</v>
      </c>
      <c r="C271" s="37">
        <v>4301011238</v>
      </c>
      <c r="D271" s="131">
        <v>4607091384147</v>
      </c>
      <c r="E271" s="131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297</v>
      </c>
      <c r="L271" s="38">
        <v>60</v>
      </c>
      <c r="M271" s="292" t="s">
        <v>548</v>
      </c>
      <c r="N271" s="133"/>
      <c r="O271" s="133"/>
      <c r="P271" s="133"/>
      <c r="Q271" s="134"/>
      <c r="R271" s="40" t="s">
        <v>48</v>
      </c>
      <c r="S271" s="40" t="s">
        <v>48</v>
      </c>
      <c r="T271" s="41" t="s">
        <v>0</v>
      </c>
      <c r="U271" s="59">
        <v>215</v>
      </c>
      <c r="V271" s="56">
        <f t="shared" si="13"/>
        <v>225</v>
      </c>
      <c r="W271" s="42">
        <f>IFERROR(IF(V271=0,"",ROUNDUP(V271/H271,0)*0.02039),"")</f>
        <v>0.30584999999999996</v>
      </c>
      <c r="X271" s="69" t="s">
        <v>48</v>
      </c>
      <c r="Y271" s="70" t="s">
        <v>48</v>
      </c>
    </row>
    <row r="272" spans="1:25" ht="27" customHeight="1" x14ac:dyDescent="0.25">
      <c r="A272" s="64" t="s">
        <v>550</v>
      </c>
      <c r="B272" s="64" t="s">
        <v>551</v>
      </c>
      <c r="C272" s="37">
        <v>4301011327</v>
      </c>
      <c r="D272" s="131">
        <v>4607091384154</v>
      </c>
      <c r="E272" s="131"/>
      <c r="F272" s="63">
        <v>0.5</v>
      </c>
      <c r="G272" s="38">
        <v>10</v>
      </c>
      <c r="H272" s="63">
        <v>5</v>
      </c>
      <c r="I272" s="63">
        <v>5.21</v>
      </c>
      <c r="J272" s="38">
        <v>120</v>
      </c>
      <c r="K272" s="39" t="s">
        <v>78</v>
      </c>
      <c r="L272" s="38">
        <v>60</v>
      </c>
      <c r="M272" s="293" t="s">
        <v>552</v>
      </c>
      <c r="N272" s="133"/>
      <c r="O272" s="133"/>
      <c r="P272" s="133"/>
      <c r="Q272" s="134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IFERROR(IF(V272=0,"",ROUNDUP(V272/H272,0)*0.00937),"")</f>
        <v/>
      </c>
      <c r="X272" s="69" t="s">
        <v>48</v>
      </c>
      <c r="Y272" s="70" t="s">
        <v>48</v>
      </c>
    </row>
    <row r="273" spans="1:25" ht="27" customHeight="1" x14ac:dyDescent="0.25">
      <c r="A273" s="64" t="s">
        <v>553</v>
      </c>
      <c r="B273" s="64" t="s">
        <v>554</v>
      </c>
      <c r="C273" s="37">
        <v>4301011332</v>
      </c>
      <c r="D273" s="131">
        <v>4607091384161</v>
      </c>
      <c r="E273" s="131"/>
      <c r="F273" s="63">
        <v>0.5</v>
      </c>
      <c r="G273" s="38">
        <v>10</v>
      </c>
      <c r="H273" s="63">
        <v>5</v>
      </c>
      <c r="I273" s="63">
        <v>5.21</v>
      </c>
      <c r="J273" s="38">
        <v>120</v>
      </c>
      <c r="K273" s="39" t="s">
        <v>78</v>
      </c>
      <c r="L273" s="38">
        <v>60</v>
      </c>
      <c r="M273" s="294" t="s">
        <v>555</v>
      </c>
      <c r="N273" s="133"/>
      <c r="O273" s="133"/>
      <c r="P273" s="133"/>
      <c r="Q273" s="134"/>
      <c r="R273" s="40" t="s">
        <v>48</v>
      </c>
      <c r="S273" s="40" t="s">
        <v>48</v>
      </c>
      <c r="T273" s="41" t="s">
        <v>0</v>
      </c>
      <c r="U273" s="59">
        <v>10</v>
      </c>
      <c r="V273" s="56">
        <f t="shared" si="13"/>
        <v>10</v>
      </c>
      <c r="W273" s="42">
        <f>IFERROR(IF(V273=0,"",ROUNDUP(V273/H273,0)*0.00937),"")</f>
        <v>1.874E-2</v>
      </c>
      <c r="X273" s="69" t="s">
        <v>48</v>
      </c>
      <c r="Y273" s="70" t="s">
        <v>48</v>
      </c>
    </row>
    <row r="274" spans="1:25" x14ac:dyDescent="0.2">
      <c r="A274" s="138"/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5" t="s">
        <v>43</v>
      </c>
      <c r="N274" s="136"/>
      <c r="O274" s="136"/>
      <c r="P274" s="136"/>
      <c r="Q274" s="136"/>
      <c r="R274" s="136"/>
      <c r="S274" s="137"/>
      <c r="T274" s="43" t="s">
        <v>42</v>
      </c>
      <c r="U274" s="44">
        <f>IFERROR(U266/H266,"0")+IFERROR(U267/H267,"0")+IFERROR(U268/H268,"0")+IFERROR(U269/H269,"0")+IFERROR(U270/H270,"0")+IFERROR(U271/H271,"0")+IFERROR(U272/H272,"0")+IFERROR(U273/H273,"0")</f>
        <v>65</v>
      </c>
      <c r="V274" s="44">
        <f>IFERROR(V266/H266,"0")+IFERROR(V267/H267,"0")+IFERROR(V268/H268,"0")+IFERROR(V269/H269,"0")+IFERROR(V270/H270,"0")+IFERROR(V271/H271,"0")+IFERROR(V272/H272,"0")+IFERROR(V273/H273,"0")</f>
        <v>66</v>
      </c>
      <c r="W274" s="44">
        <f>IFERROR(IF(W266="",0,W266),"0")+IFERROR(IF(W267="",0,W267),"0")+IFERROR(IF(W268="",0,W268),"0")+IFERROR(IF(W269="",0,W269),"0")+IFERROR(IF(W270="",0,W270),"0")+IFERROR(IF(W271="",0,W271),"0")+IFERROR(IF(W272="",0,W272),"0")+IFERROR(IF(W273="",0,W273),"0")</f>
        <v>1.3236999999999999</v>
      </c>
      <c r="X274" s="68"/>
      <c r="Y274" s="68"/>
    </row>
    <row r="275" spans="1:25" x14ac:dyDescent="0.2">
      <c r="A275" s="138"/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5" t="s">
        <v>43</v>
      </c>
      <c r="N275" s="136"/>
      <c r="O275" s="136"/>
      <c r="P275" s="136"/>
      <c r="Q275" s="136"/>
      <c r="R275" s="136"/>
      <c r="S275" s="137"/>
      <c r="T275" s="43" t="s">
        <v>0</v>
      </c>
      <c r="U275" s="44">
        <f>IFERROR(SUM(U266:U273),"0")</f>
        <v>955</v>
      </c>
      <c r="V275" s="44">
        <f>IFERROR(SUM(V266:V273),"0")</f>
        <v>970</v>
      </c>
      <c r="W275" s="43"/>
      <c r="X275" s="68"/>
      <c r="Y275" s="68"/>
    </row>
    <row r="276" spans="1:25" ht="14.25" customHeight="1" x14ac:dyDescent="0.25">
      <c r="A276" s="130" t="s">
        <v>118</v>
      </c>
      <c r="B276" s="130"/>
      <c r="C276" s="130"/>
      <c r="D276" s="130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67"/>
      <c r="Y276" s="67"/>
    </row>
    <row r="277" spans="1:25" ht="27" customHeight="1" x14ac:dyDescent="0.25">
      <c r="A277" s="64" t="s">
        <v>556</v>
      </c>
      <c r="B277" s="64" t="s">
        <v>557</v>
      </c>
      <c r="C277" s="37">
        <v>4301020178</v>
      </c>
      <c r="D277" s="131">
        <v>4607091383980</v>
      </c>
      <c r="E277" s="131"/>
      <c r="F277" s="63">
        <v>2.5</v>
      </c>
      <c r="G277" s="38">
        <v>6</v>
      </c>
      <c r="H277" s="63">
        <v>15</v>
      </c>
      <c r="I277" s="63">
        <v>15.48</v>
      </c>
      <c r="J277" s="38">
        <v>48</v>
      </c>
      <c r="K277" s="39" t="s">
        <v>122</v>
      </c>
      <c r="L277" s="38">
        <v>50</v>
      </c>
      <c r="M277" s="295" t="s">
        <v>558</v>
      </c>
      <c r="N277" s="133"/>
      <c r="O277" s="133"/>
      <c r="P277" s="133"/>
      <c r="Q277" s="134"/>
      <c r="R277" s="40" t="s">
        <v>48</v>
      </c>
      <c r="S277" s="40" t="s">
        <v>48</v>
      </c>
      <c r="T277" s="41" t="s">
        <v>0</v>
      </c>
      <c r="U277" s="59">
        <v>846</v>
      </c>
      <c r="V277" s="56">
        <f>IFERROR(IF(U277="",0,CEILING((U277/$H277),1)*$H277),"")</f>
        <v>855</v>
      </c>
      <c r="W277" s="42">
        <f>IFERROR(IF(V277=0,"",ROUNDUP(V277/H277,0)*0.02175),"")</f>
        <v>1.2397499999999999</v>
      </c>
      <c r="X277" s="69" t="s">
        <v>48</v>
      </c>
      <c r="Y277" s="70" t="s">
        <v>48</v>
      </c>
    </row>
    <row r="278" spans="1:25" ht="27" customHeight="1" x14ac:dyDescent="0.25">
      <c r="A278" s="64" t="s">
        <v>559</v>
      </c>
      <c r="B278" s="64" t="s">
        <v>560</v>
      </c>
      <c r="C278" s="37">
        <v>4301020179</v>
      </c>
      <c r="D278" s="131">
        <v>4607091384178</v>
      </c>
      <c r="E278" s="131"/>
      <c r="F278" s="63">
        <v>0.4</v>
      </c>
      <c r="G278" s="38">
        <v>10</v>
      </c>
      <c r="H278" s="63">
        <v>4</v>
      </c>
      <c r="I278" s="63">
        <v>4.24</v>
      </c>
      <c r="J278" s="38">
        <v>120</v>
      </c>
      <c r="K278" s="39" t="s">
        <v>122</v>
      </c>
      <c r="L278" s="38">
        <v>50</v>
      </c>
      <c r="M278" s="296" t="s">
        <v>561</v>
      </c>
      <c r="N278" s="133"/>
      <c r="O278" s="133"/>
      <c r="P278" s="133"/>
      <c r="Q278" s="134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IFERROR(IF(V278=0,"",ROUNDUP(V278/H278,0)*0.00937),"")</f>
        <v/>
      </c>
      <c r="X278" s="69" t="s">
        <v>48</v>
      </c>
      <c r="Y278" s="70" t="s">
        <v>48</v>
      </c>
    </row>
    <row r="279" spans="1:25" x14ac:dyDescent="0.2">
      <c r="A279" s="138"/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5" t="s">
        <v>43</v>
      </c>
      <c r="N279" s="136"/>
      <c r="O279" s="136"/>
      <c r="P279" s="136"/>
      <c r="Q279" s="136"/>
      <c r="R279" s="136"/>
      <c r="S279" s="137"/>
      <c r="T279" s="43" t="s">
        <v>42</v>
      </c>
      <c r="U279" s="44">
        <f>IFERROR(U277/H277,"0")+IFERROR(U278/H278,"0")</f>
        <v>56.4</v>
      </c>
      <c r="V279" s="44">
        <f>IFERROR(V277/H277,"0")+IFERROR(V278/H278,"0")</f>
        <v>57</v>
      </c>
      <c r="W279" s="44">
        <f>IFERROR(IF(W277="",0,W277),"0")+IFERROR(IF(W278="",0,W278),"0")</f>
        <v>1.2397499999999999</v>
      </c>
      <c r="X279" s="68"/>
      <c r="Y279" s="68"/>
    </row>
    <row r="280" spans="1:25" x14ac:dyDescent="0.2">
      <c r="A280" s="138"/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5" t="s">
        <v>43</v>
      </c>
      <c r="N280" s="136"/>
      <c r="O280" s="136"/>
      <c r="P280" s="136"/>
      <c r="Q280" s="136"/>
      <c r="R280" s="136"/>
      <c r="S280" s="137"/>
      <c r="T280" s="43" t="s">
        <v>0</v>
      </c>
      <c r="U280" s="44">
        <f>IFERROR(SUM(U277:U278),"0")</f>
        <v>846</v>
      </c>
      <c r="V280" s="44">
        <f>IFERROR(SUM(V277:V278),"0")</f>
        <v>855</v>
      </c>
      <c r="W280" s="43"/>
      <c r="X280" s="68"/>
      <c r="Y280" s="68"/>
    </row>
    <row r="281" spans="1:25" ht="14.25" customHeight="1" x14ac:dyDescent="0.25">
      <c r="A281" s="130" t="s">
        <v>74</v>
      </c>
      <c r="B281" s="130"/>
      <c r="C281" s="130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67"/>
      <c r="Y281" s="67"/>
    </row>
    <row r="282" spans="1:25" ht="27" customHeight="1" x14ac:dyDescent="0.25">
      <c r="A282" s="64" t="s">
        <v>562</v>
      </c>
      <c r="B282" s="64" t="s">
        <v>563</v>
      </c>
      <c r="C282" s="37">
        <v>4301031141</v>
      </c>
      <c r="D282" s="131">
        <v>4607091384833</v>
      </c>
      <c r="E282" s="131"/>
      <c r="F282" s="63">
        <v>0.73</v>
      </c>
      <c r="G282" s="38">
        <v>6</v>
      </c>
      <c r="H282" s="63">
        <v>4.38</v>
      </c>
      <c r="I282" s="63">
        <v>4.58</v>
      </c>
      <c r="J282" s="38">
        <v>156</v>
      </c>
      <c r="K282" s="39" t="s">
        <v>78</v>
      </c>
      <c r="L282" s="38">
        <v>35</v>
      </c>
      <c r="M282" s="297" t="s">
        <v>564</v>
      </c>
      <c r="N282" s="133"/>
      <c r="O282" s="133"/>
      <c r="P282" s="133"/>
      <c r="Q282" s="134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</row>
    <row r="283" spans="1:25" ht="27" customHeight="1" x14ac:dyDescent="0.25">
      <c r="A283" s="64" t="s">
        <v>565</v>
      </c>
      <c r="B283" s="64" t="s">
        <v>566</v>
      </c>
      <c r="C283" s="37">
        <v>4301031137</v>
      </c>
      <c r="D283" s="131">
        <v>4607091384857</v>
      </c>
      <c r="E283" s="131"/>
      <c r="F283" s="63">
        <v>0.73</v>
      </c>
      <c r="G283" s="38">
        <v>6</v>
      </c>
      <c r="H283" s="63">
        <v>4.38</v>
      </c>
      <c r="I283" s="63">
        <v>4.58</v>
      </c>
      <c r="J283" s="38">
        <v>156</v>
      </c>
      <c r="K283" s="39" t="s">
        <v>78</v>
      </c>
      <c r="L283" s="38">
        <v>35</v>
      </c>
      <c r="M283" s="298" t="s">
        <v>567</v>
      </c>
      <c r="N283" s="133"/>
      <c r="O283" s="133"/>
      <c r="P283" s="133"/>
      <c r="Q283" s="134"/>
      <c r="R283" s="40" t="s">
        <v>48</v>
      </c>
      <c r="S283" s="40" t="s">
        <v>48</v>
      </c>
      <c r="T283" s="41" t="s">
        <v>0</v>
      </c>
      <c r="U283" s="59">
        <v>0</v>
      </c>
      <c r="V283" s="56">
        <f>IFERROR(IF(U283="",0,CEILING((U283/$H283),1)*$H283),"")</f>
        <v>0</v>
      </c>
      <c r="W283" s="42" t="str">
        <f>IFERROR(IF(V283=0,"",ROUNDUP(V283/H283,0)*0.00753),"")</f>
        <v/>
      </c>
      <c r="X283" s="69" t="s">
        <v>48</v>
      </c>
      <c r="Y283" s="70" t="s">
        <v>48</v>
      </c>
    </row>
    <row r="284" spans="1:25" x14ac:dyDescent="0.2">
      <c r="A284" s="138"/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5" t="s">
        <v>43</v>
      </c>
      <c r="N284" s="136"/>
      <c r="O284" s="136"/>
      <c r="P284" s="136"/>
      <c r="Q284" s="136"/>
      <c r="R284" s="136"/>
      <c r="S284" s="137"/>
      <c r="T284" s="43" t="s">
        <v>42</v>
      </c>
      <c r="U284" s="44">
        <f>IFERROR(U282/H282,"0")+IFERROR(U283/H283,"0")</f>
        <v>0</v>
      </c>
      <c r="V284" s="44">
        <f>IFERROR(V282/H282,"0")+IFERROR(V283/H283,"0")</f>
        <v>0</v>
      </c>
      <c r="W284" s="44">
        <f>IFERROR(IF(W282="",0,W282),"0")+IFERROR(IF(W283="",0,W283),"0")</f>
        <v>0</v>
      </c>
      <c r="X284" s="68"/>
      <c r="Y284" s="68"/>
    </row>
    <row r="285" spans="1:25" x14ac:dyDescent="0.2">
      <c r="A285" s="138"/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5" t="s">
        <v>43</v>
      </c>
      <c r="N285" s="136"/>
      <c r="O285" s="136"/>
      <c r="P285" s="136"/>
      <c r="Q285" s="136"/>
      <c r="R285" s="136"/>
      <c r="S285" s="137"/>
      <c r="T285" s="43" t="s">
        <v>0</v>
      </c>
      <c r="U285" s="44">
        <f>IFERROR(SUM(U282:U283),"0")</f>
        <v>0</v>
      </c>
      <c r="V285" s="44">
        <f>IFERROR(SUM(V282:V283),"0")</f>
        <v>0</v>
      </c>
      <c r="W285" s="43"/>
      <c r="X285" s="68"/>
      <c r="Y285" s="68"/>
    </row>
    <row r="286" spans="1:25" ht="14.25" customHeight="1" x14ac:dyDescent="0.25">
      <c r="A286" s="130" t="s">
        <v>79</v>
      </c>
      <c r="B286" s="130"/>
      <c r="C286" s="130"/>
      <c r="D286" s="130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67"/>
      <c r="Y286" s="67"/>
    </row>
    <row r="287" spans="1:25" ht="27" customHeight="1" x14ac:dyDescent="0.25">
      <c r="A287" s="64" t="s">
        <v>568</v>
      </c>
      <c r="B287" s="64" t="s">
        <v>569</v>
      </c>
      <c r="C287" s="37">
        <v>4301051298</v>
      </c>
      <c r="D287" s="131">
        <v>4607091384260</v>
      </c>
      <c r="E287" s="131"/>
      <c r="F287" s="63">
        <v>1.3</v>
      </c>
      <c r="G287" s="38">
        <v>6</v>
      </c>
      <c r="H287" s="63">
        <v>7.8</v>
      </c>
      <c r="I287" s="63">
        <v>8.3640000000000008</v>
      </c>
      <c r="J287" s="38">
        <v>56</v>
      </c>
      <c r="K287" s="39" t="s">
        <v>78</v>
      </c>
      <c r="L287" s="38">
        <v>35</v>
      </c>
      <c r="M287" s="299" t="s">
        <v>570</v>
      </c>
      <c r="N287" s="133"/>
      <c r="O287" s="133"/>
      <c r="P287" s="133"/>
      <c r="Q287" s="134"/>
      <c r="R287" s="40" t="s">
        <v>48</v>
      </c>
      <c r="S287" s="40" t="s">
        <v>48</v>
      </c>
      <c r="T287" s="41" t="s">
        <v>0</v>
      </c>
      <c r="U287" s="59">
        <v>0</v>
      </c>
      <c r="V287" s="56">
        <f>IFERROR(IF(U287="",0,CEILING((U287/$H287),1)*$H287),"")</f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</row>
    <row r="288" spans="1:25" x14ac:dyDescent="0.2">
      <c r="A288" s="138"/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5" t="s">
        <v>43</v>
      </c>
      <c r="N288" s="136"/>
      <c r="O288" s="136"/>
      <c r="P288" s="136"/>
      <c r="Q288" s="136"/>
      <c r="R288" s="136"/>
      <c r="S288" s="137"/>
      <c r="T288" s="43" t="s">
        <v>42</v>
      </c>
      <c r="U288" s="44">
        <f>IFERROR(U287/H287,"0")</f>
        <v>0</v>
      </c>
      <c r="V288" s="44">
        <f>IFERROR(V287/H287,"0")</f>
        <v>0</v>
      </c>
      <c r="W288" s="44">
        <f>IFERROR(IF(W287="",0,W287),"0")</f>
        <v>0</v>
      </c>
      <c r="X288" s="68"/>
      <c r="Y288" s="68"/>
    </row>
    <row r="289" spans="1:25" x14ac:dyDescent="0.2">
      <c r="A289" s="138"/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5" t="s">
        <v>43</v>
      </c>
      <c r="N289" s="136"/>
      <c r="O289" s="136"/>
      <c r="P289" s="136"/>
      <c r="Q289" s="136"/>
      <c r="R289" s="136"/>
      <c r="S289" s="137"/>
      <c r="T289" s="43" t="s">
        <v>0</v>
      </c>
      <c r="U289" s="44">
        <f>IFERROR(SUM(U287:U287),"0")</f>
        <v>0</v>
      </c>
      <c r="V289" s="44">
        <f>IFERROR(SUM(V287:V287),"0")</f>
        <v>0</v>
      </c>
      <c r="W289" s="43"/>
      <c r="X289" s="68"/>
      <c r="Y289" s="68"/>
    </row>
    <row r="290" spans="1:25" ht="14.25" customHeight="1" x14ac:dyDescent="0.25">
      <c r="A290" s="130" t="s">
        <v>253</v>
      </c>
      <c r="B290" s="130"/>
      <c r="C290" s="130"/>
      <c r="D290" s="130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67"/>
      <c r="Y290" s="67"/>
    </row>
    <row r="291" spans="1:25" ht="16.5" customHeight="1" x14ac:dyDescent="0.25">
      <c r="A291" s="64" t="s">
        <v>571</v>
      </c>
      <c r="B291" s="64" t="s">
        <v>572</v>
      </c>
      <c r="C291" s="37">
        <v>4301060314</v>
      </c>
      <c r="D291" s="131">
        <v>4607091384673</v>
      </c>
      <c r="E291" s="131"/>
      <c r="F291" s="63">
        <v>1.3</v>
      </c>
      <c r="G291" s="38">
        <v>6</v>
      </c>
      <c r="H291" s="63">
        <v>7.8</v>
      </c>
      <c r="I291" s="63">
        <v>8.3640000000000008</v>
      </c>
      <c r="J291" s="38">
        <v>56</v>
      </c>
      <c r="K291" s="39" t="s">
        <v>78</v>
      </c>
      <c r="L291" s="38">
        <v>30</v>
      </c>
      <c r="M291" s="300" t="s">
        <v>573</v>
      </c>
      <c r="N291" s="133"/>
      <c r="O291" s="133"/>
      <c r="P291" s="133"/>
      <c r="Q291" s="134"/>
      <c r="R291" s="40" t="s">
        <v>48</v>
      </c>
      <c r="S291" s="40" t="s">
        <v>48</v>
      </c>
      <c r="T291" s="41" t="s">
        <v>0</v>
      </c>
      <c r="U291" s="59">
        <v>2</v>
      </c>
      <c r="V291" s="56">
        <f>IFERROR(IF(U291="",0,CEILING((U291/$H291),1)*$H291),"")</f>
        <v>7.8</v>
      </c>
      <c r="W291" s="42">
        <f>IFERROR(IF(V291=0,"",ROUNDUP(V291/H291,0)*0.02175),"")</f>
        <v>2.1749999999999999E-2</v>
      </c>
      <c r="X291" s="69" t="s">
        <v>48</v>
      </c>
      <c r="Y291" s="70" t="s">
        <v>48</v>
      </c>
    </row>
    <row r="292" spans="1:25" x14ac:dyDescent="0.2">
      <c r="A292" s="138"/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5" t="s">
        <v>43</v>
      </c>
      <c r="N292" s="136"/>
      <c r="O292" s="136"/>
      <c r="P292" s="136"/>
      <c r="Q292" s="136"/>
      <c r="R292" s="136"/>
      <c r="S292" s="137"/>
      <c r="T292" s="43" t="s">
        <v>42</v>
      </c>
      <c r="U292" s="44">
        <f>IFERROR(U291/H291,"0")</f>
        <v>0.25641025641025644</v>
      </c>
      <c r="V292" s="44">
        <f>IFERROR(V291/H291,"0")</f>
        <v>1</v>
      </c>
      <c r="W292" s="44">
        <f>IFERROR(IF(W291="",0,W291),"0")</f>
        <v>2.1749999999999999E-2</v>
      </c>
      <c r="X292" s="68"/>
      <c r="Y292" s="68"/>
    </row>
    <row r="293" spans="1:25" x14ac:dyDescent="0.2">
      <c r="A293" s="138"/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5" t="s">
        <v>43</v>
      </c>
      <c r="N293" s="136"/>
      <c r="O293" s="136"/>
      <c r="P293" s="136"/>
      <c r="Q293" s="136"/>
      <c r="R293" s="136"/>
      <c r="S293" s="137"/>
      <c r="T293" s="43" t="s">
        <v>0</v>
      </c>
      <c r="U293" s="44">
        <f>IFERROR(SUM(U291:U291),"0")</f>
        <v>2</v>
      </c>
      <c r="V293" s="44">
        <f>IFERROR(SUM(V291:V291),"0")</f>
        <v>7.8</v>
      </c>
      <c r="W293" s="43"/>
      <c r="X293" s="68"/>
      <c r="Y293" s="68"/>
    </row>
    <row r="294" spans="1:25" ht="16.5" customHeight="1" x14ac:dyDescent="0.25">
      <c r="A294" s="129" t="s">
        <v>574</v>
      </c>
      <c r="B294" s="129"/>
      <c r="C294" s="129"/>
      <c r="D294" s="129"/>
      <c r="E294" s="129"/>
      <c r="F294" s="129"/>
      <c r="G294" s="129"/>
      <c r="H294" s="129"/>
      <c r="I294" s="129"/>
      <c r="J294" s="129"/>
      <c r="K294" s="129"/>
      <c r="L294" s="129"/>
      <c r="M294" s="129"/>
      <c r="N294" s="129"/>
      <c r="O294" s="129"/>
      <c r="P294" s="129"/>
      <c r="Q294" s="129"/>
      <c r="R294" s="129"/>
      <c r="S294" s="129"/>
      <c r="T294" s="129"/>
      <c r="U294" s="129"/>
      <c r="V294" s="129"/>
      <c r="W294" s="129"/>
      <c r="X294" s="66"/>
      <c r="Y294" s="66"/>
    </row>
    <row r="295" spans="1:25" ht="14.25" customHeight="1" x14ac:dyDescent="0.25">
      <c r="A295" s="130" t="s">
        <v>127</v>
      </c>
      <c r="B295" s="130"/>
      <c r="C295" s="130"/>
      <c r="D295" s="130"/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67"/>
      <c r="Y295" s="67"/>
    </row>
    <row r="296" spans="1:25" ht="27" customHeight="1" x14ac:dyDescent="0.25">
      <c r="A296" s="64" t="s">
        <v>576</v>
      </c>
      <c r="B296" s="64" t="s">
        <v>577</v>
      </c>
      <c r="C296" s="37">
        <v>4301011483</v>
      </c>
      <c r="D296" s="131">
        <v>4680115881907</v>
      </c>
      <c r="E296" s="131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78</v>
      </c>
      <c r="L296" s="38">
        <v>60</v>
      </c>
      <c r="M296" s="301" t="s">
        <v>578</v>
      </c>
      <c r="N296" s="133"/>
      <c r="O296" s="133"/>
      <c r="P296" s="133"/>
      <c r="Q296" s="134"/>
      <c r="R296" s="40" t="s">
        <v>575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336</v>
      </c>
    </row>
    <row r="297" spans="1:25" ht="27" customHeight="1" x14ac:dyDescent="0.25">
      <c r="A297" s="64" t="s">
        <v>579</v>
      </c>
      <c r="B297" s="64" t="s">
        <v>580</v>
      </c>
      <c r="C297" s="37">
        <v>4301011324</v>
      </c>
      <c r="D297" s="131">
        <v>4607091384185</v>
      </c>
      <c r="E297" s="131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78</v>
      </c>
      <c r="L297" s="38">
        <v>60</v>
      </c>
      <c r="M297" s="302" t="s">
        <v>581</v>
      </c>
      <c r="N297" s="133"/>
      <c r="O297" s="133"/>
      <c r="P297" s="133"/>
      <c r="Q297" s="134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</row>
    <row r="298" spans="1:25" ht="27" customHeight="1" x14ac:dyDescent="0.25">
      <c r="A298" s="64" t="s">
        <v>582</v>
      </c>
      <c r="B298" s="64" t="s">
        <v>583</v>
      </c>
      <c r="C298" s="37">
        <v>4301011312</v>
      </c>
      <c r="D298" s="131">
        <v>4607091384192</v>
      </c>
      <c r="E298" s="131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122</v>
      </c>
      <c r="L298" s="38">
        <v>60</v>
      </c>
      <c r="M298" s="303" t="s">
        <v>584</v>
      </c>
      <c r="N298" s="133"/>
      <c r="O298" s="133"/>
      <c r="P298" s="133"/>
      <c r="Q298" s="134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</row>
    <row r="299" spans="1:25" ht="27" customHeight="1" x14ac:dyDescent="0.25">
      <c r="A299" s="64" t="s">
        <v>585</v>
      </c>
      <c r="B299" s="64" t="s">
        <v>586</v>
      </c>
      <c r="C299" s="37">
        <v>4301011303</v>
      </c>
      <c r="D299" s="131">
        <v>4607091384680</v>
      </c>
      <c r="E299" s="131"/>
      <c r="F299" s="63">
        <v>0.4</v>
      </c>
      <c r="G299" s="38">
        <v>10</v>
      </c>
      <c r="H299" s="63">
        <v>4</v>
      </c>
      <c r="I299" s="63">
        <v>4.21</v>
      </c>
      <c r="J299" s="38">
        <v>120</v>
      </c>
      <c r="K299" s="39" t="s">
        <v>78</v>
      </c>
      <c r="L299" s="38">
        <v>60</v>
      </c>
      <c r="M299" s="304" t="s">
        <v>587</v>
      </c>
      <c r="N299" s="133"/>
      <c r="O299" s="133"/>
      <c r="P299" s="133"/>
      <c r="Q299" s="134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IFERROR(IF(V299=0,"",ROUNDUP(V299/H299,0)*0.00937),"")</f>
        <v/>
      </c>
      <c r="X299" s="69" t="s">
        <v>48</v>
      </c>
      <c r="Y299" s="70" t="s">
        <v>48</v>
      </c>
    </row>
    <row r="300" spans="1:25" x14ac:dyDescent="0.2">
      <c r="A300" s="138"/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5" t="s">
        <v>43</v>
      </c>
      <c r="N300" s="136"/>
      <c r="O300" s="136"/>
      <c r="P300" s="136"/>
      <c r="Q300" s="136"/>
      <c r="R300" s="136"/>
      <c r="S300" s="137"/>
      <c r="T300" s="43" t="s">
        <v>42</v>
      </c>
      <c r="U300" s="44">
        <f>IFERROR(U296/H296,"0")+IFERROR(U297/H297,"0")+IFERROR(U298/H298,"0")+IFERROR(U299/H299,"0")</f>
        <v>0</v>
      </c>
      <c r="V300" s="44">
        <f>IFERROR(V296/H296,"0")+IFERROR(V297/H297,"0")+IFERROR(V298/H298,"0")+IFERROR(V299/H299,"0")</f>
        <v>0</v>
      </c>
      <c r="W300" s="44">
        <f>IFERROR(IF(W296="",0,W296),"0")+IFERROR(IF(W297="",0,W297),"0")+IFERROR(IF(W298="",0,W298),"0")+IFERROR(IF(W299="",0,W299),"0")</f>
        <v>0</v>
      </c>
      <c r="X300" s="68"/>
      <c r="Y300" s="68"/>
    </row>
    <row r="301" spans="1:25" x14ac:dyDescent="0.2">
      <c r="A301" s="138"/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5" t="s">
        <v>43</v>
      </c>
      <c r="N301" s="136"/>
      <c r="O301" s="136"/>
      <c r="P301" s="136"/>
      <c r="Q301" s="136"/>
      <c r="R301" s="136"/>
      <c r="S301" s="137"/>
      <c r="T301" s="43" t="s">
        <v>0</v>
      </c>
      <c r="U301" s="44">
        <f>IFERROR(SUM(U296:U299),"0")</f>
        <v>0</v>
      </c>
      <c r="V301" s="44">
        <f>IFERROR(SUM(V296:V299),"0")</f>
        <v>0</v>
      </c>
      <c r="W301" s="43"/>
      <c r="X301" s="68"/>
      <c r="Y301" s="68"/>
    </row>
    <row r="302" spans="1:25" ht="14.25" customHeight="1" x14ac:dyDescent="0.25">
      <c r="A302" s="130" t="s">
        <v>74</v>
      </c>
      <c r="B302" s="130"/>
      <c r="C302" s="130"/>
      <c r="D302" s="130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67"/>
      <c r="Y302" s="67"/>
    </row>
    <row r="303" spans="1:25" ht="27" customHeight="1" x14ac:dyDescent="0.25">
      <c r="A303" s="64" t="s">
        <v>588</v>
      </c>
      <c r="B303" s="64" t="s">
        <v>589</v>
      </c>
      <c r="C303" s="37">
        <v>4301031139</v>
      </c>
      <c r="D303" s="131">
        <v>4607091384802</v>
      </c>
      <c r="E303" s="131"/>
      <c r="F303" s="63">
        <v>0.73</v>
      </c>
      <c r="G303" s="38">
        <v>6</v>
      </c>
      <c r="H303" s="63">
        <v>4.38</v>
      </c>
      <c r="I303" s="63">
        <v>4.58</v>
      </c>
      <c r="J303" s="38">
        <v>156</v>
      </c>
      <c r="K303" s="39" t="s">
        <v>78</v>
      </c>
      <c r="L303" s="38">
        <v>35</v>
      </c>
      <c r="M303" s="305" t="s">
        <v>590</v>
      </c>
      <c r="N303" s="133"/>
      <c r="O303" s="133"/>
      <c r="P303" s="133"/>
      <c r="Q303" s="134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IFERROR(IF(V303=0,"",ROUNDUP(V303/H303,0)*0.00753),"")</f>
        <v/>
      </c>
      <c r="X303" s="69" t="s">
        <v>48</v>
      </c>
      <c r="Y303" s="70" t="s">
        <v>48</v>
      </c>
    </row>
    <row r="304" spans="1:25" ht="27" customHeight="1" x14ac:dyDescent="0.25">
      <c r="A304" s="64" t="s">
        <v>591</v>
      </c>
      <c r="B304" s="64" t="s">
        <v>592</v>
      </c>
      <c r="C304" s="37">
        <v>4301031140</v>
      </c>
      <c r="D304" s="131">
        <v>4607091384826</v>
      </c>
      <c r="E304" s="131"/>
      <c r="F304" s="63">
        <v>0.35</v>
      </c>
      <c r="G304" s="38">
        <v>8</v>
      </c>
      <c r="H304" s="63">
        <v>2.8</v>
      </c>
      <c r="I304" s="63">
        <v>2.9</v>
      </c>
      <c r="J304" s="38">
        <v>234</v>
      </c>
      <c r="K304" s="39" t="s">
        <v>78</v>
      </c>
      <c r="L304" s="38">
        <v>35</v>
      </c>
      <c r="M304" s="306" t="s">
        <v>593</v>
      </c>
      <c r="N304" s="133"/>
      <c r="O304" s="133"/>
      <c r="P304" s="133"/>
      <c r="Q304" s="134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IFERROR(IF(V304=0,"",ROUNDUP(V304/H304,0)*0.00502),"")</f>
        <v/>
      </c>
      <c r="X304" s="69" t="s">
        <v>48</v>
      </c>
      <c r="Y304" s="70" t="s">
        <v>48</v>
      </c>
    </row>
    <row r="305" spans="1:25" x14ac:dyDescent="0.2">
      <c r="A305" s="138"/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5" t="s">
        <v>43</v>
      </c>
      <c r="N305" s="136"/>
      <c r="O305" s="136"/>
      <c r="P305" s="136"/>
      <c r="Q305" s="136"/>
      <c r="R305" s="136"/>
      <c r="S305" s="137"/>
      <c r="T305" s="43" t="s">
        <v>42</v>
      </c>
      <c r="U305" s="44">
        <f>IFERROR(U303/H303,"0")+IFERROR(U304/H304,"0")</f>
        <v>0</v>
      </c>
      <c r="V305" s="44">
        <f>IFERROR(V303/H303,"0")+IFERROR(V304/H304,"0")</f>
        <v>0</v>
      </c>
      <c r="W305" s="44">
        <f>IFERROR(IF(W303="",0,W303),"0")+IFERROR(IF(W304="",0,W304),"0")</f>
        <v>0</v>
      </c>
      <c r="X305" s="68"/>
      <c r="Y305" s="68"/>
    </row>
    <row r="306" spans="1:25" x14ac:dyDescent="0.2">
      <c r="A306" s="138"/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5" t="s">
        <v>43</v>
      </c>
      <c r="N306" s="136"/>
      <c r="O306" s="136"/>
      <c r="P306" s="136"/>
      <c r="Q306" s="136"/>
      <c r="R306" s="136"/>
      <c r="S306" s="137"/>
      <c r="T306" s="43" t="s">
        <v>0</v>
      </c>
      <c r="U306" s="44">
        <f>IFERROR(SUM(U303:U304),"0")</f>
        <v>0</v>
      </c>
      <c r="V306" s="44">
        <f>IFERROR(SUM(V303:V304),"0")</f>
        <v>0</v>
      </c>
      <c r="W306" s="43"/>
      <c r="X306" s="68"/>
      <c r="Y306" s="68"/>
    </row>
    <row r="307" spans="1:25" ht="14.25" customHeight="1" x14ac:dyDescent="0.25">
      <c r="A307" s="130" t="s">
        <v>79</v>
      </c>
      <c r="B307" s="130"/>
      <c r="C307" s="130"/>
      <c r="D307" s="130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67"/>
      <c r="Y307" s="67"/>
    </row>
    <row r="308" spans="1:25" ht="27" customHeight="1" x14ac:dyDescent="0.25">
      <c r="A308" s="64" t="s">
        <v>594</v>
      </c>
      <c r="B308" s="64" t="s">
        <v>595</v>
      </c>
      <c r="C308" s="37">
        <v>4301051303</v>
      </c>
      <c r="D308" s="131">
        <v>4607091384246</v>
      </c>
      <c r="E308" s="131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40</v>
      </c>
      <c r="M308" s="307" t="s">
        <v>596</v>
      </c>
      <c r="N308" s="133"/>
      <c r="O308" s="133"/>
      <c r="P308" s="133"/>
      <c r="Q308" s="134"/>
      <c r="R308" s="40" t="s">
        <v>48</v>
      </c>
      <c r="S308" s="40" t="s">
        <v>48</v>
      </c>
      <c r="T308" s="41" t="s">
        <v>0</v>
      </c>
      <c r="U308" s="59">
        <v>1</v>
      </c>
      <c r="V308" s="56">
        <f>IFERROR(IF(U308="",0,CEILING((U308/$H308),1)*$H308),"")</f>
        <v>7.8</v>
      </c>
      <c r="W308" s="42">
        <f>IFERROR(IF(V308=0,"",ROUNDUP(V308/H308,0)*0.02175),"")</f>
        <v>2.1749999999999999E-2</v>
      </c>
      <c r="X308" s="69" t="s">
        <v>48</v>
      </c>
      <c r="Y308" s="70" t="s">
        <v>48</v>
      </c>
    </row>
    <row r="309" spans="1:25" ht="27" customHeight="1" x14ac:dyDescent="0.25">
      <c r="A309" s="64" t="s">
        <v>597</v>
      </c>
      <c r="B309" s="64" t="s">
        <v>598</v>
      </c>
      <c r="C309" s="37">
        <v>4301051297</v>
      </c>
      <c r="D309" s="131">
        <v>4607091384253</v>
      </c>
      <c r="E309" s="131"/>
      <c r="F309" s="63">
        <v>0.4</v>
      </c>
      <c r="G309" s="38">
        <v>6</v>
      </c>
      <c r="H309" s="63">
        <v>2.4</v>
      </c>
      <c r="I309" s="63">
        <v>2.6840000000000002</v>
      </c>
      <c r="J309" s="38">
        <v>156</v>
      </c>
      <c r="K309" s="39" t="s">
        <v>78</v>
      </c>
      <c r="L309" s="38">
        <v>40</v>
      </c>
      <c r="M309" s="308" t="s">
        <v>599</v>
      </c>
      <c r="N309" s="133"/>
      <c r="O309" s="133"/>
      <c r="P309" s="133"/>
      <c r="Q309" s="134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IFERROR(IF(V309=0,"",ROUNDUP(V309/H309,0)*0.00753),"")</f>
        <v/>
      </c>
      <c r="X309" s="69" t="s">
        <v>48</v>
      </c>
      <c r="Y309" s="70" t="s">
        <v>48</v>
      </c>
    </row>
    <row r="310" spans="1:25" x14ac:dyDescent="0.2">
      <c r="A310" s="138"/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5" t="s">
        <v>43</v>
      </c>
      <c r="N310" s="136"/>
      <c r="O310" s="136"/>
      <c r="P310" s="136"/>
      <c r="Q310" s="136"/>
      <c r="R310" s="136"/>
      <c r="S310" s="137"/>
      <c r="T310" s="43" t="s">
        <v>42</v>
      </c>
      <c r="U310" s="44">
        <f>IFERROR(U308/H308,"0")+IFERROR(U309/H309,"0")</f>
        <v>0.12820512820512822</v>
      </c>
      <c r="V310" s="44">
        <f>IFERROR(V308/H308,"0")+IFERROR(V309/H309,"0")</f>
        <v>1</v>
      </c>
      <c r="W310" s="44">
        <f>IFERROR(IF(W308="",0,W308),"0")+IFERROR(IF(W309="",0,W309),"0")</f>
        <v>2.1749999999999999E-2</v>
      </c>
      <c r="X310" s="68"/>
      <c r="Y310" s="68"/>
    </row>
    <row r="311" spans="1:25" x14ac:dyDescent="0.2">
      <c r="A311" s="138"/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5" t="s">
        <v>43</v>
      </c>
      <c r="N311" s="136"/>
      <c r="O311" s="136"/>
      <c r="P311" s="136"/>
      <c r="Q311" s="136"/>
      <c r="R311" s="136"/>
      <c r="S311" s="137"/>
      <c r="T311" s="43" t="s">
        <v>0</v>
      </c>
      <c r="U311" s="44">
        <f>IFERROR(SUM(U308:U309),"0")</f>
        <v>1</v>
      </c>
      <c r="V311" s="44">
        <f>IFERROR(SUM(V308:V309),"0")</f>
        <v>7.8</v>
      </c>
      <c r="W311" s="43"/>
      <c r="X311" s="68"/>
      <c r="Y311" s="68"/>
    </row>
    <row r="312" spans="1:25" ht="14.25" customHeight="1" x14ac:dyDescent="0.25">
      <c r="A312" s="130" t="s">
        <v>253</v>
      </c>
      <c r="B312" s="130"/>
      <c r="C312" s="130"/>
      <c r="D312" s="130"/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67"/>
      <c r="Y312" s="67"/>
    </row>
    <row r="313" spans="1:25" ht="27" customHeight="1" x14ac:dyDescent="0.25">
      <c r="A313" s="64" t="s">
        <v>600</v>
      </c>
      <c r="B313" s="64" t="s">
        <v>601</v>
      </c>
      <c r="C313" s="37">
        <v>4301060323</v>
      </c>
      <c r="D313" s="131">
        <v>4607091389357</v>
      </c>
      <c r="E313" s="131"/>
      <c r="F313" s="63">
        <v>1.3</v>
      </c>
      <c r="G313" s="38">
        <v>6</v>
      </c>
      <c r="H313" s="63">
        <v>7.8</v>
      </c>
      <c r="I313" s="63">
        <v>8.2799999999999994</v>
      </c>
      <c r="J313" s="38">
        <v>56</v>
      </c>
      <c r="K313" s="39" t="s">
        <v>78</v>
      </c>
      <c r="L313" s="38">
        <v>30</v>
      </c>
      <c r="M313" s="309" t="s">
        <v>602</v>
      </c>
      <c r="N313" s="133"/>
      <c r="O313" s="133"/>
      <c r="P313" s="133"/>
      <c r="Q313" s="134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</row>
    <row r="314" spans="1:25" x14ac:dyDescent="0.2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5" t="s">
        <v>43</v>
      </c>
      <c r="N314" s="136"/>
      <c r="O314" s="136"/>
      <c r="P314" s="136"/>
      <c r="Q314" s="136"/>
      <c r="R314" s="136"/>
      <c r="S314" s="137"/>
      <c r="T314" s="43" t="s">
        <v>42</v>
      </c>
      <c r="U314" s="44">
        <f>IFERROR(U313/H313,"0")</f>
        <v>0</v>
      </c>
      <c r="V314" s="44">
        <f>IFERROR(V313/H313,"0")</f>
        <v>0</v>
      </c>
      <c r="W314" s="44">
        <f>IFERROR(IF(W313="",0,W313),"0")</f>
        <v>0</v>
      </c>
      <c r="X314" s="68"/>
      <c r="Y314" s="68"/>
    </row>
    <row r="315" spans="1:25" x14ac:dyDescent="0.2">
      <c r="A315" s="138"/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5" t="s">
        <v>43</v>
      </c>
      <c r="N315" s="136"/>
      <c r="O315" s="136"/>
      <c r="P315" s="136"/>
      <c r="Q315" s="136"/>
      <c r="R315" s="136"/>
      <c r="S315" s="137"/>
      <c r="T315" s="43" t="s">
        <v>0</v>
      </c>
      <c r="U315" s="44">
        <f>IFERROR(SUM(U313:U313),"0")</f>
        <v>0</v>
      </c>
      <c r="V315" s="44">
        <f>IFERROR(SUM(V313:V313),"0")</f>
        <v>0</v>
      </c>
      <c r="W315" s="43"/>
      <c r="X315" s="68"/>
      <c r="Y315" s="68"/>
    </row>
    <row r="316" spans="1:25" ht="27.75" customHeight="1" x14ac:dyDescent="0.2">
      <c r="A316" s="128" t="s">
        <v>603</v>
      </c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55"/>
      <c r="Y316" s="55"/>
    </row>
    <row r="317" spans="1:25" ht="16.5" customHeight="1" x14ac:dyDescent="0.25">
      <c r="A317" s="129" t="s">
        <v>604</v>
      </c>
      <c r="B317" s="129"/>
      <c r="C317" s="129"/>
      <c r="D317" s="129"/>
      <c r="E317" s="129"/>
      <c r="F317" s="129"/>
      <c r="G317" s="129"/>
      <c r="H317" s="129"/>
      <c r="I317" s="129"/>
      <c r="J317" s="129"/>
      <c r="K317" s="129"/>
      <c r="L317" s="129"/>
      <c r="M317" s="129"/>
      <c r="N317" s="129"/>
      <c r="O317" s="129"/>
      <c r="P317" s="129"/>
      <c r="Q317" s="129"/>
      <c r="R317" s="129"/>
      <c r="S317" s="129"/>
      <c r="T317" s="129"/>
      <c r="U317" s="129"/>
      <c r="V317" s="129"/>
      <c r="W317" s="129"/>
      <c r="X317" s="66"/>
      <c r="Y317" s="66"/>
    </row>
    <row r="318" spans="1:25" ht="14.25" customHeight="1" x14ac:dyDescent="0.25">
      <c r="A318" s="130" t="s">
        <v>127</v>
      </c>
      <c r="B318" s="130"/>
      <c r="C318" s="130"/>
      <c r="D318" s="130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67"/>
      <c r="Y318" s="67"/>
    </row>
    <row r="319" spans="1:25" ht="27" customHeight="1" x14ac:dyDescent="0.25">
      <c r="A319" s="64" t="s">
        <v>605</v>
      </c>
      <c r="B319" s="64" t="s">
        <v>606</v>
      </c>
      <c r="C319" s="37">
        <v>4301011428</v>
      </c>
      <c r="D319" s="131">
        <v>4607091389708</v>
      </c>
      <c r="E319" s="131"/>
      <c r="F319" s="63">
        <v>0.45</v>
      </c>
      <c r="G319" s="38">
        <v>6</v>
      </c>
      <c r="H319" s="63">
        <v>2.7</v>
      </c>
      <c r="I319" s="63">
        <v>2.9</v>
      </c>
      <c r="J319" s="38">
        <v>156</v>
      </c>
      <c r="K319" s="39" t="s">
        <v>122</v>
      </c>
      <c r="L319" s="38">
        <v>50</v>
      </c>
      <c r="M319" s="310" t="s">
        <v>607</v>
      </c>
      <c r="N319" s="133"/>
      <c r="O319" s="133"/>
      <c r="P319" s="133"/>
      <c r="Q319" s="134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IFERROR(IF(V319=0,"",ROUNDUP(V319/H319,0)*0.00753),"")</f>
        <v/>
      </c>
      <c r="X319" s="69" t="s">
        <v>48</v>
      </c>
      <c r="Y319" s="70" t="s">
        <v>48</v>
      </c>
    </row>
    <row r="320" spans="1:25" ht="27" customHeight="1" x14ac:dyDescent="0.25">
      <c r="A320" s="64" t="s">
        <v>608</v>
      </c>
      <c r="B320" s="64" t="s">
        <v>609</v>
      </c>
      <c r="C320" s="37">
        <v>4301011427</v>
      </c>
      <c r="D320" s="131">
        <v>4607091389692</v>
      </c>
      <c r="E320" s="131"/>
      <c r="F320" s="63">
        <v>0.45</v>
      </c>
      <c r="G320" s="38">
        <v>6</v>
      </c>
      <c r="H320" s="63">
        <v>2.7</v>
      </c>
      <c r="I320" s="63">
        <v>2.9</v>
      </c>
      <c r="J320" s="38">
        <v>156</v>
      </c>
      <c r="K320" s="39" t="s">
        <v>122</v>
      </c>
      <c r="L320" s="38">
        <v>50</v>
      </c>
      <c r="M320" s="311" t="s">
        <v>610</v>
      </c>
      <c r="N320" s="133"/>
      <c r="O320" s="133"/>
      <c r="P320" s="133"/>
      <c r="Q320" s="134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IFERROR(IF(V320=0,"",ROUNDUP(V320/H320,0)*0.00753),"")</f>
        <v/>
      </c>
      <c r="X320" s="69" t="s">
        <v>48</v>
      </c>
      <c r="Y320" s="70" t="s">
        <v>48</v>
      </c>
    </row>
    <row r="321" spans="1:25" x14ac:dyDescent="0.2">
      <c r="A321" s="138"/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5" t="s">
        <v>43</v>
      </c>
      <c r="N321" s="136"/>
      <c r="O321" s="136"/>
      <c r="P321" s="136"/>
      <c r="Q321" s="136"/>
      <c r="R321" s="136"/>
      <c r="S321" s="137"/>
      <c r="T321" s="43" t="s">
        <v>42</v>
      </c>
      <c r="U321" s="44">
        <f>IFERROR(U319/H319,"0")+IFERROR(U320/H320,"0")</f>
        <v>0</v>
      </c>
      <c r="V321" s="44">
        <f>IFERROR(V319/H319,"0")+IFERROR(V320/H320,"0")</f>
        <v>0</v>
      </c>
      <c r="W321" s="44">
        <f>IFERROR(IF(W319="",0,W319),"0")+IFERROR(IF(W320="",0,W320),"0")</f>
        <v>0</v>
      </c>
      <c r="X321" s="68"/>
      <c r="Y321" s="68"/>
    </row>
    <row r="322" spans="1:25" x14ac:dyDescent="0.2">
      <c r="A322" s="138"/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5" t="s">
        <v>43</v>
      </c>
      <c r="N322" s="136"/>
      <c r="O322" s="136"/>
      <c r="P322" s="136"/>
      <c r="Q322" s="136"/>
      <c r="R322" s="136"/>
      <c r="S322" s="137"/>
      <c r="T322" s="43" t="s">
        <v>0</v>
      </c>
      <c r="U322" s="44">
        <f>IFERROR(SUM(U319:U320),"0")</f>
        <v>0</v>
      </c>
      <c r="V322" s="44">
        <f>IFERROR(SUM(V319:V320),"0")</f>
        <v>0</v>
      </c>
      <c r="W322" s="43"/>
      <c r="X322" s="68"/>
      <c r="Y322" s="68"/>
    </row>
    <row r="323" spans="1:25" ht="14.25" customHeight="1" x14ac:dyDescent="0.25">
      <c r="A323" s="130" t="s">
        <v>74</v>
      </c>
      <c r="B323" s="130"/>
      <c r="C323" s="130"/>
      <c r="D323" s="130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67"/>
      <c r="Y323" s="67"/>
    </row>
    <row r="324" spans="1:25" ht="27" customHeight="1" x14ac:dyDescent="0.25">
      <c r="A324" s="64" t="s">
        <v>611</v>
      </c>
      <c r="B324" s="64" t="s">
        <v>612</v>
      </c>
      <c r="C324" s="37">
        <v>4301031177</v>
      </c>
      <c r="D324" s="131">
        <v>4607091389753</v>
      </c>
      <c r="E324" s="131"/>
      <c r="F324" s="63">
        <v>0.7</v>
      </c>
      <c r="G324" s="38">
        <v>6</v>
      </c>
      <c r="H324" s="63">
        <v>4.2</v>
      </c>
      <c r="I324" s="63">
        <v>4.43</v>
      </c>
      <c r="J324" s="38">
        <v>156</v>
      </c>
      <c r="K324" s="39" t="s">
        <v>78</v>
      </c>
      <c r="L324" s="38">
        <v>45</v>
      </c>
      <c r="M324" s="312" t="s">
        <v>613</v>
      </c>
      <c r="N324" s="133"/>
      <c r="O324" s="133"/>
      <c r="P324" s="133"/>
      <c r="Q324" s="134"/>
      <c r="R324" s="40" t="s">
        <v>48</v>
      </c>
      <c r="S324" s="40" t="s">
        <v>48</v>
      </c>
      <c r="T324" s="41" t="s">
        <v>0</v>
      </c>
      <c r="U324" s="59">
        <v>1</v>
      </c>
      <c r="V324" s="56">
        <f t="shared" ref="V324:V330" si="14">IFERROR(IF(U324="",0,CEILING((U324/$H324),1)*$H324),"")</f>
        <v>4.2</v>
      </c>
      <c r="W324" s="42">
        <f>IFERROR(IF(V324=0,"",ROUNDUP(V324/H324,0)*0.00753),"")</f>
        <v>7.5300000000000002E-3</v>
      </c>
      <c r="X324" s="69" t="s">
        <v>48</v>
      </c>
      <c r="Y324" s="70" t="s">
        <v>48</v>
      </c>
    </row>
    <row r="325" spans="1:25" ht="27" customHeight="1" x14ac:dyDescent="0.25">
      <c r="A325" s="64" t="s">
        <v>614</v>
      </c>
      <c r="B325" s="64" t="s">
        <v>615</v>
      </c>
      <c r="C325" s="37">
        <v>4301031174</v>
      </c>
      <c r="D325" s="131">
        <v>4607091389760</v>
      </c>
      <c r="E325" s="131"/>
      <c r="F325" s="63">
        <v>0.7</v>
      </c>
      <c r="G325" s="38">
        <v>6</v>
      </c>
      <c r="H325" s="63">
        <v>4.2</v>
      </c>
      <c r="I325" s="63">
        <v>4.43</v>
      </c>
      <c r="J325" s="38">
        <v>156</v>
      </c>
      <c r="K325" s="39" t="s">
        <v>78</v>
      </c>
      <c r="L325" s="38">
        <v>45</v>
      </c>
      <c r="M325" s="313" t="s">
        <v>616</v>
      </c>
      <c r="N325" s="133"/>
      <c r="O325" s="133"/>
      <c r="P325" s="133"/>
      <c r="Q325" s="134"/>
      <c r="R325" s="40" t="s">
        <v>48</v>
      </c>
      <c r="S325" s="40" t="s">
        <v>48</v>
      </c>
      <c r="T325" s="41" t="s">
        <v>0</v>
      </c>
      <c r="U325" s="59">
        <v>0</v>
      </c>
      <c r="V325" s="56">
        <f t="shared" si="14"/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</row>
    <row r="326" spans="1:25" ht="27" customHeight="1" x14ac:dyDescent="0.25">
      <c r="A326" s="64" t="s">
        <v>617</v>
      </c>
      <c r="B326" s="64" t="s">
        <v>618</v>
      </c>
      <c r="C326" s="37">
        <v>4301031175</v>
      </c>
      <c r="D326" s="131">
        <v>4607091389746</v>
      </c>
      <c r="E326" s="131"/>
      <c r="F326" s="63">
        <v>0.7</v>
      </c>
      <c r="G326" s="38">
        <v>6</v>
      </c>
      <c r="H326" s="63">
        <v>4.2</v>
      </c>
      <c r="I326" s="63">
        <v>4.43</v>
      </c>
      <c r="J326" s="38">
        <v>156</v>
      </c>
      <c r="K326" s="39" t="s">
        <v>78</v>
      </c>
      <c r="L326" s="38">
        <v>45</v>
      </c>
      <c r="M326" s="314" t="s">
        <v>619</v>
      </c>
      <c r="N326" s="133"/>
      <c r="O326" s="133"/>
      <c r="P326" s="133"/>
      <c r="Q326" s="134"/>
      <c r="R326" s="40" t="s">
        <v>48</v>
      </c>
      <c r="S326" s="40" t="s">
        <v>48</v>
      </c>
      <c r="T326" s="41" t="s">
        <v>0</v>
      </c>
      <c r="U326" s="59">
        <v>1</v>
      </c>
      <c r="V326" s="56">
        <f t="shared" si="14"/>
        <v>4.2</v>
      </c>
      <c r="W326" s="42">
        <f>IFERROR(IF(V326=0,"",ROUNDUP(V326/H326,0)*0.00753),"")</f>
        <v>7.5300000000000002E-3</v>
      </c>
      <c r="X326" s="69" t="s">
        <v>48</v>
      </c>
      <c r="Y326" s="70" t="s">
        <v>48</v>
      </c>
    </row>
    <row r="327" spans="1:25" ht="27" customHeight="1" x14ac:dyDescent="0.25">
      <c r="A327" s="64" t="s">
        <v>620</v>
      </c>
      <c r="B327" s="64" t="s">
        <v>621</v>
      </c>
      <c r="C327" s="37">
        <v>4301031178</v>
      </c>
      <c r="D327" s="131">
        <v>4607091384338</v>
      </c>
      <c r="E327" s="131"/>
      <c r="F327" s="63">
        <v>0.35</v>
      </c>
      <c r="G327" s="38">
        <v>6</v>
      </c>
      <c r="H327" s="63">
        <v>2.1</v>
      </c>
      <c r="I327" s="63">
        <v>2.23</v>
      </c>
      <c r="J327" s="38">
        <v>234</v>
      </c>
      <c r="K327" s="39" t="s">
        <v>78</v>
      </c>
      <c r="L327" s="38">
        <v>45</v>
      </c>
      <c r="M327" s="315" t="s">
        <v>622</v>
      </c>
      <c r="N327" s="133"/>
      <c r="O327" s="133"/>
      <c r="P327" s="133"/>
      <c r="Q327" s="134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si="14"/>
        <v>0</v>
      </c>
      <c r="W327" s="42" t="str">
        <f>IFERROR(IF(V327=0,"",ROUNDUP(V327/H327,0)*0.00502),"")</f>
        <v/>
      </c>
      <c r="X327" s="69" t="s">
        <v>48</v>
      </c>
      <c r="Y327" s="70" t="s">
        <v>48</v>
      </c>
    </row>
    <row r="328" spans="1:25" ht="37.5" customHeight="1" x14ac:dyDescent="0.25">
      <c r="A328" s="64" t="s">
        <v>623</v>
      </c>
      <c r="B328" s="64" t="s">
        <v>624</v>
      </c>
      <c r="C328" s="37">
        <v>4301031171</v>
      </c>
      <c r="D328" s="131">
        <v>4607091389524</v>
      </c>
      <c r="E328" s="131"/>
      <c r="F328" s="63">
        <v>0.35</v>
      </c>
      <c r="G328" s="38">
        <v>6</v>
      </c>
      <c r="H328" s="63">
        <v>2.1</v>
      </c>
      <c r="I328" s="63">
        <v>2.23</v>
      </c>
      <c r="J328" s="38">
        <v>234</v>
      </c>
      <c r="K328" s="39" t="s">
        <v>78</v>
      </c>
      <c r="L328" s="38">
        <v>45</v>
      </c>
      <c r="M328" s="316" t="s">
        <v>625</v>
      </c>
      <c r="N328" s="133"/>
      <c r="O328" s="133"/>
      <c r="P328" s="133"/>
      <c r="Q328" s="134"/>
      <c r="R328" s="40" t="s">
        <v>48</v>
      </c>
      <c r="S328" s="40" t="s">
        <v>48</v>
      </c>
      <c r="T328" s="41" t="s">
        <v>0</v>
      </c>
      <c r="U328" s="59">
        <v>0.7</v>
      </c>
      <c r="V328" s="56">
        <f t="shared" si="14"/>
        <v>2.1</v>
      </c>
      <c r="W328" s="42">
        <f>IFERROR(IF(V328=0,"",ROUNDUP(V328/H328,0)*0.00502),"")</f>
        <v>5.0200000000000002E-3</v>
      </c>
      <c r="X328" s="69" t="s">
        <v>48</v>
      </c>
      <c r="Y328" s="70" t="s">
        <v>48</v>
      </c>
    </row>
    <row r="329" spans="1:25" ht="27" customHeight="1" x14ac:dyDescent="0.25">
      <c r="A329" s="64" t="s">
        <v>626</v>
      </c>
      <c r="B329" s="64" t="s">
        <v>627</v>
      </c>
      <c r="C329" s="37">
        <v>4301031170</v>
      </c>
      <c r="D329" s="131">
        <v>4607091384345</v>
      </c>
      <c r="E329" s="131"/>
      <c r="F329" s="63">
        <v>0.35</v>
      </c>
      <c r="G329" s="38">
        <v>6</v>
      </c>
      <c r="H329" s="63">
        <v>2.1</v>
      </c>
      <c r="I329" s="63">
        <v>2.23</v>
      </c>
      <c r="J329" s="38">
        <v>234</v>
      </c>
      <c r="K329" s="39" t="s">
        <v>78</v>
      </c>
      <c r="L329" s="38">
        <v>45</v>
      </c>
      <c r="M329" s="317" t="s">
        <v>628</v>
      </c>
      <c r="N329" s="133"/>
      <c r="O329" s="133"/>
      <c r="P329" s="133"/>
      <c r="Q329" s="134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IFERROR(IF(V329=0,"",ROUNDUP(V329/H329,0)*0.00502),"")</f>
        <v/>
      </c>
      <c r="X329" s="69" t="s">
        <v>48</v>
      </c>
      <c r="Y329" s="70" t="s">
        <v>48</v>
      </c>
    </row>
    <row r="330" spans="1:25" ht="27" customHeight="1" x14ac:dyDescent="0.25">
      <c r="A330" s="64" t="s">
        <v>629</v>
      </c>
      <c r="B330" s="64" t="s">
        <v>630</v>
      </c>
      <c r="C330" s="37">
        <v>4301031172</v>
      </c>
      <c r="D330" s="131">
        <v>4607091389531</v>
      </c>
      <c r="E330" s="131"/>
      <c r="F330" s="63">
        <v>0.35</v>
      </c>
      <c r="G330" s="38">
        <v>6</v>
      </c>
      <c r="H330" s="63">
        <v>2.1</v>
      </c>
      <c r="I330" s="63">
        <v>2.23</v>
      </c>
      <c r="J330" s="38">
        <v>234</v>
      </c>
      <c r="K330" s="39" t="s">
        <v>78</v>
      </c>
      <c r="L330" s="38">
        <v>45</v>
      </c>
      <c r="M330" s="318" t="s">
        <v>631</v>
      </c>
      <c r="N330" s="133"/>
      <c r="O330" s="133"/>
      <c r="P330" s="133"/>
      <c r="Q330" s="134"/>
      <c r="R330" s="40" t="s">
        <v>48</v>
      </c>
      <c r="S330" s="40" t="s">
        <v>48</v>
      </c>
      <c r="T330" s="41" t="s">
        <v>0</v>
      </c>
      <c r="U330" s="59">
        <v>0.7</v>
      </c>
      <c r="V330" s="56">
        <f t="shared" si="14"/>
        <v>2.1</v>
      </c>
      <c r="W330" s="42">
        <f>IFERROR(IF(V330=0,"",ROUNDUP(V330/H330,0)*0.00502),"")</f>
        <v>5.0200000000000002E-3</v>
      </c>
      <c r="X330" s="69" t="s">
        <v>48</v>
      </c>
      <c r="Y330" s="70" t="s">
        <v>48</v>
      </c>
    </row>
    <row r="331" spans="1:25" x14ac:dyDescent="0.2">
      <c r="A331" s="138"/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5" t="s">
        <v>43</v>
      </c>
      <c r="N331" s="136"/>
      <c r="O331" s="136"/>
      <c r="P331" s="136"/>
      <c r="Q331" s="136"/>
      <c r="R331" s="136"/>
      <c r="S331" s="137"/>
      <c r="T331" s="43" t="s">
        <v>42</v>
      </c>
      <c r="U331" s="44">
        <f>IFERROR(U324/H324,"0")+IFERROR(U325/H325,"0")+IFERROR(U326/H326,"0")+IFERROR(U327/H327,"0")+IFERROR(U328/H328,"0")+IFERROR(U329/H329,"0")+IFERROR(U330/H330,"0")</f>
        <v>1.1428571428571428</v>
      </c>
      <c r="V331" s="44">
        <f>IFERROR(V324/H324,"0")+IFERROR(V325/H325,"0")+IFERROR(V326/H326,"0")+IFERROR(V327/H327,"0")+IFERROR(V328/H328,"0")+IFERROR(V329/H329,"0")+IFERROR(V330/H330,"0")</f>
        <v>4</v>
      </c>
      <c r="W331" s="44">
        <f>IFERROR(IF(W324="",0,W324),"0")+IFERROR(IF(W325="",0,W325),"0")+IFERROR(IF(W326="",0,W326),"0")+IFERROR(IF(W327="",0,W327),"0")+IFERROR(IF(W328="",0,W328),"0")+IFERROR(IF(W329="",0,W329),"0")+IFERROR(IF(W330="",0,W330),"0")</f>
        <v>2.5100000000000001E-2</v>
      </c>
      <c r="X331" s="68"/>
      <c r="Y331" s="68"/>
    </row>
    <row r="332" spans="1:25" x14ac:dyDescent="0.2">
      <c r="A332" s="138"/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5" t="s">
        <v>43</v>
      </c>
      <c r="N332" s="136"/>
      <c r="O332" s="136"/>
      <c r="P332" s="136"/>
      <c r="Q332" s="136"/>
      <c r="R332" s="136"/>
      <c r="S332" s="137"/>
      <c r="T332" s="43" t="s">
        <v>0</v>
      </c>
      <c r="U332" s="44">
        <f>IFERROR(SUM(U324:U330),"0")</f>
        <v>3.4000000000000004</v>
      </c>
      <c r="V332" s="44">
        <f>IFERROR(SUM(V324:V330),"0")</f>
        <v>12.6</v>
      </c>
      <c r="W332" s="43"/>
      <c r="X332" s="68"/>
      <c r="Y332" s="68"/>
    </row>
    <row r="333" spans="1:25" ht="14.25" customHeight="1" x14ac:dyDescent="0.25">
      <c r="A333" s="130" t="s">
        <v>79</v>
      </c>
      <c r="B333" s="130"/>
      <c r="C333" s="130"/>
      <c r="D333" s="130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67"/>
      <c r="Y333" s="67"/>
    </row>
    <row r="334" spans="1:25" ht="27" customHeight="1" x14ac:dyDescent="0.25">
      <c r="A334" s="64" t="s">
        <v>632</v>
      </c>
      <c r="B334" s="64" t="s">
        <v>633</v>
      </c>
      <c r="C334" s="37">
        <v>4301051258</v>
      </c>
      <c r="D334" s="131">
        <v>4607091389685</v>
      </c>
      <c r="E334" s="131"/>
      <c r="F334" s="63">
        <v>1.3</v>
      </c>
      <c r="G334" s="38">
        <v>6</v>
      </c>
      <c r="H334" s="63">
        <v>7.8</v>
      </c>
      <c r="I334" s="63">
        <v>8.3460000000000001</v>
      </c>
      <c r="J334" s="38">
        <v>56</v>
      </c>
      <c r="K334" s="39" t="s">
        <v>159</v>
      </c>
      <c r="L334" s="38">
        <v>45</v>
      </c>
      <c r="M334" s="319" t="s">
        <v>634</v>
      </c>
      <c r="N334" s="133"/>
      <c r="O334" s="133"/>
      <c r="P334" s="133"/>
      <c r="Q334" s="134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IFERROR(IF(V334=0,"",ROUNDUP(V334/H334,0)*0.02175),"")</f>
        <v/>
      </c>
      <c r="X334" s="69" t="s">
        <v>48</v>
      </c>
      <c r="Y334" s="70" t="s">
        <v>48</v>
      </c>
    </row>
    <row r="335" spans="1:25" ht="27" customHeight="1" x14ac:dyDescent="0.25">
      <c r="A335" s="64" t="s">
        <v>635</v>
      </c>
      <c r="B335" s="64" t="s">
        <v>636</v>
      </c>
      <c r="C335" s="37">
        <v>4301051431</v>
      </c>
      <c r="D335" s="131">
        <v>4607091389654</v>
      </c>
      <c r="E335" s="131"/>
      <c r="F335" s="63">
        <v>0.33</v>
      </c>
      <c r="G335" s="38">
        <v>6</v>
      </c>
      <c r="H335" s="63">
        <v>1.98</v>
      </c>
      <c r="I335" s="63">
        <v>2.258</v>
      </c>
      <c r="J335" s="38">
        <v>156</v>
      </c>
      <c r="K335" s="39" t="s">
        <v>159</v>
      </c>
      <c r="L335" s="38">
        <v>45</v>
      </c>
      <c r="M335" s="320" t="s">
        <v>637</v>
      </c>
      <c r="N335" s="133"/>
      <c r="O335" s="133"/>
      <c r="P335" s="133"/>
      <c r="Q335" s="134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</row>
    <row r="336" spans="1:25" ht="27" customHeight="1" x14ac:dyDescent="0.25">
      <c r="A336" s="64" t="s">
        <v>638</v>
      </c>
      <c r="B336" s="64" t="s">
        <v>639</v>
      </c>
      <c r="C336" s="37">
        <v>4301051284</v>
      </c>
      <c r="D336" s="131">
        <v>4607091384352</v>
      </c>
      <c r="E336" s="131"/>
      <c r="F336" s="63">
        <v>0.6</v>
      </c>
      <c r="G336" s="38">
        <v>4</v>
      </c>
      <c r="H336" s="63">
        <v>2.4</v>
      </c>
      <c r="I336" s="63">
        <v>2.6459999999999999</v>
      </c>
      <c r="J336" s="38">
        <v>120</v>
      </c>
      <c r="K336" s="39" t="s">
        <v>159</v>
      </c>
      <c r="L336" s="38">
        <v>45</v>
      </c>
      <c r="M336" s="321" t="s">
        <v>640</v>
      </c>
      <c r="N336" s="133"/>
      <c r="O336" s="133"/>
      <c r="P336" s="133"/>
      <c r="Q336" s="134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IFERROR(IF(V336=0,"",ROUNDUP(V336/H336,0)*0.00937),"")</f>
        <v/>
      </c>
      <c r="X336" s="69" t="s">
        <v>48</v>
      </c>
      <c r="Y336" s="70" t="s">
        <v>48</v>
      </c>
    </row>
    <row r="337" spans="1:25" ht="27" customHeight="1" x14ac:dyDescent="0.25">
      <c r="A337" s="64" t="s">
        <v>641</v>
      </c>
      <c r="B337" s="64" t="s">
        <v>642</v>
      </c>
      <c r="C337" s="37">
        <v>4301051257</v>
      </c>
      <c r="D337" s="131">
        <v>4607091389661</v>
      </c>
      <c r="E337" s="131"/>
      <c r="F337" s="63">
        <v>0.55000000000000004</v>
      </c>
      <c r="G337" s="38">
        <v>4</v>
      </c>
      <c r="H337" s="63">
        <v>2.2000000000000002</v>
      </c>
      <c r="I337" s="63">
        <v>2.492</v>
      </c>
      <c r="J337" s="38">
        <v>120</v>
      </c>
      <c r="K337" s="39" t="s">
        <v>159</v>
      </c>
      <c r="L337" s="38">
        <v>45</v>
      </c>
      <c r="M337" s="322" t="s">
        <v>643</v>
      </c>
      <c r="N337" s="133"/>
      <c r="O337" s="133"/>
      <c r="P337" s="133"/>
      <c r="Q337" s="134"/>
      <c r="R337" s="40" t="s">
        <v>48</v>
      </c>
      <c r="S337" s="40" t="s">
        <v>48</v>
      </c>
      <c r="T337" s="41" t="s">
        <v>0</v>
      </c>
      <c r="U337" s="59">
        <v>0</v>
      </c>
      <c r="V337" s="56">
        <f>IFERROR(IF(U337="",0,CEILING((U337/$H337),1)*$H337),"")</f>
        <v>0</v>
      </c>
      <c r="W337" s="42" t="str">
        <f>IFERROR(IF(V337=0,"",ROUNDUP(V337/H337,0)*0.00937),"")</f>
        <v/>
      </c>
      <c r="X337" s="69" t="s">
        <v>48</v>
      </c>
      <c r="Y337" s="70" t="s">
        <v>48</v>
      </c>
    </row>
    <row r="338" spans="1:25" x14ac:dyDescent="0.2">
      <c r="A338" s="138"/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5" t="s">
        <v>43</v>
      </c>
      <c r="N338" s="136"/>
      <c r="O338" s="136"/>
      <c r="P338" s="136"/>
      <c r="Q338" s="136"/>
      <c r="R338" s="136"/>
      <c r="S338" s="137"/>
      <c r="T338" s="43" t="s">
        <v>42</v>
      </c>
      <c r="U338" s="44">
        <f>IFERROR(U334/H334,"0")+IFERROR(U335/H335,"0")+IFERROR(U336/H336,"0")+IFERROR(U337/H337,"0")</f>
        <v>0</v>
      </c>
      <c r="V338" s="44">
        <f>IFERROR(V334/H334,"0")+IFERROR(V335/H335,"0")+IFERROR(V336/H336,"0")+IFERROR(V337/H337,"0")</f>
        <v>0</v>
      </c>
      <c r="W338" s="44">
        <f>IFERROR(IF(W334="",0,W334),"0")+IFERROR(IF(W335="",0,W335),"0")+IFERROR(IF(W336="",0,W336),"0")+IFERROR(IF(W337="",0,W337),"0")</f>
        <v>0</v>
      </c>
      <c r="X338" s="68"/>
      <c r="Y338" s="68"/>
    </row>
    <row r="339" spans="1:25" x14ac:dyDescent="0.2">
      <c r="A339" s="138"/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5" t="s">
        <v>43</v>
      </c>
      <c r="N339" s="136"/>
      <c r="O339" s="136"/>
      <c r="P339" s="136"/>
      <c r="Q339" s="136"/>
      <c r="R339" s="136"/>
      <c r="S339" s="137"/>
      <c r="T339" s="43" t="s">
        <v>0</v>
      </c>
      <c r="U339" s="44">
        <f>IFERROR(SUM(U334:U337),"0")</f>
        <v>0</v>
      </c>
      <c r="V339" s="44">
        <f>IFERROR(SUM(V334:V337),"0")</f>
        <v>0</v>
      </c>
      <c r="W339" s="43"/>
      <c r="X339" s="68"/>
      <c r="Y339" s="68"/>
    </row>
    <row r="340" spans="1:25" ht="14.25" customHeight="1" x14ac:dyDescent="0.25">
      <c r="A340" s="130" t="s">
        <v>253</v>
      </c>
      <c r="B340" s="130"/>
      <c r="C340" s="130"/>
      <c r="D340" s="130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67"/>
      <c r="Y340" s="67"/>
    </row>
    <row r="341" spans="1:25" ht="27" customHeight="1" x14ac:dyDescent="0.25">
      <c r="A341" s="64" t="s">
        <v>644</v>
      </c>
      <c r="B341" s="64" t="s">
        <v>645</v>
      </c>
      <c r="C341" s="37">
        <v>4301060352</v>
      </c>
      <c r="D341" s="131">
        <v>4680115881648</v>
      </c>
      <c r="E341" s="131"/>
      <c r="F341" s="63">
        <v>1</v>
      </c>
      <c r="G341" s="38">
        <v>4</v>
      </c>
      <c r="H341" s="63">
        <v>4</v>
      </c>
      <c r="I341" s="63">
        <v>4.4039999999999999</v>
      </c>
      <c r="J341" s="38">
        <v>104</v>
      </c>
      <c r="K341" s="39" t="s">
        <v>78</v>
      </c>
      <c r="L341" s="38">
        <v>35</v>
      </c>
      <c r="M341" s="323" t="s">
        <v>646</v>
      </c>
      <c r="N341" s="133"/>
      <c r="O341" s="133"/>
      <c r="P341" s="133"/>
      <c r="Q341" s="134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IFERROR(IF(V341=0,"",ROUNDUP(V341/H341,0)*0.01196),"")</f>
        <v/>
      </c>
      <c r="X341" s="69" t="s">
        <v>48</v>
      </c>
      <c r="Y341" s="70" t="s">
        <v>48</v>
      </c>
    </row>
    <row r="342" spans="1:25" x14ac:dyDescent="0.2">
      <c r="A342" s="138"/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5" t="s">
        <v>43</v>
      </c>
      <c r="N342" s="136"/>
      <c r="O342" s="136"/>
      <c r="P342" s="136"/>
      <c r="Q342" s="136"/>
      <c r="R342" s="136"/>
      <c r="S342" s="137"/>
      <c r="T342" s="43" t="s">
        <v>42</v>
      </c>
      <c r="U342" s="44">
        <f>IFERROR(U341/H341,"0")</f>
        <v>0</v>
      </c>
      <c r="V342" s="44">
        <f>IFERROR(V341/H341,"0")</f>
        <v>0</v>
      </c>
      <c r="W342" s="44">
        <f>IFERROR(IF(W341="",0,W341),"0")</f>
        <v>0</v>
      </c>
      <c r="X342" s="68"/>
      <c r="Y342" s="68"/>
    </row>
    <row r="343" spans="1:25" x14ac:dyDescent="0.2">
      <c r="A343" s="138"/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5" t="s">
        <v>43</v>
      </c>
      <c r="N343" s="136"/>
      <c r="O343" s="136"/>
      <c r="P343" s="136"/>
      <c r="Q343" s="136"/>
      <c r="R343" s="136"/>
      <c r="S343" s="137"/>
      <c r="T343" s="43" t="s">
        <v>0</v>
      </c>
      <c r="U343" s="44">
        <f>IFERROR(SUM(U341:U341),"0")</f>
        <v>0</v>
      </c>
      <c r="V343" s="44">
        <f>IFERROR(SUM(V341:V341),"0")</f>
        <v>0</v>
      </c>
      <c r="W343" s="43"/>
      <c r="X343" s="68"/>
      <c r="Y343" s="68"/>
    </row>
    <row r="344" spans="1:25" ht="16.5" customHeight="1" x14ac:dyDescent="0.25">
      <c r="A344" s="129" t="s">
        <v>647</v>
      </c>
      <c r="B344" s="129"/>
      <c r="C344" s="129"/>
      <c r="D344" s="129"/>
      <c r="E344" s="129"/>
      <c r="F344" s="129"/>
      <c r="G344" s="129"/>
      <c r="H344" s="129"/>
      <c r="I344" s="129"/>
      <c r="J344" s="129"/>
      <c r="K344" s="129"/>
      <c r="L344" s="129"/>
      <c r="M344" s="129"/>
      <c r="N344" s="129"/>
      <c r="O344" s="129"/>
      <c r="P344" s="129"/>
      <c r="Q344" s="129"/>
      <c r="R344" s="129"/>
      <c r="S344" s="129"/>
      <c r="T344" s="129"/>
      <c r="U344" s="129"/>
      <c r="V344" s="129"/>
      <c r="W344" s="129"/>
      <c r="X344" s="66"/>
      <c r="Y344" s="66"/>
    </row>
    <row r="345" spans="1:25" ht="14.25" customHeight="1" x14ac:dyDescent="0.25">
      <c r="A345" s="130" t="s">
        <v>118</v>
      </c>
      <c r="B345" s="130"/>
      <c r="C345" s="130"/>
      <c r="D345" s="130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67"/>
      <c r="Y345" s="67"/>
    </row>
    <row r="346" spans="1:25" ht="27" customHeight="1" x14ac:dyDescent="0.25">
      <c r="A346" s="64" t="s">
        <v>648</v>
      </c>
      <c r="B346" s="64" t="s">
        <v>649</v>
      </c>
      <c r="C346" s="37">
        <v>4301020196</v>
      </c>
      <c r="D346" s="131">
        <v>4607091389388</v>
      </c>
      <c r="E346" s="131"/>
      <c r="F346" s="63">
        <v>1.3</v>
      </c>
      <c r="G346" s="38">
        <v>4</v>
      </c>
      <c r="H346" s="63">
        <v>5.2</v>
      </c>
      <c r="I346" s="63">
        <v>5.6079999999999997</v>
      </c>
      <c r="J346" s="38">
        <v>104</v>
      </c>
      <c r="K346" s="39" t="s">
        <v>159</v>
      </c>
      <c r="L346" s="38">
        <v>35</v>
      </c>
      <c r="M346" s="324" t="s">
        <v>650</v>
      </c>
      <c r="N346" s="133"/>
      <c r="O346" s="133"/>
      <c r="P346" s="133"/>
      <c r="Q346" s="134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IFERROR(IF(V346=0,"",ROUNDUP(V346/H346,0)*0.01196),"")</f>
        <v/>
      </c>
      <c r="X346" s="69" t="s">
        <v>48</v>
      </c>
      <c r="Y346" s="70" t="s">
        <v>48</v>
      </c>
    </row>
    <row r="347" spans="1:25" ht="27" customHeight="1" x14ac:dyDescent="0.25">
      <c r="A347" s="64" t="s">
        <v>651</v>
      </c>
      <c r="B347" s="64" t="s">
        <v>652</v>
      </c>
      <c r="C347" s="37">
        <v>4301020185</v>
      </c>
      <c r="D347" s="131">
        <v>4607091389364</v>
      </c>
      <c r="E347" s="131"/>
      <c r="F347" s="63">
        <v>0.42</v>
      </c>
      <c r="G347" s="38">
        <v>6</v>
      </c>
      <c r="H347" s="63">
        <v>2.52</v>
      </c>
      <c r="I347" s="63">
        <v>2.75</v>
      </c>
      <c r="J347" s="38">
        <v>156</v>
      </c>
      <c r="K347" s="39" t="s">
        <v>159</v>
      </c>
      <c r="L347" s="38">
        <v>35</v>
      </c>
      <c r="M347" s="325" t="s">
        <v>653</v>
      </c>
      <c r="N347" s="133"/>
      <c r="O347" s="133"/>
      <c r="P347" s="133"/>
      <c r="Q347" s="134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</row>
    <row r="348" spans="1:25" x14ac:dyDescent="0.2">
      <c r="A348" s="138"/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5" t="s">
        <v>43</v>
      </c>
      <c r="N348" s="136"/>
      <c r="O348" s="136"/>
      <c r="P348" s="136"/>
      <c r="Q348" s="136"/>
      <c r="R348" s="136"/>
      <c r="S348" s="137"/>
      <c r="T348" s="43" t="s">
        <v>42</v>
      </c>
      <c r="U348" s="44">
        <f>IFERROR(U346/H346,"0")+IFERROR(U347/H347,"0")</f>
        <v>0</v>
      </c>
      <c r="V348" s="44">
        <f>IFERROR(V346/H346,"0")+IFERROR(V347/H347,"0")</f>
        <v>0</v>
      </c>
      <c r="W348" s="44">
        <f>IFERROR(IF(W346="",0,W346),"0")+IFERROR(IF(W347="",0,W347),"0")</f>
        <v>0</v>
      </c>
      <c r="X348" s="68"/>
      <c r="Y348" s="68"/>
    </row>
    <row r="349" spans="1:25" x14ac:dyDescent="0.2">
      <c r="A349" s="138"/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5" t="s">
        <v>43</v>
      </c>
      <c r="N349" s="136"/>
      <c r="O349" s="136"/>
      <c r="P349" s="136"/>
      <c r="Q349" s="136"/>
      <c r="R349" s="136"/>
      <c r="S349" s="137"/>
      <c r="T349" s="43" t="s">
        <v>0</v>
      </c>
      <c r="U349" s="44">
        <f>IFERROR(SUM(U346:U347),"0")</f>
        <v>0</v>
      </c>
      <c r="V349" s="44">
        <f>IFERROR(SUM(V346:V347),"0")</f>
        <v>0</v>
      </c>
      <c r="W349" s="43"/>
      <c r="X349" s="68"/>
      <c r="Y349" s="68"/>
    </row>
    <row r="350" spans="1:25" ht="14.25" customHeight="1" x14ac:dyDescent="0.25">
      <c r="A350" s="130" t="s">
        <v>74</v>
      </c>
      <c r="B350" s="130"/>
      <c r="C350" s="130"/>
      <c r="D350" s="130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67"/>
      <c r="Y350" s="67"/>
    </row>
    <row r="351" spans="1:25" ht="27" customHeight="1" x14ac:dyDescent="0.25">
      <c r="A351" s="64" t="s">
        <v>654</v>
      </c>
      <c r="B351" s="64" t="s">
        <v>655</v>
      </c>
      <c r="C351" s="37">
        <v>4301031195</v>
      </c>
      <c r="D351" s="131">
        <v>4607091389739</v>
      </c>
      <c r="E351" s="131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326" t="s">
        <v>656</v>
      </c>
      <c r="N351" s="133"/>
      <c r="O351" s="133"/>
      <c r="P351" s="133"/>
      <c r="Q351" s="134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</row>
    <row r="352" spans="1:25" ht="27" customHeight="1" x14ac:dyDescent="0.25">
      <c r="A352" s="64" t="s">
        <v>657</v>
      </c>
      <c r="B352" s="64" t="s">
        <v>658</v>
      </c>
      <c r="C352" s="37">
        <v>4301031176</v>
      </c>
      <c r="D352" s="131">
        <v>4607091389425</v>
      </c>
      <c r="E352" s="131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327" t="s">
        <v>659</v>
      </c>
      <c r="N352" s="133"/>
      <c r="O352" s="133"/>
      <c r="P352" s="133"/>
      <c r="Q352" s="134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IFERROR(IF(V352=0,"",ROUNDUP(V352/H352,0)*0.00502),"")</f>
        <v/>
      </c>
      <c r="X352" s="69" t="s">
        <v>48</v>
      </c>
      <c r="Y352" s="70" t="s">
        <v>48</v>
      </c>
    </row>
    <row r="353" spans="1:25" ht="27" customHeight="1" x14ac:dyDescent="0.25">
      <c r="A353" s="64" t="s">
        <v>660</v>
      </c>
      <c r="B353" s="64" t="s">
        <v>661</v>
      </c>
      <c r="C353" s="37">
        <v>4301031167</v>
      </c>
      <c r="D353" s="131">
        <v>4680115880771</v>
      </c>
      <c r="E353" s="131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328" t="s">
        <v>662</v>
      </c>
      <c r="N353" s="133"/>
      <c r="O353" s="133"/>
      <c r="P353" s="133"/>
      <c r="Q353" s="134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IFERROR(IF(V353=0,"",ROUNDUP(V353/H353,0)*0.00502),"")</f>
        <v/>
      </c>
      <c r="X353" s="69" t="s">
        <v>48</v>
      </c>
      <c r="Y353" s="70" t="s">
        <v>48</v>
      </c>
    </row>
    <row r="354" spans="1:25" ht="27" customHeight="1" x14ac:dyDescent="0.25">
      <c r="A354" s="64" t="s">
        <v>663</v>
      </c>
      <c r="B354" s="64" t="s">
        <v>664</v>
      </c>
      <c r="C354" s="37">
        <v>4301031173</v>
      </c>
      <c r="D354" s="131">
        <v>4607091389500</v>
      </c>
      <c r="E354" s="131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329" t="s">
        <v>665</v>
      </c>
      <c r="N354" s="133"/>
      <c r="O354" s="133"/>
      <c r="P354" s="133"/>
      <c r="Q354" s="134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IFERROR(IF(V354=0,"",ROUNDUP(V354/H354,0)*0.00502),"")</f>
        <v/>
      </c>
      <c r="X354" s="69" t="s">
        <v>48</v>
      </c>
      <c r="Y354" s="70" t="s">
        <v>48</v>
      </c>
    </row>
    <row r="355" spans="1:25" ht="27" customHeight="1" x14ac:dyDescent="0.25">
      <c r="A355" s="64" t="s">
        <v>666</v>
      </c>
      <c r="B355" s="64" t="s">
        <v>667</v>
      </c>
      <c r="C355" s="37">
        <v>4301031103</v>
      </c>
      <c r="D355" s="131">
        <v>4680115881983</v>
      </c>
      <c r="E355" s="131"/>
      <c r="F355" s="63">
        <v>0.28000000000000003</v>
      </c>
      <c r="G355" s="38">
        <v>4</v>
      </c>
      <c r="H355" s="63">
        <v>1.1200000000000001</v>
      </c>
      <c r="I355" s="63">
        <v>1.252</v>
      </c>
      <c r="J355" s="38">
        <v>234</v>
      </c>
      <c r="K355" s="39" t="s">
        <v>78</v>
      </c>
      <c r="L355" s="38">
        <v>40</v>
      </c>
      <c r="M355" s="330" t="s">
        <v>668</v>
      </c>
      <c r="N355" s="133"/>
      <c r="O355" s="133"/>
      <c r="P355" s="133"/>
      <c r="Q355" s="134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IFERROR(IF(V355=0,"",ROUNDUP(V355/H355,0)*0.00502),"")</f>
        <v/>
      </c>
      <c r="X355" s="69" t="s">
        <v>48</v>
      </c>
      <c r="Y355" s="70" t="s">
        <v>48</v>
      </c>
    </row>
    <row r="356" spans="1:25" x14ac:dyDescent="0.2">
      <c r="A356" s="138"/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5" t="s">
        <v>43</v>
      </c>
      <c r="N356" s="136"/>
      <c r="O356" s="136"/>
      <c r="P356" s="136"/>
      <c r="Q356" s="136"/>
      <c r="R356" s="136"/>
      <c r="S356" s="137"/>
      <c r="T356" s="43" t="s">
        <v>42</v>
      </c>
      <c r="U356" s="44">
        <f>IFERROR(U351/H351,"0")+IFERROR(U352/H352,"0")+IFERROR(U353/H353,"0")+IFERROR(U354/H354,"0")+IFERROR(U355/H355,"0")</f>
        <v>0</v>
      </c>
      <c r="V356" s="44">
        <f>IFERROR(V351/H351,"0")+IFERROR(V352/H352,"0")+IFERROR(V353/H353,"0")+IFERROR(V354/H354,"0")+IFERROR(V355/H355,"0")</f>
        <v>0</v>
      </c>
      <c r="W356" s="44">
        <f>IFERROR(IF(W351="",0,W351),"0")+IFERROR(IF(W352="",0,W352),"0")+IFERROR(IF(W353="",0,W353),"0")+IFERROR(IF(W354="",0,W354),"0")+IFERROR(IF(W355="",0,W355),"0")</f>
        <v>0</v>
      </c>
      <c r="X356" s="68"/>
      <c r="Y356" s="68"/>
    </row>
    <row r="357" spans="1:25" x14ac:dyDescent="0.2">
      <c r="A357" s="138"/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5" t="s">
        <v>43</v>
      </c>
      <c r="N357" s="136"/>
      <c r="O357" s="136"/>
      <c r="P357" s="136"/>
      <c r="Q357" s="136"/>
      <c r="R357" s="136"/>
      <c r="S357" s="137"/>
      <c r="T357" s="43" t="s">
        <v>0</v>
      </c>
      <c r="U357" s="44">
        <f>IFERROR(SUM(U351:U355),"0")</f>
        <v>0</v>
      </c>
      <c r="V357" s="44">
        <f>IFERROR(SUM(V351:V355),"0")</f>
        <v>0</v>
      </c>
      <c r="W357" s="43"/>
      <c r="X357" s="68"/>
      <c r="Y357" s="68"/>
    </row>
    <row r="358" spans="1:25" ht="27.75" customHeight="1" x14ac:dyDescent="0.2">
      <c r="A358" s="128" t="s">
        <v>669</v>
      </c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55"/>
      <c r="Y358" s="55"/>
    </row>
    <row r="359" spans="1:25" ht="16.5" customHeight="1" x14ac:dyDescent="0.25">
      <c r="A359" s="129" t="s">
        <v>669</v>
      </c>
      <c r="B359" s="129"/>
      <c r="C359" s="129"/>
      <c r="D359" s="129"/>
      <c r="E359" s="129"/>
      <c r="F359" s="129"/>
      <c r="G359" s="129"/>
      <c r="H359" s="129"/>
      <c r="I359" s="129"/>
      <c r="J359" s="129"/>
      <c r="K359" s="129"/>
      <c r="L359" s="129"/>
      <c r="M359" s="129"/>
      <c r="N359" s="129"/>
      <c r="O359" s="129"/>
      <c r="P359" s="129"/>
      <c r="Q359" s="129"/>
      <c r="R359" s="129"/>
      <c r="S359" s="129"/>
      <c r="T359" s="129"/>
      <c r="U359" s="129"/>
      <c r="V359" s="129"/>
      <c r="W359" s="129"/>
      <c r="X359" s="66"/>
      <c r="Y359" s="66"/>
    </row>
    <row r="360" spans="1:25" ht="14.25" customHeight="1" x14ac:dyDescent="0.25">
      <c r="A360" s="130" t="s">
        <v>127</v>
      </c>
      <c r="B360" s="130"/>
      <c r="C360" s="130"/>
      <c r="D360" s="130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67"/>
      <c r="Y360" s="67"/>
    </row>
    <row r="361" spans="1:25" ht="27" customHeight="1" x14ac:dyDescent="0.25">
      <c r="A361" s="64" t="s">
        <v>670</v>
      </c>
      <c r="B361" s="64" t="s">
        <v>671</v>
      </c>
      <c r="C361" s="37">
        <v>4301011371</v>
      </c>
      <c r="D361" s="131">
        <v>4607091389067</v>
      </c>
      <c r="E361" s="131"/>
      <c r="F361" s="63">
        <v>0.88</v>
      </c>
      <c r="G361" s="38">
        <v>6</v>
      </c>
      <c r="H361" s="63">
        <v>5.28</v>
      </c>
      <c r="I361" s="63">
        <v>5.64</v>
      </c>
      <c r="J361" s="38">
        <v>104</v>
      </c>
      <c r="K361" s="39" t="s">
        <v>159</v>
      </c>
      <c r="L361" s="38">
        <v>55</v>
      </c>
      <c r="M361" s="331" t="s">
        <v>672</v>
      </c>
      <c r="N361" s="133"/>
      <c r="O361" s="133"/>
      <c r="P361" s="133"/>
      <c r="Q361" s="134"/>
      <c r="R361" s="40" t="s">
        <v>48</v>
      </c>
      <c r="S361" s="40" t="s">
        <v>48</v>
      </c>
      <c r="T361" s="41" t="s">
        <v>0</v>
      </c>
      <c r="U361" s="59">
        <v>8</v>
      </c>
      <c r="V361" s="56">
        <f t="shared" ref="V361:V366" si="15">IFERROR(IF(U361="",0,CEILING((U361/$H361),1)*$H361),"")</f>
        <v>10.56</v>
      </c>
      <c r="W361" s="42">
        <f>IFERROR(IF(V361=0,"",ROUNDUP(V361/H361,0)*0.01196),"")</f>
        <v>2.392E-2</v>
      </c>
      <c r="X361" s="69" t="s">
        <v>48</v>
      </c>
      <c r="Y361" s="70" t="s">
        <v>48</v>
      </c>
    </row>
    <row r="362" spans="1:25" ht="27" customHeight="1" x14ac:dyDescent="0.25">
      <c r="A362" s="64" t="s">
        <v>673</v>
      </c>
      <c r="B362" s="64" t="s">
        <v>674</v>
      </c>
      <c r="C362" s="37">
        <v>4301011363</v>
      </c>
      <c r="D362" s="131">
        <v>4607091383522</v>
      </c>
      <c r="E362" s="131"/>
      <c r="F362" s="63">
        <v>0.88</v>
      </c>
      <c r="G362" s="38">
        <v>6</v>
      </c>
      <c r="H362" s="63">
        <v>5.28</v>
      </c>
      <c r="I362" s="63">
        <v>5.64</v>
      </c>
      <c r="J362" s="38">
        <v>104</v>
      </c>
      <c r="K362" s="39" t="s">
        <v>122</v>
      </c>
      <c r="L362" s="38">
        <v>55</v>
      </c>
      <c r="M362" s="332" t="s">
        <v>675</v>
      </c>
      <c r="N362" s="133"/>
      <c r="O362" s="133"/>
      <c r="P362" s="133"/>
      <c r="Q362" s="134"/>
      <c r="R362" s="40" t="s">
        <v>48</v>
      </c>
      <c r="S362" s="40" t="s">
        <v>48</v>
      </c>
      <c r="T362" s="41" t="s">
        <v>0</v>
      </c>
      <c r="U362" s="59">
        <v>100</v>
      </c>
      <c r="V362" s="56">
        <f t="shared" si="15"/>
        <v>100.32000000000001</v>
      </c>
      <c r="W362" s="42">
        <f>IFERROR(IF(V362=0,"",ROUNDUP(V362/H362,0)*0.01196),"")</f>
        <v>0.22724</v>
      </c>
      <c r="X362" s="69" t="s">
        <v>48</v>
      </c>
      <c r="Y362" s="70" t="s">
        <v>48</v>
      </c>
    </row>
    <row r="363" spans="1:25" ht="27" customHeight="1" x14ac:dyDescent="0.25">
      <c r="A363" s="64" t="s">
        <v>676</v>
      </c>
      <c r="B363" s="64" t="s">
        <v>677</v>
      </c>
      <c r="C363" s="37">
        <v>4301011431</v>
      </c>
      <c r="D363" s="131">
        <v>4607091384437</v>
      </c>
      <c r="E363" s="131"/>
      <c r="F363" s="63">
        <v>0.88</v>
      </c>
      <c r="G363" s="38">
        <v>6</v>
      </c>
      <c r="H363" s="63">
        <v>5.28</v>
      </c>
      <c r="I363" s="63">
        <v>5.64</v>
      </c>
      <c r="J363" s="38">
        <v>104</v>
      </c>
      <c r="K363" s="39" t="s">
        <v>122</v>
      </c>
      <c r="L363" s="38">
        <v>50</v>
      </c>
      <c r="M363" s="333" t="s">
        <v>678</v>
      </c>
      <c r="N363" s="133"/>
      <c r="O363" s="133"/>
      <c r="P363" s="133"/>
      <c r="Q363" s="134"/>
      <c r="R363" s="40" t="s">
        <v>48</v>
      </c>
      <c r="S363" s="40" t="s">
        <v>48</v>
      </c>
      <c r="T363" s="41" t="s">
        <v>0</v>
      </c>
      <c r="U363" s="59">
        <v>0</v>
      </c>
      <c r="V363" s="56">
        <f t="shared" si="15"/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</row>
    <row r="364" spans="1:25" ht="27" customHeight="1" x14ac:dyDescent="0.25">
      <c r="A364" s="64" t="s">
        <v>679</v>
      </c>
      <c r="B364" s="64" t="s">
        <v>680</v>
      </c>
      <c r="C364" s="37">
        <v>4301011365</v>
      </c>
      <c r="D364" s="131">
        <v>4607091389104</v>
      </c>
      <c r="E364" s="131"/>
      <c r="F364" s="63">
        <v>0.88</v>
      </c>
      <c r="G364" s="38">
        <v>6</v>
      </c>
      <c r="H364" s="63">
        <v>5.28</v>
      </c>
      <c r="I364" s="63">
        <v>5.64</v>
      </c>
      <c r="J364" s="38">
        <v>104</v>
      </c>
      <c r="K364" s="39" t="s">
        <v>122</v>
      </c>
      <c r="L364" s="38">
        <v>55</v>
      </c>
      <c r="M364" s="334" t="s">
        <v>681</v>
      </c>
      <c r="N364" s="133"/>
      <c r="O364" s="133"/>
      <c r="P364" s="133"/>
      <c r="Q364" s="134"/>
      <c r="R364" s="40" t="s">
        <v>48</v>
      </c>
      <c r="S364" s="40" t="s">
        <v>48</v>
      </c>
      <c r="T364" s="41" t="s">
        <v>0</v>
      </c>
      <c r="U364" s="59">
        <v>35</v>
      </c>
      <c r="V364" s="56">
        <f t="shared" si="15"/>
        <v>36.96</v>
      </c>
      <c r="W364" s="42">
        <f>IFERROR(IF(V364=0,"",ROUNDUP(V364/H364,0)*0.01196),"")</f>
        <v>8.3720000000000003E-2</v>
      </c>
      <c r="X364" s="69" t="s">
        <v>48</v>
      </c>
      <c r="Y364" s="70" t="s">
        <v>48</v>
      </c>
    </row>
    <row r="365" spans="1:25" ht="27" customHeight="1" x14ac:dyDescent="0.25">
      <c r="A365" s="64" t="s">
        <v>682</v>
      </c>
      <c r="B365" s="64" t="s">
        <v>683</v>
      </c>
      <c r="C365" s="37">
        <v>4301011142</v>
      </c>
      <c r="D365" s="131">
        <v>4607091389036</v>
      </c>
      <c r="E365" s="131"/>
      <c r="F365" s="63">
        <v>0.4</v>
      </c>
      <c r="G365" s="38">
        <v>6</v>
      </c>
      <c r="H365" s="63">
        <v>2.4</v>
      </c>
      <c r="I365" s="63">
        <v>2.6</v>
      </c>
      <c r="J365" s="38">
        <v>156</v>
      </c>
      <c r="K365" s="39" t="s">
        <v>159</v>
      </c>
      <c r="L365" s="38">
        <v>50</v>
      </c>
      <c r="M365" s="335" t="s">
        <v>684</v>
      </c>
      <c r="N365" s="133"/>
      <c r="O365" s="133"/>
      <c r="P365" s="133"/>
      <c r="Q365" s="134"/>
      <c r="R365" s="40" t="s">
        <v>48</v>
      </c>
      <c r="S365" s="40" t="s">
        <v>48</v>
      </c>
      <c r="T365" s="41" t="s">
        <v>0</v>
      </c>
      <c r="U365" s="59">
        <v>12</v>
      </c>
      <c r="V365" s="56">
        <f t="shared" si="15"/>
        <v>12</v>
      </c>
      <c r="W365" s="42">
        <f>IFERROR(IF(V365=0,"",ROUNDUP(V365/H365,0)*0.00753),"")</f>
        <v>3.7650000000000003E-2</v>
      </c>
      <c r="X365" s="69" t="s">
        <v>48</v>
      </c>
      <c r="Y365" s="70" t="s">
        <v>48</v>
      </c>
    </row>
    <row r="366" spans="1:25" ht="27" customHeight="1" x14ac:dyDescent="0.25">
      <c r="A366" s="64" t="s">
        <v>685</v>
      </c>
      <c r="B366" s="64" t="s">
        <v>686</v>
      </c>
      <c r="C366" s="37">
        <v>4301011190</v>
      </c>
      <c r="D366" s="131">
        <v>4607091389098</v>
      </c>
      <c r="E366" s="131"/>
      <c r="F366" s="63">
        <v>0.4</v>
      </c>
      <c r="G366" s="38">
        <v>6</v>
      </c>
      <c r="H366" s="63">
        <v>2.4</v>
      </c>
      <c r="I366" s="63">
        <v>2.6</v>
      </c>
      <c r="J366" s="38">
        <v>156</v>
      </c>
      <c r="K366" s="39" t="s">
        <v>159</v>
      </c>
      <c r="L366" s="38">
        <v>50</v>
      </c>
      <c r="M366" s="336" t="s">
        <v>687</v>
      </c>
      <c r="N366" s="133"/>
      <c r="O366" s="133"/>
      <c r="P366" s="133"/>
      <c r="Q366" s="134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si="15"/>
        <v>0</v>
      </c>
      <c r="W366" s="42" t="str">
        <f>IFERROR(IF(V366=0,"",ROUNDUP(V366/H366,0)*0.00753),"")</f>
        <v/>
      </c>
      <c r="X366" s="69" t="s">
        <v>48</v>
      </c>
      <c r="Y366" s="70" t="s">
        <v>48</v>
      </c>
    </row>
    <row r="367" spans="1:25" x14ac:dyDescent="0.2">
      <c r="A367" s="138"/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5" t="s">
        <v>43</v>
      </c>
      <c r="N367" s="136"/>
      <c r="O367" s="136"/>
      <c r="P367" s="136"/>
      <c r="Q367" s="136"/>
      <c r="R367" s="136"/>
      <c r="S367" s="137"/>
      <c r="T367" s="43" t="s">
        <v>42</v>
      </c>
      <c r="U367" s="44">
        <f>IFERROR(U361/H361,"0")+IFERROR(U362/H362,"0")+IFERROR(U363/H363,"0")+IFERROR(U364/H364,"0")+IFERROR(U365/H365,"0")+IFERROR(U366/H366,"0")</f>
        <v>32.083333333333329</v>
      </c>
      <c r="V367" s="44">
        <f>IFERROR(V361/H361,"0")+IFERROR(V362/H362,"0")+IFERROR(V363/H363,"0")+IFERROR(V364/H364,"0")+IFERROR(V365/H365,"0")+IFERROR(V366/H366,"0")</f>
        <v>33</v>
      </c>
      <c r="W367" s="44">
        <f>IFERROR(IF(W361="",0,W361),"0")+IFERROR(IF(W362="",0,W362),"0")+IFERROR(IF(W363="",0,W363),"0")+IFERROR(IF(W364="",0,W364),"0")+IFERROR(IF(W365="",0,W365),"0")+IFERROR(IF(W366="",0,W366),"0")</f>
        <v>0.37253000000000003</v>
      </c>
      <c r="X367" s="68"/>
      <c r="Y367" s="68"/>
    </row>
    <row r="368" spans="1:25" x14ac:dyDescent="0.2">
      <c r="A368" s="138"/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5" t="s">
        <v>43</v>
      </c>
      <c r="N368" s="136"/>
      <c r="O368" s="136"/>
      <c r="P368" s="136"/>
      <c r="Q368" s="136"/>
      <c r="R368" s="136"/>
      <c r="S368" s="137"/>
      <c r="T368" s="43" t="s">
        <v>0</v>
      </c>
      <c r="U368" s="44">
        <f>IFERROR(SUM(U361:U366),"0")</f>
        <v>155</v>
      </c>
      <c r="V368" s="44">
        <f>IFERROR(SUM(V361:V366),"0")</f>
        <v>159.84</v>
      </c>
      <c r="W368" s="43"/>
      <c r="X368" s="68"/>
      <c r="Y368" s="68"/>
    </row>
    <row r="369" spans="1:25" ht="14.25" customHeight="1" x14ac:dyDescent="0.25">
      <c r="A369" s="130" t="s">
        <v>118</v>
      </c>
      <c r="B369" s="130"/>
      <c r="C369" s="130"/>
      <c r="D369" s="130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67"/>
      <c r="Y369" s="67"/>
    </row>
    <row r="370" spans="1:25" ht="16.5" customHeight="1" x14ac:dyDescent="0.25">
      <c r="A370" s="64" t="s">
        <v>688</v>
      </c>
      <c r="B370" s="64" t="s">
        <v>689</v>
      </c>
      <c r="C370" s="37">
        <v>4301020222</v>
      </c>
      <c r="D370" s="131">
        <v>4607091388930</v>
      </c>
      <c r="E370" s="131"/>
      <c r="F370" s="63">
        <v>0.88</v>
      </c>
      <c r="G370" s="38">
        <v>6</v>
      </c>
      <c r="H370" s="63">
        <v>5.28</v>
      </c>
      <c r="I370" s="63">
        <v>5.64</v>
      </c>
      <c r="J370" s="38">
        <v>104</v>
      </c>
      <c r="K370" s="39" t="s">
        <v>122</v>
      </c>
      <c r="L370" s="38">
        <v>55</v>
      </c>
      <c r="M370" s="337" t="s">
        <v>690</v>
      </c>
      <c r="N370" s="133"/>
      <c r="O370" s="133"/>
      <c r="P370" s="133"/>
      <c r="Q370" s="134"/>
      <c r="R370" s="40" t="s">
        <v>48</v>
      </c>
      <c r="S370" s="40" t="s">
        <v>48</v>
      </c>
      <c r="T370" s="41" t="s">
        <v>0</v>
      </c>
      <c r="U370" s="59">
        <v>58</v>
      </c>
      <c r="V370" s="56">
        <f>IFERROR(IF(U370="",0,CEILING((U370/$H370),1)*$H370),"")</f>
        <v>58.080000000000005</v>
      </c>
      <c r="W370" s="42">
        <f>IFERROR(IF(V370=0,"",ROUNDUP(V370/H370,0)*0.01196),"")</f>
        <v>0.13156000000000001</v>
      </c>
      <c r="X370" s="69" t="s">
        <v>48</v>
      </c>
      <c r="Y370" s="70" t="s">
        <v>48</v>
      </c>
    </row>
    <row r="371" spans="1:25" x14ac:dyDescent="0.2">
      <c r="A371" s="138"/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5" t="s">
        <v>43</v>
      </c>
      <c r="N371" s="136"/>
      <c r="O371" s="136"/>
      <c r="P371" s="136"/>
      <c r="Q371" s="136"/>
      <c r="R371" s="136"/>
      <c r="S371" s="137"/>
      <c r="T371" s="43" t="s">
        <v>42</v>
      </c>
      <c r="U371" s="44">
        <f>IFERROR(U370/H370,"0")</f>
        <v>10.984848484848484</v>
      </c>
      <c r="V371" s="44">
        <f>IFERROR(V370/H370,"0")</f>
        <v>11</v>
      </c>
      <c r="W371" s="44">
        <f>IFERROR(IF(W370="",0,W370),"0")</f>
        <v>0.13156000000000001</v>
      </c>
      <c r="X371" s="68"/>
      <c r="Y371" s="68"/>
    </row>
    <row r="372" spans="1:25" x14ac:dyDescent="0.2">
      <c r="A372" s="138"/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5" t="s">
        <v>43</v>
      </c>
      <c r="N372" s="136"/>
      <c r="O372" s="136"/>
      <c r="P372" s="136"/>
      <c r="Q372" s="136"/>
      <c r="R372" s="136"/>
      <c r="S372" s="137"/>
      <c r="T372" s="43" t="s">
        <v>0</v>
      </c>
      <c r="U372" s="44">
        <f>IFERROR(SUM(U370:U370),"0")</f>
        <v>58</v>
      </c>
      <c r="V372" s="44">
        <f>IFERROR(SUM(V370:V370),"0")</f>
        <v>58.080000000000005</v>
      </c>
      <c r="W372" s="43"/>
      <c r="X372" s="68"/>
      <c r="Y372" s="68"/>
    </row>
    <row r="373" spans="1:25" ht="14.25" customHeight="1" x14ac:dyDescent="0.25">
      <c r="A373" s="130" t="s">
        <v>74</v>
      </c>
      <c r="B373" s="130"/>
      <c r="C373" s="130"/>
      <c r="D373" s="130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67"/>
      <c r="Y373" s="67"/>
    </row>
    <row r="374" spans="1:25" ht="27" customHeight="1" x14ac:dyDescent="0.25">
      <c r="A374" s="64" t="s">
        <v>691</v>
      </c>
      <c r="B374" s="64" t="s">
        <v>692</v>
      </c>
      <c r="C374" s="37">
        <v>4301031217</v>
      </c>
      <c r="D374" s="131">
        <v>4680115882102</v>
      </c>
      <c r="E374" s="131"/>
      <c r="F374" s="63">
        <v>0.6</v>
      </c>
      <c r="G374" s="38">
        <v>6</v>
      </c>
      <c r="H374" s="63">
        <v>3.6</v>
      </c>
      <c r="I374" s="63">
        <v>3.81</v>
      </c>
      <c r="J374" s="38">
        <v>120</v>
      </c>
      <c r="K374" s="39" t="s">
        <v>78</v>
      </c>
      <c r="L374" s="38">
        <v>55</v>
      </c>
      <c r="M374" s="338" t="s">
        <v>693</v>
      </c>
      <c r="N374" s="133"/>
      <c r="O374" s="133"/>
      <c r="P374" s="133"/>
      <c r="Q374" s="134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IFERROR(IF(V374=0,"",ROUNDUP(V374/H374,0)*0.00937),"")</f>
        <v/>
      </c>
      <c r="X374" s="69" t="s">
        <v>48</v>
      </c>
      <c r="Y374" s="70" t="s">
        <v>336</v>
      </c>
    </row>
    <row r="375" spans="1:25" ht="27" customHeight="1" x14ac:dyDescent="0.25">
      <c r="A375" s="64" t="s">
        <v>694</v>
      </c>
      <c r="B375" s="64" t="s">
        <v>695</v>
      </c>
      <c r="C375" s="37">
        <v>4301031216</v>
      </c>
      <c r="D375" s="131">
        <v>4680115882096</v>
      </c>
      <c r="E375" s="131"/>
      <c r="F375" s="63">
        <v>0.6</v>
      </c>
      <c r="G375" s="38">
        <v>6</v>
      </c>
      <c r="H375" s="63">
        <v>3.6</v>
      </c>
      <c r="I375" s="63">
        <v>3.81</v>
      </c>
      <c r="J375" s="38">
        <v>120</v>
      </c>
      <c r="K375" s="39" t="s">
        <v>78</v>
      </c>
      <c r="L375" s="38">
        <v>55</v>
      </c>
      <c r="M375" s="339" t="s">
        <v>696</v>
      </c>
      <c r="N375" s="133"/>
      <c r="O375" s="133"/>
      <c r="P375" s="133"/>
      <c r="Q375" s="134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IFERROR(IF(V375=0,"",ROUNDUP(V375/H375,0)*0.00937),"")</f>
        <v/>
      </c>
      <c r="X375" s="69" t="s">
        <v>48</v>
      </c>
      <c r="Y375" s="70" t="s">
        <v>336</v>
      </c>
    </row>
    <row r="376" spans="1:25" ht="27" customHeight="1" x14ac:dyDescent="0.25">
      <c r="A376" s="64" t="s">
        <v>697</v>
      </c>
      <c r="B376" s="64" t="s">
        <v>698</v>
      </c>
      <c r="C376" s="37">
        <v>4301031198</v>
      </c>
      <c r="D376" s="131">
        <v>4607091383348</v>
      </c>
      <c r="E376" s="131"/>
      <c r="F376" s="63">
        <v>0.88</v>
      </c>
      <c r="G376" s="38">
        <v>6</v>
      </c>
      <c r="H376" s="63">
        <v>5.28</v>
      </c>
      <c r="I376" s="63">
        <v>5.64</v>
      </c>
      <c r="J376" s="38">
        <v>104</v>
      </c>
      <c r="K376" s="39" t="s">
        <v>122</v>
      </c>
      <c r="L376" s="38">
        <v>55</v>
      </c>
      <c r="M376" s="340" t="s">
        <v>699</v>
      </c>
      <c r="N376" s="133"/>
      <c r="O376" s="133"/>
      <c r="P376" s="133"/>
      <c r="Q376" s="134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IFERROR(IF(V376=0,"",ROUNDUP(V376/H376,0)*0.01196),"")</f>
        <v/>
      </c>
      <c r="X376" s="69" t="s">
        <v>48</v>
      </c>
      <c r="Y376" s="70" t="s">
        <v>48</v>
      </c>
    </row>
    <row r="377" spans="1:25" ht="27" customHeight="1" x14ac:dyDescent="0.25">
      <c r="A377" s="64" t="s">
        <v>700</v>
      </c>
      <c r="B377" s="64" t="s">
        <v>701</v>
      </c>
      <c r="C377" s="37">
        <v>4301031188</v>
      </c>
      <c r="D377" s="131">
        <v>4607091383386</v>
      </c>
      <c r="E377" s="131"/>
      <c r="F377" s="63">
        <v>0.88</v>
      </c>
      <c r="G377" s="38">
        <v>6</v>
      </c>
      <c r="H377" s="63">
        <v>5.28</v>
      </c>
      <c r="I377" s="63">
        <v>5.64</v>
      </c>
      <c r="J377" s="38">
        <v>104</v>
      </c>
      <c r="K377" s="39" t="s">
        <v>78</v>
      </c>
      <c r="L377" s="38">
        <v>55</v>
      </c>
      <c r="M377" s="341" t="s">
        <v>702</v>
      </c>
      <c r="N377" s="133"/>
      <c r="O377" s="133"/>
      <c r="P377" s="133"/>
      <c r="Q377" s="134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IFERROR(IF(V377=0,"",ROUNDUP(V377/H377,0)*0.01196),"")</f>
        <v/>
      </c>
      <c r="X377" s="69" t="s">
        <v>48</v>
      </c>
      <c r="Y377" s="70" t="s">
        <v>48</v>
      </c>
    </row>
    <row r="378" spans="1:25" ht="27" customHeight="1" x14ac:dyDescent="0.25">
      <c r="A378" s="64" t="s">
        <v>703</v>
      </c>
      <c r="B378" s="64" t="s">
        <v>704</v>
      </c>
      <c r="C378" s="37">
        <v>4301031189</v>
      </c>
      <c r="D378" s="131">
        <v>4607091383355</v>
      </c>
      <c r="E378" s="131"/>
      <c r="F378" s="63">
        <v>0.88</v>
      </c>
      <c r="G378" s="38">
        <v>6</v>
      </c>
      <c r="H378" s="63">
        <v>5.28</v>
      </c>
      <c r="I378" s="63">
        <v>5.64</v>
      </c>
      <c r="J378" s="38">
        <v>104</v>
      </c>
      <c r="K378" s="39" t="s">
        <v>78</v>
      </c>
      <c r="L378" s="38">
        <v>55</v>
      </c>
      <c r="M378" s="342" t="s">
        <v>705</v>
      </c>
      <c r="N378" s="133"/>
      <c r="O378" s="133"/>
      <c r="P378" s="133"/>
      <c r="Q378" s="134"/>
      <c r="R378" s="40" t="s">
        <v>48</v>
      </c>
      <c r="S378" s="40" t="s">
        <v>48</v>
      </c>
      <c r="T378" s="41" t="s">
        <v>0</v>
      </c>
      <c r="U378" s="59">
        <v>126</v>
      </c>
      <c r="V378" s="56">
        <f>IFERROR(IF(U378="",0,CEILING((U378/$H378),1)*$H378),"")</f>
        <v>126.72</v>
      </c>
      <c r="W378" s="42">
        <f>IFERROR(IF(V378=0,"",ROUNDUP(V378/H378,0)*0.01196),"")</f>
        <v>0.28704000000000002</v>
      </c>
      <c r="X378" s="69" t="s">
        <v>48</v>
      </c>
      <c r="Y378" s="70" t="s">
        <v>48</v>
      </c>
    </row>
    <row r="379" spans="1:25" x14ac:dyDescent="0.2">
      <c r="A379" s="138"/>
      <c r="B379" s="138"/>
      <c r="C379" s="138"/>
      <c r="D379" s="138"/>
      <c r="E379" s="138"/>
      <c r="F379" s="138"/>
      <c r="G379" s="138"/>
      <c r="H379" s="138"/>
      <c r="I379" s="138"/>
      <c r="J379" s="138"/>
      <c r="K379" s="138"/>
      <c r="L379" s="139"/>
      <c r="M379" s="135" t="s">
        <v>43</v>
      </c>
      <c r="N379" s="136"/>
      <c r="O379" s="136"/>
      <c r="P379" s="136"/>
      <c r="Q379" s="136"/>
      <c r="R379" s="136"/>
      <c r="S379" s="137"/>
      <c r="T379" s="43" t="s">
        <v>42</v>
      </c>
      <c r="U379" s="44">
        <f>IFERROR(U374/H374,"0")+IFERROR(U375/H375,"0")+IFERROR(U376/H376,"0")+IFERROR(U377/H377,"0")+IFERROR(U378/H378,"0")</f>
        <v>23.863636363636363</v>
      </c>
      <c r="V379" s="44">
        <f>IFERROR(V374/H374,"0")+IFERROR(V375/H375,"0")+IFERROR(V376/H376,"0")+IFERROR(V377/H377,"0")+IFERROR(V378/H378,"0")</f>
        <v>24</v>
      </c>
      <c r="W379" s="44">
        <f>IFERROR(IF(W374="",0,W374),"0")+IFERROR(IF(W375="",0,W375),"0")+IFERROR(IF(W376="",0,W376),"0")+IFERROR(IF(W377="",0,W377),"0")+IFERROR(IF(W378="",0,W378),"0")</f>
        <v>0.28704000000000002</v>
      </c>
      <c r="X379" s="68"/>
      <c r="Y379" s="68"/>
    </row>
    <row r="380" spans="1:25" x14ac:dyDescent="0.2">
      <c r="A380" s="138"/>
      <c r="B380" s="138"/>
      <c r="C380" s="138"/>
      <c r="D380" s="138"/>
      <c r="E380" s="138"/>
      <c r="F380" s="138"/>
      <c r="G380" s="138"/>
      <c r="H380" s="138"/>
      <c r="I380" s="138"/>
      <c r="J380" s="138"/>
      <c r="K380" s="138"/>
      <c r="L380" s="139"/>
      <c r="M380" s="135" t="s">
        <v>43</v>
      </c>
      <c r="N380" s="136"/>
      <c r="O380" s="136"/>
      <c r="P380" s="136"/>
      <c r="Q380" s="136"/>
      <c r="R380" s="136"/>
      <c r="S380" s="137"/>
      <c r="T380" s="43" t="s">
        <v>0</v>
      </c>
      <c r="U380" s="44">
        <f>IFERROR(SUM(U374:U378),"0")</f>
        <v>126</v>
      </c>
      <c r="V380" s="44">
        <f>IFERROR(SUM(V374:V378),"0")</f>
        <v>126.72</v>
      </c>
      <c r="W380" s="43"/>
      <c r="X380" s="68"/>
      <c r="Y380" s="68"/>
    </row>
    <row r="381" spans="1:25" ht="14.25" customHeight="1" x14ac:dyDescent="0.25">
      <c r="A381" s="130" t="s">
        <v>79</v>
      </c>
      <c r="B381" s="130"/>
      <c r="C381" s="130"/>
      <c r="D381" s="130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67"/>
      <c r="Y381" s="67"/>
    </row>
    <row r="382" spans="1:25" ht="16.5" customHeight="1" x14ac:dyDescent="0.25">
      <c r="A382" s="64" t="s">
        <v>706</v>
      </c>
      <c r="B382" s="64" t="s">
        <v>707</v>
      </c>
      <c r="C382" s="37">
        <v>4301051230</v>
      </c>
      <c r="D382" s="131">
        <v>4607091383409</v>
      </c>
      <c r="E382" s="131"/>
      <c r="F382" s="63">
        <v>1.3</v>
      </c>
      <c r="G382" s="38">
        <v>6</v>
      </c>
      <c r="H382" s="63">
        <v>7.8</v>
      </c>
      <c r="I382" s="63">
        <v>8.3460000000000001</v>
      </c>
      <c r="J382" s="38">
        <v>56</v>
      </c>
      <c r="K382" s="39" t="s">
        <v>78</v>
      </c>
      <c r="L382" s="38">
        <v>45</v>
      </c>
      <c r="M382" s="343" t="s">
        <v>708</v>
      </c>
      <c r="N382" s="133"/>
      <c r="O382" s="133"/>
      <c r="P382" s="133"/>
      <c r="Q382" s="134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IFERROR(IF(V382=0,"",ROUNDUP(V382/H382,0)*0.02175),"")</f>
        <v/>
      </c>
      <c r="X382" s="69" t="s">
        <v>48</v>
      </c>
      <c r="Y382" s="70" t="s">
        <v>48</v>
      </c>
    </row>
    <row r="383" spans="1:25" ht="16.5" customHeight="1" x14ac:dyDescent="0.25">
      <c r="A383" s="64" t="s">
        <v>709</v>
      </c>
      <c r="B383" s="64" t="s">
        <v>710</v>
      </c>
      <c r="C383" s="37">
        <v>4301051231</v>
      </c>
      <c r="D383" s="131">
        <v>4607091383416</v>
      </c>
      <c r="E383" s="131"/>
      <c r="F383" s="63">
        <v>1.3</v>
      </c>
      <c r="G383" s="38">
        <v>6</v>
      </c>
      <c r="H383" s="63">
        <v>7.8</v>
      </c>
      <c r="I383" s="63">
        <v>8.3460000000000001</v>
      </c>
      <c r="J383" s="38">
        <v>56</v>
      </c>
      <c r="K383" s="39" t="s">
        <v>78</v>
      </c>
      <c r="L383" s="38">
        <v>45</v>
      </c>
      <c r="M383" s="344" t="s">
        <v>711</v>
      </c>
      <c r="N383" s="133"/>
      <c r="O383" s="133"/>
      <c r="P383" s="133"/>
      <c r="Q383" s="134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IFERROR(IF(V383=0,"",ROUNDUP(V383/H383,0)*0.02175),"")</f>
        <v/>
      </c>
      <c r="X383" s="69" t="s">
        <v>48</v>
      </c>
      <c r="Y383" s="70" t="s">
        <v>48</v>
      </c>
    </row>
    <row r="384" spans="1:25" x14ac:dyDescent="0.2">
      <c r="A384" s="138"/>
      <c r="B384" s="138"/>
      <c r="C384" s="138"/>
      <c r="D384" s="138"/>
      <c r="E384" s="138"/>
      <c r="F384" s="138"/>
      <c r="G384" s="138"/>
      <c r="H384" s="138"/>
      <c r="I384" s="138"/>
      <c r="J384" s="138"/>
      <c r="K384" s="138"/>
      <c r="L384" s="139"/>
      <c r="M384" s="135" t="s">
        <v>43</v>
      </c>
      <c r="N384" s="136"/>
      <c r="O384" s="136"/>
      <c r="P384" s="136"/>
      <c r="Q384" s="136"/>
      <c r="R384" s="136"/>
      <c r="S384" s="137"/>
      <c r="T384" s="43" t="s">
        <v>42</v>
      </c>
      <c r="U384" s="44">
        <f>IFERROR(U382/H382,"0")+IFERROR(U383/H383,"0")</f>
        <v>0</v>
      </c>
      <c r="V384" s="44">
        <f>IFERROR(V382/H382,"0")+IFERROR(V383/H383,"0")</f>
        <v>0</v>
      </c>
      <c r="W384" s="44">
        <f>IFERROR(IF(W382="",0,W382),"0")+IFERROR(IF(W383="",0,W383),"0")</f>
        <v>0</v>
      </c>
      <c r="X384" s="68"/>
      <c r="Y384" s="68"/>
    </row>
    <row r="385" spans="1:25" x14ac:dyDescent="0.2">
      <c r="A385" s="138"/>
      <c r="B385" s="138"/>
      <c r="C385" s="138"/>
      <c r="D385" s="138"/>
      <c r="E385" s="138"/>
      <c r="F385" s="138"/>
      <c r="G385" s="138"/>
      <c r="H385" s="138"/>
      <c r="I385" s="138"/>
      <c r="J385" s="138"/>
      <c r="K385" s="138"/>
      <c r="L385" s="139"/>
      <c r="M385" s="135" t="s">
        <v>43</v>
      </c>
      <c r="N385" s="136"/>
      <c r="O385" s="136"/>
      <c r="P385" s="136"/>
      <c r="Q385" s="136"/>
      <c r="R385" s="136"/>
      <c r="S385" s="137"/>
      <c r="T385" s="43" t="s">
        <v>0</v>
      </c>
      <c r="U385" s="44">
        <f>IFERROR(SUM(U382:U383),"0")</f>
        <v>0</v>
      </c>
      <c r="V385" s="44">
        <f>IFERROR(SUM(V382:V383),"0")</f>
        <v>0</v>
      </c>
      <c r="W385" s="43"/>
      <c r="X385" s="68"/>
      <c r="Y385" s="68"/>
    </row>
    <row r="386" spans="1:25" ht="27.75" customHeight="1" x14ac:dyDescent="0.2">
      <c r="A386" s="128" t="s">
        <v>712</v>
      </c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55"/>
      <c r="Y386" s="55"/>
    </row>
    <row r="387" spans="1:25" ht="16.5" customHeight="1" x14ac:dyDescent="0.25">
      <c r="A387" s="129" t="s">
        <v>713</v>
      </c>
      <c r="B387" s="129"/>
      <c r="C387" s="129"/>
      <c r="D387" s="129"/>
      <c r="E387" s="129"/>
      <c r="F387" s="129"/>
      <c r="G387" s="129"/>
      <c r="H387" s="129"/>
      <c r="I387" s="129"/>
      <c r="J387" s="129"/>
      <c r="K387" s="129"/>
      <c r="L387" s="129"/>
      <c r="M387" s="129"/>
      <c r="N387" s="129"/>
      <c r="O387" s="129"/>
      <c r="P387" s="129"/>
      <c r="Q387" s="129"/>
      <c r="R387" s="129"/>
      <c r="S387" s="129"/>
      <c r="T387" s="129"/>
      <c r="U387" s="129"/>
      <c r="V387" s="129"/>
      <c r="W387" s="129"/>
      <c r="X387" s="66"/>
      <c r="Y387" s="66"/>
    </row>
    <row r="388" spans="1:25" ht="14.25" customHeight="1" x14ac:dyDescent="0.25">
      <c r="A388" s="130" t="s">
        <v>127</v>
      </c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67"/>
      <c r="Y388" s="67"/>
    </row>
    <row r="389" spans="1:25" ht="27" customHeight="1" x14ac:dyDescent="0.25">
      <c r="A389" s="64" t="s">
        <v>714</v>
      </c>
      <c r="B389" s="64" t="s">
        <v>715</v>
      </c>
      <c r="C389" s="37">
        <v>4301011434</v>
      </c>
      <c r="D389" s="131">
        <v>4680115881099</v>
      </c>
      <c r="E389" s="131"/>
      <c r="F389" s="63">
        <v>1.5</v>
      </c>
      <c r="G389" s="38">
        <v>8</v>
      </c>
      <c r="H389" s="63">
        <v>12</v>
      </c>
      <c r="I389" s="63">
        <v>12.48</v>
      </c>
      <c r="J389" s="38">
        <v>56</v>
      </c>
      <c r="K389" s="39" t="s">
        <v>122</v>
      </c>
      <c r="L389" s="38">
        <v>50</v>
      </c>
      <c r="M389" s="345" t="s">
        <v>716</v>
      </c>
      <c r="N389" s="133"/>
      <c r="O389" s="133"/>
      <c r="P389" s="133"/>
      <c r="Q389" s="134"/>
      <c r="R389" s="40" t="s">
        <v>48</v>
      </c>
      <c r="S389" s="40" t="s">
        <v>48</v>
      </c>
      <c r="T389" s="41" t="s">
        <v>0</v>
      </c>
      <c r="U389" s="59">
        <v>0</v>
      </c>
      <c r="V389" s="56">
        <f>IFERROR(IF(U389="",0,CEILING((U389/$H389),1)*$H389),"")</f>
        <v>0</v>
      </c>
      <c r="W389" s="42" t="str">
        <f>IFERROR(IF(V389=0,"",ROUNDUP(V389/H389,0)*0.02175),"")</f>
        <v/>
      </c>
      <c r="X389" s="69" t="s">
        <v>48</v>
      </c>
      <c r="Y389" s="70" t="s">
        <v>48</v>
      </c>
    </row>
    <row r="390" spans="1:25" ht="27" customHeight="1" x14ac:dyDescent="0.25">
      <c r="A390" s="64" t="s">
        <v>717</v>
      </c>
      <c r="B390" s="64" t="s">
        <v>718</v>
      </c>
      <c r="C390" s="37">
        <v>4301011435</v>
      </c>
      <c r="D390" s="131">
        <v>4680115881150</v>
      </c>
      <c r="E390" s="131"/>
      <c r="F390" s="63">
        <v>1.5</v>
      </c>
      <c r="G390" s="38">
        <v>8</v>
      </c>
      <c r="H390" s="63">
        <v>12</v>
      </c>
      <c r="I390" s="63">
        <v>12.48</v>
      </c>
      <c r="J390" s="38">
        <v>56</v>
      </c>
      <c r="K390" s="39" t="s">
        <v>122</v>
      </c>
      <c r="L390" s="38">
        <v>50</v>
      </c>
      <c r="M390" s="346" t="s">
        <v>719</v>
      </c>
      <c r="N390" s="133"/>
      <c r="O390" s="133"/>
      <c r="P390" s="133"/>
      <c r="Q390" s="134"/>
      <c r="R390" s="40" t="s">
        <v>48</v>
      </c>
      <c r="S390" s="40" t="s">
        <v>48</v>
      </c>
      <c r="T390" s="41" t="s">
        <v>0</v>
      </c>
      <c r="U390" s="59">
        <v>100</v>
      </c>
      <c r="V390" s="56">
        <f>IFERROR(IF(U390="",0,CEILING((U390/$H390),1)*$H390),"")</f>
        <v>108</v>
      </c>
      <c r="W390" s="42">
        <f>IFERROR(IF(V390=0,"",ROUNDUP(V390/H390,0)*0.02175),"")</f>
        <v>0.19574999999999998</v>
      </c>
      <c r="X390" s="69" t="s">
        <v>48</v>
      </c>
      <c r="Y390" s="70" t="s">
        <v>48</v>
      </c>
    </row>
    <row r="391" spans="1:25" x14ac:dyDescent="0.2">
      <c r="A391" s="138"/>
      <c r="B391" s="138"/>
      <c r="C391" s="138"/>
      <c r="D391" s="138"/>
      <c r="E391" s="138"/>
      <c r="F391" s="138"/>
      <c r="G391" s="138"/>
      <c r="H391" s="138"/>
      <c r="I391" s="138"/>
      <c r="J391" s="138"/>
      <c r="K391" s="138"/>
      <c r="L391" s="139"/>
      <c r="M391" s="135" t="s">
        <v>43</v>
      </c>
      <c r="N391" s="136"/>
      <c r="O391" s="136"/>
      <c r="P391" s="136"/>
      <c r="Q391" s="136"/>
      <c r="R391" s="136"/>
      <c r="S391" s="137"/>
      <c r="T391" s="43" t="s">
        <v>42</v>
      </c>
      <c r="U391" s="44">
        <f>IFERROR(U389/H389,"0")+IFERROR(U390/H390,"0")</f>
        <v>8.3333333333333339</v>
      </c>
      <c r="V391" s="44">
        <f>IFERROR(V389/H389,"0")+IFERROR(V390/H390,"0")</f>
        <v>9</v>
      </c>
      <c r="W391" s="44">
        <f>IFERROR(IF(W389="",0,W389),"0")+IFERROR(IF(W390="",0,W390),"0")</f>
        <v>0.19574999999999998</v>
      </c>
      <c r="X391" s="68"/>
      <c r="Y391" s="68"/>
    </row>
    <row r="392" spans="1:25" x14ac:dyDescent="0.2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9"/>
      <c r="M392" s="135" t="s">
        <v>43</v>
      </c>
      <c r="N392" s="136"/>
      <c r="O392" s="136"/>
      <c r="P392" s="136"/>
      <c r="Q392" s="136"/>
      <c r="R392" s="136"/>
      <c r="S392" s="137"/>
      <c r="T392" s="43" t="s">
        <v>0</v>
      </c>
      <c r="U392" s="44">
        <f>IFERROR(SUM(U389:U390),"0")</f>
        <v>100</v>
      </c>
      <c r="V392" s="44">
        <f>IFERROR(SUM(V389:V390),"0")</f>
        <v>108</v>
      </c>
      <c r="W392" s="43"/>
      <c r="X392" s="68"/>
      <c r="Y392" s="68"/>
    </row>
    <row r="393" spans="1:25" ht="14.25" customHeight="1" x14ac:dyDescent="0.25">
      <c r="A393" s="130" t="s">
        <v>118</v>
      </c>
      <c r="B393" s="130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67"/>
      <c r="Y393" s="67"/>
    </row>
    <row r="394" spans="1:25" ht="16.5" customHeight="1" x14ac:dyDescent="0.25">
      <c r="A394" s="64" t="s">
        <v>720</v>
      </c>
      <c r="B394" s="64" t="s">
        <v>721</v>
      </c>
      <c r="C394" s="37">
        <v>4301020230</v>
      </c>
      <c r="D394" s="131">
        <v>4680115881112</v>
      </c>
      <c r="E394" s="131"/>
      <c r="F394" s="63">
        <v>1.35</v>
      </c>
      <c r="G394" s="38">
        <v>8</v>
      </c>
      <c r="H394" s="63">
        <v>10.8</v>
      </c>
      <c r="I394" s="63">
        <v>11.28</v>
      </c>
      <c r="J394" s="38">
        <v>56</v>
      </c>
      <c r="K394" s="39" t="s">
        <v>122</v>
      </c>
      <c r="L394" s="38">
        <v>50</v>
      </c>
      <c r="M394" s="347" t="s">
        <v>722</v>
      </c>
      <c r="N394" s="133"/>
      <c r="O394" s="133"/>
      <c r="P394" s="133"/>
      <c r="Q394" s="134"/>
      <c r="R394" s="40" t="s">
        <v>48</v>
      </c>
      <c r="S394" s="40" t="s">
        <v>48</v>
      </c>
      <c r="T394" s="41" t="s">
        <v>0</v>
      </c>
      <c r="U394" s="59">
        <v>0</v>
      </c>
      <c r="V394" s="56">
        <f>IFERROR(IF(U394="",0,CEILING((U394/$H394),1)*$H394),"")</f>
        <v>0</v>
      </c>
      <c r="W394" s="42" t="str">
        <f>IFERROR(IF(V394=0,"",ROUNDUP(V394/H394,0)*0.02175),"")</f>
        <v/>
      </c>
      <c r="X394" s="69" t="s">
        <v>48</v>
      </c>
      <c r="Y394" s="70" t="s">
        <v>48</v>
      </c>
    </row>
    <row r="395" spans="1:25" ht="27" customHeight="1" x14ac:dyDescent="0.25">
      <c r="A395" s="64" t="s">
        <v>723</v>
      </c>
      <c r="B395" s="64" t="s">
        <v>724</v>
      </c>
      <c r="C395" s="37">
        <v>4301020231</v>
      </c>
      <c r="D395" s="131">
        <v>4680115881129</v>
      </c>
      <c r="E395" s="131"/>
      <c r="F395" s="63">
        <v>1.8</v>
      </c>
      <c r="G395" s="38">
        <v>6</v>
      </c>
      <c r="H395" s="63">
        <v>10.8</v>
      </c>
      <c r="I395" s="63">
        <v>11.28</v>
      </c>
      <c r="J395" s="38">
        <v>56</v>
      </c>
      <c r="K395" s="39" t="s">
        <v>122</v>
      </c>
      <c r="L395" s="38">
        <v>50</v>
      </c>
      <c r="M395" s="348" t="s">
        <v>725</v>
      </c>
      <c r="N395" s="133"/>
      <c r="O395" s="133"/>
      <c r="P395" s="133"/>
      <c r="Q395" s="134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</row>
    <row r="396" spans="1:25" x14ac:dyDescent="0.2">
      <c r="A396" s="138"/>
      <c r="B396" s="138"/>
      <c r="C396" s="138"/>
      <c r="D396" s="138"/>
      <c r="E396" s="138"/>
      <c r="F396" s="138"/>
      <c r="G396" s="138"/>
      <c r="H396" s="138"/>
      <c r="I396" s="138"/>
      <c r="J396" s="138"/>
      <c r="K396" s="138"/>
      <c r="L396" s="139"/>
      <c r="M396" s="135" t="s">
        <v>43</v>
      </c>
      <c r="N396" s="136"/>
      <c r="O396" s="136"/>
      <c r="P396" s="136"/>
      <c r="Q396" s="136"/>
      <c r="R396" s="136"/>
      <c r="S396" s="137"/>
      <c r="T396" s="43" t="s">
        <v>42</v>
      </c>
      <c r="U396" s="44">
        <f>IFERROR(U394/H394,"0")+IFERROR(U395/H395,"0")</f>
        <v>0</v>
      </c>
      <c r="V396" s="44">
        <f>IFERROR(V394/H394,"0")+IFERROR(V395/H395,"0")</f>
        <v>0</v>
      </c>
      <c r="W396" s="44">
        <f>IFERROR(IF(W394="",0,W394),"0")+IFERROR(IF(W395="",0,W395),"0")</f>
        <v>0</v>
      </c>
      <c r="X396" s="68"/>
      <c r="Y396" s="68"/>
    </row>
    <row r="397" spans="1:25" x14ac:dyDescent="0.2">
      <c r="A397" s="138"/>
      <c r="B397" s="138"/>
      <c r="C397" s="138"/>
      <c r="D397" s="138"/>
      <c r="E397" s="138"/>
      <c r="F397" s="138"/>
      <c r="G397" s="138"/>
      <c r="H397" s="138"/>
      <c r="I397" s="138"/>
      <c r="J397" s="138"/>
      <c r="K397" s="138"/>
      <c r="L397" s="139"/>
      <c r="M397" s="135" t="s">
        <v>43</v>
      </c>
      <c r="N397" s="136"/>
      <c r="O397" s="136"/>
      <c r="P397" s="136"/>
      <c r="Q397" s="136"/>
      <c r="R397" s="136"/>
      <c r="S397" s="137"/>
      <c r="T397" s="43" t="s">
        <v>0</v>
      </c>
      <c r="U397" s="44">
        <f>IFERROR(SUM(U394:U395),"0")</f>
        <v>0</v>
      </c>
      <c r="V397" s="44">
        <f>IFERROR(SUM(V394:V395),"0")</f>
        <v>0</v>
      </c>
      <c r="W397" s="43"/>
      <c r="X397" s="68"/>
      <c r="Y397" s="68"/>
    </row>
    <row r="398" spans="1:25" ht="14.25" customHeight="1" x14ac:dyDescent="0.25">
      <c r="A398" s="130" t="s">
        <v>74</v>
      </c>
      <c r="B398" s="130"/>
      <c r="C398" s="130"/>
      <c r="D398" s="130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67"/>
      <c r="Y398" s="67"/>
    </row>
    <row r="399" spans="1:25" ht="27" customHeight="1" x14ac:dyDescent="0.25">
      <c r="A399" s="64" t="s">
        <v>726</v>
      </c>
      <c r="B399" s="64" t="s">
        <v>727</v>
      </c>
      <c r="C399" s="37">
        <v>4301031192</v>
      </c>
      <c r="D399" s="131">
        <v>4680115881167</v>
      </c>
      <c r="E399" s="131"/>
      <c r="F399" s="63">
        <v>0.63</v>
      </c>
      <c r="G399" s="38">
        <v>6</v>
      </c>
      <c r="H399" s="63">
        <v>3.78</v>
      </c>
      <c r="I399" s="63">
        <v>4.04</v>
      </c>
      <c r="J399" s="38">
        <v>156</v>
      </c>
      <c r="K399" s="39" t="s">
        <v>78</v>
      </c>
      <c r="L399" s="38">
        <v>40</v>
      </c>
      <c r="M399" s="349" t="s">
        <v>728</v>
      </c>
      <c r="N399" s="133"/>
      <c r="O399" s="133"/>
      <c r="P399" s="133"/>
      <c r="Q399" s="134"/>
      <c r="R399" s="40" t="s">
        <v>48</v>
      </c>
      <c r="S399" s="40" t="s">
        <v>48</v>
      </c>
      <c r="T399" s="41" t="s">
        <v>0</v>
      </c>
      <c r="U399" s="59">
        <v>140</v>
      </c>
      <c r="V399" s="56">
        <f>IFERROR(IF(U399="",0,CEILING((U399/$H399),1)*$H399),"")</f>
        <v>143.63999999999999</v>
      </c>
      <c r="W399" s="42">
        <f>IFERROR(IF(V399=0,"",ROUNDUP(V399/H399,0)*0.00753),"")</f>
        <v>0.28614000000000001</v>
      </c>
      <c r="X399" s="69" t="s">
        <v>48</v>
      </c>
      <c r="Y399" s="70" t="s">
        <v>48</v>
      </c>
    </row>
    <row r="400" spans="1:25" ht="16.5" customHeight="1" x14ac:dyDescent="0.25">
      <c r="A400" s="64" t="s">
        <v>729</v>
      </c>
      <c r="B400" s="64" t="s">
        <v>730</v>
      </c>
      <c r="C400" s="37">
        <v>4301031193</v>
      </c>
      <c r="D400" s="131">
        <v>4680115881136</v>
      </c>
      <c r="E400" s="131"/>
      <c r="F400" s="63">
        <v>0.63</v>
      </c>
      <c r="G400" s="38">
        <v>6</v>
      </c>
      <c r="H400" s="63">
        <v>3.78</v>
      </c>
      <c r="I400" s="63">
        <v>4.04</v>
      </c>
      <c r="J400" s="38">
        <v>156</v>
      </c>
      <c r="K400" s="39" t="s">
        <v>78</v>
      </c>
      <c r="L400" s="38">
        <v>40</v>
      </c>
      <c r="M400" s="350" t="s">
        <v>731</v>
      </c>
      <c r="N400" s="133"/>
      <c r="O400" s="133"/>
      <c r="P400" s="133"/>
      <c r="Q400" s="134"/>
      <c r="R400" s="40" t="s">
        <v>48</v>
      </c>
      <c r="S400" s="40" t="s">
        <v>48</v>
      </c>
      <c r="T400" s="41" t="s">
        <v>0</v>
      </c>
      <c r="U400" s="59">
        <v>230</v>
      </c>
      <c r="V400" s="56">
        <f>IFERROR(IF(U400="",0,CEILING((U400/$H400),1)*$H400),"")</f>
        <v>230.57999999999998</v>
      </c>
      <c r="W400" s="42">
        <f>IFERROR(IF(V400=0,"",ROUNDUP(V400/H400,0)*0.00753),"")</f>
        <v>0.45933000000000002</v>
      </c>
      <c r="X400" s="69" t="s">
        <v>48</v>
      </c>
      <c r="Y400" s="70" t="s">
        <v>48</v>
      </c>
    </row>
    <row r="401" spans="1:28" x14ac:dyDescent="0.2">
      <c r="A401" s="138"/>
      <c r="B401" s="138"/>
      <c r="C401" s="138"/>
      <c r="D401" s="138"/>
      <c r="E401" s="138"/>
      <c r="F401" s="138"/>
      <c r="G401" s="138"/>
      <c r="H401" s="138"/>
      <c r="I401" s="138"/>
      <c r="J401" s="138"/>
      <c r="K401" s="138"/>
      <c r="L401" s="139"/>
      <c r="M401" s="135" t="s">
        <v>43</v>
      </c>
      <c r="N401" s="136"/>
      <c r="O401" s="136"/>
      <c r="P401" s="136"/>
      <c r="Q401" s="136"/>
      <c r="R401" s="136"/>
      <c r="S401" s="137"/>
      <c r="T401" s="43" t="s">
        <v>42</v>
      </c>
      <c r="U401" s="44">
        <f>IFERROR(U399/H399,"0")+IFERROR(U400/H400,"0")</f>
        <v>97.883597883597886</v>
      </c>
      <c r="V401" s="44">
        <f>IFERROR(V399/H399,"0")+IFERROR(V400/H400,"0")</f>
        <v>99</v>
      </c>
      <c r="W401" s="44">
        <f>IFERROR(IF(W399="",0,W399),"0")+IFERROR(IF(W400="",0,W400),"0")</f>
        <v>0.74547000000000008</v>
      </c>
      <c r="X401" s="68"/>
      <c r="Y401" s="68"/>
    </row>
    <row r="402" spans="1:28" x14ac:dyDescent="0.2">
      <c r="A402" s="138"/>
      <c r="B402" s="138"/>
      <c r="C402" s="138"/>
      <c r="D402" s="138"/>
      <c r="E402" s="138"/>
      <c r="F402" s="138"/>
      <c r="G402" s="138"/>
      <c r="H402" s="138"/>
      <c r="I402" s="138"/>
      <c r="J402" s="138"/>
      <c r="K402" s="138"/>
      <c r="L402" s="139"/>
      <c r="M402" s="135" t="s">
        <v>43</v>
      </c>
      <c r="N402" s="136"/>
      <c r="O402" s="136"/>
      <c r="P402" s="136"/>
      <c r="Q402" s="136"/>
      <c r="R402" s="136"/>
      <c r="S402" s="137"/>
      <c r="T402" s="43" t="s">
        <v>0</v>
      </c>
      <c r="U402" s="44">
        <f>IFERROR(SUM(U399:U400),"0")</f>
        <v>370</v>
      </c>
      <c r="V402" s="44">
        <f>IFERROR(SUM(V399:V400),"0")</f>
        <v>374.21999999999997</v>
      </c>
      <c r="W402" s="43"/>
      <c r="X402" s="68"/>
      <c r="Y402" s="68"/>
    </row>
    <row r="403" spans="1:28" ht="14.25" customHeight="1" x14ac:dyDescent="0.25">
      <c r="A403" s="130" t="s">
        <v>79</v>
      </c>
      <c r="B403" s="130"/>
      <c r="C403" s="130"/>
      <c r="D403" s="130"/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67"/>
      <c r="Y403" s="67"/>
    </row>
    <row r="404" spans="1:28" ht="27" customHeight="1" x14ac:dyDescent="0.25">
      <c r="A404" s="64" t="s">
        <v>732</v>
      </c>
      <c r="B404" s="64" t="s">
        <v>733</v>
      </c>
      <c r="C404" s="37">
        <v>4301051383</v>
      </c>
      <c r="D404" s="131">
        <v>4680115881143</v>
      </c>
      <c r="E404" s="131"/>
      <c r="F404" s="63">
        <v>1.3</v>
      </c>
      <c r="G404" s="38">
        <v>6</v>
      </c>
      <c r="H404" s="63">
        <v>7.8</v>
      </c>
      <c r="I404" s="63">
        <v>8.3640000000000008</v>
      </c>
      <c r="J404" s="38">
        <v>56</v>
      </c>
      <c r="K404" s="39" t="s">
        <v>78</v>
      </c>
      <c r="L404" s="38">
        <v>40</v>
      </c>
      <c r="M404" s="351" t="s">
        <v>734</v>
      </c>
      <c r="N404" s="133"/>
      <c r="O404" s="133"/>
      <c r="P404" s="133"/>
      <c r="Q404" s="134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IFERROR(IF(V404=0,"",ROUNDUP(V404/H404,0)*0.02175),"")</f>
        <v/>
      </c>
      <c r="X404" s="69" t="s">
        <v>48</v>
      </c>
      <c r="Y404" s="70" t="s">
        <v>48</v>
      </c>
    </row>
    <row r="405" spans="1:28" ht="27" customHeight="1" x14ac:dyDescent="0.25">
      <c r="A405" s="64" t="s">
        <v>735</v>
      </c>
      <c r="B405" s="64" t="s">
        <v>736</v>
      </c>
      <c r="C405" s="37">
        <v>4301051381</v>
      </c>
      <c r="D405" s="131">
        <v>4680115881068</v>
      </c>
      <c r="E405" s="131"/>
      <c r="F405" s="63">
        <v>1.3</v>
      </c>
      <c r="G405" s="38">
        <v>6</v>
      </c>
      <c r="H405" s="63">
        <v>7.8</v>
      </c>
      <c r="I405" s="63">
        <v>8.2799999999999994</v>
      </c>
      <c r="J405" s="38">
        <v>56</v>
      </c>
      <c r="K405" s="39" t="s">
        <v>78</v>
      </c>
      <c r="L405" s="38">
        <v>30</v>
      </c>
      <c r="M405" s="352" t="s">
        <v>737</v>
      </c>
      <c r="N405" s="133"/>
      <c r="O405" s="133"/>
      <c r="P405" s="133"/>
      <c r="Q405" s="134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IFERROR(IF(V405=0,"",ROUNDUP(V405/H405,0)*0.02175),"")</f>
        <v/>
      </c>
      <c r="X405" s="69" t="s">
        <v>48</v>
      </c>
      <c r="Y405" s="70" t="s">
        <v>48</v>
      </c>
    </row>
    <row r="406" spans="1:28" ht="27" customHeight="1" x14ac:dyDescent="0.25">
      <c r="A406" s="64" t="s">
        <v>738</v>
      </c>
      <c r="B406" s="64" t="s">
        <v>739</v>
      </c>
      <c r="C406" s="37">
        <v>4301051382</v>
      </c>
      <c r="D406" s="131">
        <v>4680115881075</v>
      </c>
      <c r="E406" s="131"/>
      <c r="F406" s="63">
        <v>0.5</v>
      </c>
      <c r="G406" s="38">
        <v>6</v>
      </c>
      <c r="H406" s="63">
        <v>3</v>
      </c>
      <c r="I406" s="63">
        <v>3.2</v>
      </c>
      <c r="J406" s="38">
        <v>156</v>
      </c>
      <c r="K406" s="39" t="s">
        <v>78</v>
      </c>
      <c r="L406" s="38">
        <v>30</v>
      </c>
      <c r="M406" s="353" t="s">
        <v>740</v>
      </c>
      <c r="N406" s="133"/>
      <c r="O406" s="133"/>
      <c r="P406" s="133"/>
      <c r="Q406" s="134"/>
      <c r="R406" s="40" t="s">
        <v>48</v>
      </c>
      <c r="S406" s="40" t="s">
        <v>48</v>
      </c>
      <c r="T406" s="41" t="s">
        <v>0</v>
      </c>
      <c r="U406" s="59">
        <v>0</v>
      </c>
      <c r="V406" s="56">
        <f>IFERROR(IF(U406="",0,CEILING((U406/$H406),1)*$H406),"")</f>
        <v>0</v>
      </c>
      <c r="W406" s="42" t="str">
        <f>IFERROR(IF(V406=0,"",ROUNDUP(V406/H406,0)*0.00753),"")</f>
        <v/>
      </c>
      <c r="X406" s="69" t="s">
        <v>48</v>
      </c>
      <c r="Y406" s="70" t="s">
        <v>48</v>
      </c>
    </row>
    <row r="407" spans="1:28" x14ac:dyDescent="0.2">
      <c r="A407" s="138"/>
      <c r="B407" s="138"/>
      <c r="C407" s="138"/>
      <c r="D407" s="138"/>
      <c r="E407" s="138"/>
      <c r="F407" s="138"/>
      <c r="G407" s="138"/>
      <c r="H407" s="138"/>
      <c r="I407" s="138"/>
      <c r="J407" s="138"/>
      <c r="K407" s="138"/>
      <c r="L407" s="139"/>
      <c r="M407" s="135" t="s">
        <v>43</v>
      </c>
      <c r="N407" s="136"/>
      <c r="O407" s="136"/>
      <c r="P407" s="136"/>
      <c r="Q407" s="136"/>
      <c r="R407" s="136"/>
      <c r="S407" s="137"/>
      <c r="T407" s="43" t="s">
        <v>42</v>
      </c>
      <c r="U407" s="44">
        <f>IFERROR(U404/H404,"0")+IFERROR(U405/H405,"0")+IFERROR(U406/H406,"0")</f>
        <v>0</v>
      </c>
      <c r="V407" s="44">
        <f>IFERROR(V404/H404,"0")+IFERROR(V405/H405,"0")+IFERROR(V406/H406,"0")</f>
        <v>0</v>
      </c>
      <c r="W407" s="44">
        <f>IFERROR(IF(W404="",0,W404),"0")+IFERROR(IF(W405="",0,W405),"0")+IFERROR(IF(W406="",0,W406),"0")</f>
        <v>0</v>
      </c>
      <c r="X407" s="68"/>
      <c r="Y407" s="68"/>
    </row>
    <row r="408" spans="1:28" x14ac:dyDescent="0.2">
      <c r="A408" s="138"/>
      <c r="B408" s="138"/>
      <c r="C408" s="138"/>
      <c r="D408" s="138"/>
      <c r="E408" s="138"/>
      <c r="F408" s="138"/>
      <c r="G408" s="138"/>
      <c r="H408" s="138"/>
      <c r="I408" s="138"/>
      <c r="J408" s="138"/>
      <c r="K408" s="138"/>
      <c r="L408" s="139"/>
      <c r="M408" s="135" t="s">
        <v>43</v>
      </c>
      <c r="N408" s="136"/>
      <c r="O408" s="136"/>
      <c r="P408" s="136"/>
      <c r="Q408" s="136"/>
      <c r="R408" s="136"/>
      <c r="S408" s="137"/>
      <c r="T408" s="43" t="s">
        <v>0</v>
      </c>
      <c r="U408" s="44">
        <f>IFERROR(SUM(U404:U406),"0")</f>
        <v>0</v>
      </c>
      <c r="V408" s="44">
        <f>IFERROR(SUM(V404:V406),"0")</f>
        <v>0</v>
      </c>
      <c r="W408" s="43"/>
      <c r="X408" s="68"/>
      <c r="Y408" s="68"/>
    </row>
    <row r="409" spans="1:28" ht="15" customHeight="1" x14ac:dyDescent="0.2">
      <c r="A409" s="138"/>
      <c r="B409" s="138"/>
      <c r="C409" s="138"/>
      <c r="D409" s="138"/>
      <c r="E409" s="138"/>
      <c r="F409" s="138"/>
      <c r="G409" s="138"/>
      <c r="H409" s="138"/>
      <c r="I409" s="138"/>
      <c r="J409" s="138"/>
      <c r="K409" s="138"/>
      <c r="L409" s="357"/>
      <c r="M409" s="354" t="s">
        <v>36</v>
      </c>
      <c r="N409" s="355"/>
      <c r="O409" s="355"/>
      <c r="P409" s="355"/>
      <c r="Q409" s="355"/>
      <c r="R409" s="355"/>
      <c r="S409" s="356"/>
      <c r="T409" s="43" t="s">
        <v>0</v>
      </c>
      <c r="U409" s="44">
        <f>IFERROR(U24+U33+U38+U42+U46+U53+U60+U80+U89+U101+U111+U118+U126+U134+U152+U156+U173+U200+U209+U215+U222+U233+U238+U244+U250+U254+U258+U262+U275+U280+U285+U289+U293+U301+U306+U311+U315+U322+U332+U339+U343+U349+U357+U368+U372+U380+U385+U392+U397+U402+U408,"0")</f>
        <v>10836.660000000002</v>
      </c>
      <c r="V409" s="44">
        <f>IFERROR(V24+V33+V38+V42+V46+V53+V60+V80+V89+V101+V111+V118+V126+V134+V152+V156+V173+V200+V209+V215+V222+V233+V238+V244+V250+V254+V258+V262+V275+V280+V285+V289+V293+V301+V306+V311+V315+V322+V332+V339+V343+V349+V357+V368+V372+V380+V385+V392+V397+V402+V408,"0")</f>
        <v>11025.569999999998</v>
      </c>
      <c r="W409" s="43"/>
      <c r="X409" s="68"/>
      <c r="Y409" s="68"/>
    </row>
    <row r="410" spans="1:28" x14ac:dyDescent="0.2">
      <c r="A410" s="138"/>
      <c r="B410" s="138"/>
      <c r="C410" s="138"/>
      <c r="D410" s="138"/>
      <c r="E410" s="138"/>
      <c r="F410" s="138"/>
      <c r="G410" s="138"/>
      <c r="H410" s="138"/>
      <c r="I410" s="138"/>
      <c r="J410" s="138"/>
      <c r="K410" s="138"/>
      <c r="L410" s="357"/>
      <c r="M410" s="354" t="s">
        <v>37</v>
      </c>
      <c r="N410" s="355"/>
      <c r="O410" s="355"/>
      <c r="P410" s="355"/>
      <c r="Q410" s="355"/>
      <c r="R410" s="355"/>
      <c r="S410" s="356"/>
      <c r="T410" s="43" t="s">
        <v>0</v>
      </c>
      <c r="U41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154*I154/H154,"0")+IFERROR(U158*I158/H158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202*I202/H202,"0")+IFERROR(U203*I203/H203,"0")+IFERROR(U204*I204/H204,"0")+IFERROR(U205*I205/H205,"0")+IFERROR(U206*I206/H206,"0")+IFERROR(U207*I207/H207,"0")+IFERROR(U211*I211/H211,"0")+IFERROR(U212*I212/H212,"0")+IFERROR(U213*I213/H213,"0")+IFERROR(U217*I217/H217,"0")+IFERROR(U218*I218/H218,"0")+IFERROR(U219*I219/H219,"0")+IFERROR(U220*I220/H220,"0")+IFERROR(U225*I225/H225,"0")+IFERROR(U226*I226/H226,"0")+IFERROR(U227*I227/H227,"0")+IFERROR(U228*I228/H228,"0")+IFERROR(U229*I229/H229,"0")+IFERROR(U230*I230/H230,"0")+IFERROR(U231*I231/H231,"0")+IFERROR(U235*I235/H235,"0")+IFERROR(U236*I236/H236,"0")+IFERROR(U241*I241/H241,"0")+IFERROR(U242*I242/H242,"0")+IFERROR(U246*I246/H246,"0")+IFERROR(U247*I247/H247,"0")+IFERROR(U248*I248/H248,"0")+IFERROR(U252*I252/H252,"0")+IFERROR(U256*I256/H256,"0")+IFERROR(U260*I260/H260,"0")+IFERROR(U266*I266/H266,"0")+IFERROR(U267*I267/H267,"0")+IFERROR(U268*I268/H268,"0")+IFERROR(U269*I269/H269,"0")+IFERROR(U270*I270/H270,"0")+IFERROR(U271*I271/H271,"0")+IFERROR(U272*I272/H272,"0")+IFERROR(U273*I273/H273,"0")+IFERROR(U277*I277/H277,"0")+IFERROR(U278*I278/H278,"0")+IFERROR(U282*I282/H282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334*I334/H334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361*I361/H361,"0")+IFERROR(U362*I362/H362,"0")+IFERROR(U363*I363/H363,"0")+IFERROR(U364*I364/H364,"0")+IFERROR(U365*I365/H365,"0")+IFERROR(U366*I366/H366,"0")+IFERROR(U370*I370/H370,"0")+IFERROR(U374*I374/H374,"0")+IFERROR(U375*I375/H375,"0")+IFERROR(U376*I376/H376,"0")+IFERROR(U377*I377/H377,"0")+IFERROR(U378*I378/H378,"0")+IFERROR(U382*I382/H382,"0")+IFERROR(U383*I383/H383,"0")+IFERROR(U389*I389/H389,"0")+IFERROR(U390*I390/H390,"0")+IFERROR(U394*I394/H394,"0")+IFERROR(U395*I395/H395,"0")+IFERROR(U399*I399/H399,"0")+IFERROR(U400*I400/H400,"0")+IFERROR(U404*I404/H404,"0")+IFERROR(U405*I405/H405,"0")+IFERROR(U406*I406/H406,"0"),"0")</f>
        <v>11454.282968179972</v>
      </c>
      <c r="V41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154*I154/H154,"0")+IFERROR(V158*I158/H158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202*I202/H202,"0")+IFERROR(V203*I203/H203,"0")+IFERROR(V204*I204/H204,"0")+IFERROR(V205*I205/H205,"0")+IFERROR(V206*I206/H206,"0")+IFERROR(V207*I207/H207,"0")+IFERROR(V211*I211/H211,"0")+IFERROR(V212*I212/H212,"0")+IFERROR(V213*I213/H213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235*I235/H235,"0")+IFERROR(V236*I236/H236,"0")+IFERROR(V241*I241/H241,"0")+IFERROR(V242*I242/H242,"0")+IFERROR(V246*I246/H246,"0")+IFERROR(V247*I247/H247,"0")+IFERROR(V248*I248/H248,"0")+IFERROR(V252*I252/H252,"0")+IFERROR(V256*I256/H256,"0")+IFERROR(V260*I260/H260,"0")+IFERROR(V266*I266/H266,"0")+IFERROR(V267*I267/H267,"0")+IFERROR(V268*I268/H268,"0")+IFERROR(V269*I269/H269,"0")+IFERROR(V270*I270/H270,"0")+IFERROR(V271*I271/H271,"0")+IFERROR(V272*I272/H272,"0")+IFERROR(V273*I273/H273,"0")+IFERROR(V277*I277/H277,"0")+IFERROR(V278*I278/H278,"0")+IFERROR(V282*I282/H282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361*I361/H361,"0")+IFERROR(V362*I362/H362,"0")+IFERROR(V363*I363/H363,"0")+IFERROR(V364*I364/H364,"0")+IFERROR(V365*I365/H365,"0")+IFERROR(V366*I366/H366,"0")+IFERROR(V370*I370/H370,"0")+IFERROR(V374*I374/H374,"0")+IFERROR(V375*I375/H375,"0")+IFERROR(V376*I376/H376,"0")+IFERROR(V377*I377/H377,"0")+IFERROR(V378*I378/H378,"0")+IFERROR(V382*I382/H382,"0")+IFERROR(V383*I383/H383,"0")+IFERROR(V389*I389/H389,"0")+IFERROR(V390*I390/H390,"0")+IFERROR(V394*I394/H394,"0")+IFERROR(V395*I395/H395,"0")+IFERROR(V399*I399/H399,"0")+IFERROR(V400*I400/H400,"0")+IFERROR(V404*I404/H404,"0")+IFERROR(V405*I405/H405,"0")+IFERROR(V406*I406/H406,"0"),"0")</f>
        <v>11654.214000000002</v>
      </c>
      <c r="W410" s="43"/>
      <c r="X410" s="68"/>
      <c r="Y410" s="68"/>
    </row>
    <row r="411" spans="1:28" x14ac:dyDescent="0.2">
      <c r="A411" s="138"/>
      <c r="B411" s="138"/>
      <c r="C411" s="138"/>
      <c r="D411" s="138"/>
      <c r="E411" s="138"/>
      <c r="F411" s="138"/>
      <c r="G411" s="138"/>
      <c r="H411" s="138"/>
      <c r="I411" s="138"/>
      <c r="J411" s="138"/>
      <c r="K411" s="138"/>
      <c r="L411" s="357"/>
      <c r="M411" s="354" t="s">
        <v>38</v>
      </c>
      <c r="N411" s="355"/>
      <c r="O411" s="355"/>
      <c r="P411" s="355"/>
      <c r="Q411" s="355"/>
      <c r="R411" s="355"/>
      <c r="S411" s="356"/>
      <c r="T411" s="43" t="s">
        <v>23</v>
      </c>
      <c r="U41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150*(U137:U150/H137:H150)),"0")+IFERROR(SUMPRODUCT(1/J154:J154*(U154:U154/H154:H154)),"0")+IFERROR(SUMPRODUCT(1/J158:J171*(U158:U171/H158:H171)),"0")+IFERROR(SUMPRODUCT(1/J175:J198*(U175:U198/H175:H198)),"0")+IFERROR(SUMPRODUCT(1/J202:J207*(U202:U207/H202:H207)),"0")+IFERROR(SUMPRODUCT(1/J211:J213*(U211:U213/H211:H213)),"0")+IFERROR(SUMPRODUCT(1/J217:J220*(U217:U220/H217:H220)),"0")+IFERROR(SUMPRODUCT(1/J225:J231*(U225:U231/H225:H231)),"0")+IFERROR(SUMPRODUCT(1/J235:J236*(U235:U236/H235:H236)),"0")+IFERROR(SUMPRODUCT(1/J241:J242*(U241:U242/H241:H242)),"0")+IFERROR(SUMPRODUCT(1/J246:J248*(U246:U248/H246:H248)),"0")+IFERROR(SUMPRODUCT(1/J252:J252*(U252:U252/H252:H252)),"0")+IFERROR(SUMPRODUCT(1/J256:J256*(U256:U256/H256:H256)),"0")+IFERROR(SUMPRODUCT(1/J260:J260*(U260:U260/H260:H260)),"0")+IFERROR(SUMPRODUCT(1/J266:J273*(U266:U273/H266:H273)),"0")+IFERROR(SUMPRODUCT(1/J277:J278*(U277:U278/H277:H278)),"0")+IFERROR(SUMPRODUCT(1/J282:J283*(U282:U283/H282:H283)),"0")+IFERROR(SUMPRODUCT(1/J287:J287*(U287:U287/H287:H287)),"0")+IFERROR(SUMPRODUCT(1/J291:J291*(U291:U291/H291:H291)),"0")+IFERROR(SUMPRODUCT(1/J296:J299*(U296:U299/H296:H299)),"0")+IFERROR(SUMPRODUCT(1/J303:J304*(U303:U304/H303:H304)),"0")+IFERROR(SUMPRODUCT(1/J308:J309*(U308:U309/H308:H309)),"0")+IFERROR(SUMPRODUCT(1/J313:J313*(U313:U313/H313:H313)),"0")+IFERROR(SUMPRODUCT(1/J319:J320*(U319:U320/H319:H320)),"0")+IFERROR(SUMPRODUCT(1/J324:J330*(U324:U330/H324:H330)),"0")+IFERROR(SUMPRODUCT(1/J334:J337*(U334:U337/H334:H337)),"0")+IFERROR(SUMPRODUCT(1/J341:J341*(U341:U341/H341:H341)),"0")+IFERROR(SUMPRODUCT(1/J346:J347*(U346:U347/H346:H347)),"0")+IFERROR(SUMPRODUCT(1/J351:J355*(U351:U355/H351:H355)),"0")+IFERROR(SUMPRODUCT(1/J361:J366*(U361:U366/H361:H366)),"0")+IFERROR(SUMPRODUCT(1/J370:J370*(U370:U370/H370:H370)),"0")+IFERROR(SUMPRODUCT(1/J374:J378*(U374:U378/H374:H378)),"0")+IFERROR(SUMPRODUCT(1/J382:J383*(U382:U383/H382:H383)),"0")+IFERROR(SUMPRODUCT(1/J389:J390*(U389:U390/H389:H390)),"0")+IFERROR(SUMPRODUCT(1/J394:J395*(U394:U395/H394:H395)),"0")+IFERROR(SUMPRODUCT(1/J399:J400*(U399:U400/H399:H400)),"0")+IFERROR(SUMPRODUCT(1/J404:J406*(U404:U406/H404:H406)),"0"),0)</f>
        <v>21</v>
      </c>
      <c r="V41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150*(V137:V150/H137:H150)),"0")+IFERROR(SUMPRODUCT(1/J154:J154*(V154:V154/H154:H154)),"0")+IFERROR(SUMPRODUCT(1/J158:J171*(V158:V171/H158:H171)),"0")+IFERROR(SUMPRODUCT(1/J175:J198*(V175:V198/H175:H198)),"0")+IFERROR(SUMPRODUCT(1/J202:J207*(V202:V207/H202:H207)),"0")+IFERROR(SUMPRODUCT(1/J211:J213*(V211:V213/H211:H213)),"0")+IFERROR(SUMPRODUCT(1/J217:J220*(V217:V220/H217:H220)),"0")+IFERROR(SUMPRODUCT(1/J225:J231*(V225:V231/H225:H231)),"0")+IFERROR(SUMPRODUCT(1/J235:J236*(V235:V236/H235:H236)),"0")+IFERROR(SUMPRODUCT(1/J241:J242*(V241:V242/H241:H242)),"0")+IFERROR(SUMPRODUCT(1/J246:J248*(V246:V248/H246:H248)),"0")+IFERROR(SUMPRODUCT(1/J252:J252*(V252:V252/H252:H252)),"0")+IFERROR(SUMPRODUCT(1/J256:J256*(V256:V256/H256:H256)),"0")+IFERROR(SUMPRODUCT(1/J260:J260*(V260:V260/H260:H260)),"0")+IFERROR(SUMPRODUCT(1/J266:J273*(V266:V273/H266:H273)),"0")+IFERROR(SUMPRODUCT(1/J277:J278*(V277:V278/H277:H278)),"0")+IFERROR(SUMPRODUCT(1/J282:J283*(V282:V283/H282:H283)),"0")+IFERROR(SUMPRODUCT(1/J287:J287*(V287:V287/H287:H287)),"0")+IFERROR(SUMPRODUCT(1/J291:J291*(V291:V291/H291:H291)),"0")+IFERROR(SUMPRODUCT(1/J296:J299*(V296:V299/H296:H299)),"0")+IFERROR(SUMPRODUCT(1/J303:J304*(V303:V304/H303:H304)),"0")+IFERROR(SUMPRODUCT(1/J308:J309*(V308:V309/H308:H309)),"0")+IFERROR(SUMPRODUCT(1/J313:J313*(V313:V313/H313:H313)),"0")+IFERROR(SUMPRODUCT(1/J319:J320*(V319:V320/H319:H320)),"0")+IFERROR(SUMPRODUCT(1/J324:J330*(V324:V330/H324:H330)),"0")+IFERROR(SUMPRODUCT(1/J334:J337*(V334:V337/H334:H337)),"0")+IFERROR(SUMPRODUCT(1/J341:J341*(V341:V341/H341:H341)),"0")+IFERROR(SUMPRODUCT(1/J346:J347*(V346:V347/H346:H347)),"0")+IFERROR(SUMPRODUCT(1/J351:J355*(V351:V355/H351:H355)),"0")+IFERROR(SUMPRODUCT(1/J361:J366*(V361:V366/H361:H366)),"0")+IFERROR(SUMPRODUCT(1/J370:J370*(V370:V370/H370:H370)),"0")+IFERROR(SUMPRODUCT(1/J374:J378*(V374:V378/H374:H378)),"0")+IFERROR(SUMPRODUCT(1/J382:J383*(V382:V383/H382:H383)),"0")+IFERROR(SUMPRODUCT(1/J389:J390*(V389:V390/H389:H390)),"0")+IFERROR(SUMPRODUCT(1/J394:J395*(V394:V395/H394:H395)),"0")+IFERROR(SUMPRODUCT(1/J399:J400*(V399:V400/H399:H400)),"0")+IFERROR(SUMPRODUCT(1/J404:J406*(V404:V406/H404:H406)),"0"),0)</f>
        <v>22</v>
      </c>
      <c r="W411" s="43"/>
      <c r="X411" s="68"/>
      <c r="Y411" s="68"/>
    </row>
    <row r="412" spans="1:28" x14ac:dyDescent="0.2">
      <c r="A412" s="138"/>
      <c r="B412" s="138"/>
      <c r="C412" s="138"/>
      <c r="D412" s="138"/>
      <c r="E412" s="138"/>
      <c r="F412" s="138"/>
      <c r="G412" s="138"/>
      <c r="H412" s="138"/>
      <c r="I412" s="138"/>
      <c r="J412" s="138"/>
      <c r="K412" s="138"/>
      <c r="L412" s="357"/>
      <c r="M412" s="354" t="s">
        <v>39</v>
      </c>
      <c r="N412" s="355"/>
      <c r="O412" s="355"/>
      <c r="P412" s="355"/>
      <c r="Q412" s="355"/>
      <c r="R412" s="355"/>
      <c r="S412" s="356"/>
      <c r="T412" s="43" t="s">
        <v>0</v>
      </c>
      <c r="U412" s="44">
        <f>GrossWeightTotal+PalletQtyTotal*25</f>
        <v>11979.282968179972</v>
      </c>
      <c r="V412" s="44">
        <f>GrossWeightTotalR+PalletQtyTotalR*25</f>
        <v>12204.214000000002</v>
      </c>
      <c r="W412" s="43"/>
      <c r="X412" s="68"/>
      <c r="Y412" s="68"/>
    </row>
    <row r="413" spans="1:28" x14ac:dyDescent="0.2">
      <c r="A413" s="138"/>
      <c r="B413" s="138"/>
      <c r="C413" s="138"/>
      <c r="D413" s="138"/>
      <c r="E413" s="138"/>
      <c r="F413" s="138"/>
      <c r="G413" s="138"/>
      <c r="H413" s="138"/>
      <c r="I413" s="138"/>
      <c r="J413" s="138"/>
      <c r="K413" s="138"/>
      <c r="L413" s="357"/>
      <c r="M413" s="354" t="s">
        <v>40</v>
      </c>
      <c r="N413" s="355"/>
      <c r="O413" s="355"/>
      <c r="P413" s="355"/>
      <c r="Q413" s="355"/>
      <c r="R413" s="355"/>
      <c r="S413" s="356"/>
      <c r="T413" s="43" t="s">
        <v>23</v>
      </c>
      <c r="U413" s="44">
        <f>IFERROR(U23+U32+U37+U41+U45+U52+U59+U79+U88+U100+U110+U117+U125+U133+U151+U155+U172+U199+U208+U214+U221+U232+U237+U243+U249+U253+U257+U261+U274+U279+U284+U288+U292+U300+U305+U310+U314+U321+U331+U338+U342+U348+U356+U367+U371+U379+U384+U391+U396+U401+U407,"0")</f>
        <v>1313.8285486118818</v>
      </c>
      <c r="V413" s="44">
        <f>IFERROR(V23+V32+V37+V41+V45+V52+V59+V79+V88+V100+V110+V117+V125+V133+V151+V155+V172+V199+V208+V214+V221+V232+V237+V243+V249+V253+V257+V261+V274+V279+V284+V288+V292+V300+V305+V310+V314+V321+V331+V338+V342+V348+V356+V367+V371+V379+V384+V391+V396+V401+V407,"0")</f>
        <v>1342</v>
      </c>
      <c r="W413" s="43"/>
      <c r="X413" s="68"/>
      <c r="Y413" s="68"/>
    </row>
    <row r="414" spans="1:28" ht="14.25" x14ac:dyDescent="0.2">
      <c r="A414" s="138"/>
      <c r="B414" s="138"/>
      <c r="C414" s="138"/>
      <c r="D414" s="138"/>
      <c r="E414" s="138"/>
      <c r="F414" s="138"/>
      <c r="G414" s="138"/>
      <c r="H414" s="138"/>
      <c r="I414" s="138"/>
      <c r="J414" s="138"/>
      <c r="K414" s="138"/>
      <c r="L414" s="357"/>
      <c r="M414" s="354" t="s">
        <v>41</v>
      </c>
      <c r="N414" s="355"/>
      <c r="O414" s="355"/>
      <c r="P414" s="355"/>
      <c r="Q414" s="355"/>
      <c r="R414" s="355"/>
      <c r="S414" s="356"/>
      <c r="T414" s="46" t="s">
        <v>54</v>
      </c>
      <c r="U414" s="43"/>
      <c r="V414" s="43"/>
      <c r="W414" s="43">
        <f>IFERROR(W23+W32+W37+W41+W45+W52+W59+W79+W88+W100+W110+W117+W125+W133+W151+W155+W172+W199+W208+W214+W221+W232+W237+W243+W249+W253+W257+W261+W274+W279+W284+W288+W292+W300+W305+W310+W314+W321+W331+W338+W342+W348+W356+W367+W371+W379+W384+W391+W396+W401+W407,"0")</f>
        <v>24.742150000000002</v>
      </c>
      <c r="X414" s="68"/>
      <c r="Y414" s="68"/>
    </row>
    <row r="415" spans="1:28" ht="13.5" thickBot="1" x14ac:dyDescent="0.25"/>
    <row r="416" spans="1:28" ht="27" thickTop="1" thickBot="1" x14ac:dyDescent="0.25">
      <c r="A416" s="47" t="s">
        <v>9</v>
      </c>
      <c r="B416" s="71" t="s">
        <v>73</v>
      </c>
      <c r="C416" s="358" t="s">
        <v>116</v>
      </c>
      <c r="D416" s="358" t="s">
        <v>116</v>
      </c>
      <c r="E416" s="358" t="s">
        <v>116</v>
      </c>
      <c r="F416" s="358" t="s">
        <v>116</v>
      </c>
      <c r="G416" s="358" t="s">
        <v>279</v>
      </c>
      <c r="H416" s="358" t="s">
        <v>279</v>
      </c>
      <c r="I416" s="358" t="s">
        <v>279</v>
      </c>
      <c r="J416" s="358" t="s">
        <v>279</v>
      </c>
      <c r="K416" s="358" t="s">
        <v>536</v>
      </c>
      <c r="L416" s="358" t="s">
        <v>536</v>
      </c>
      <c r="M416" s="358" t="s">
        <v>603</v>
      </c>
      <c r="N416" s="358" t="s">
        <v>603</v>
      </c>
      <c r="O416" s="71" t="s">
        <v>669</v>
      </c>
      <c r="P416" s="71" t="s">
        <v>712</v>
      </c>
      <c r="Q416" s="1"/>
      <c r="R416" s="1"/>
      <c r="S416" s="1"/>
      <c r="T416" s="1"/>
      <c r="Y416" s="61"/>
      <c r="AB416" s="1"/>
    </row>
    <row r="417" spans="1:28" ht="14.25" customHeight="1" thickTop="1" x14ac:dyDescent="0.2">
      <c r="A417" s="359" t="s">
        <v>10</v>
      </c>
      <c r="B417" s="358" t="s">
        <v>73</v>
      </c>
      <c r="C417" s="358" t="s">
        <v>117</v>
      </c>
      <c r="D417" s="358" t="s">
        <v>126</v>
      </c>
      <c r="E417" s="358" t="s">
        <v>116</v>
      </c>
      <c r="F417" s="358" t="s">
        <v>266</v>
      </c>
      <c r="G417" s="358" t="s">
        <v>280</v>
      </c>
      <c r="H417" s="358" t="s">
        <v>290</v>
      </c>
      <c r="I417" s="358" t="s">
        <v>486</v>
      </c>
      <c r="J417" s="358" t="s">
        <v>510</v>
      </c>
      <c r="K417" s="358" t="s">
        <v>537</v>
      </c>
      <c r="L417" s="358" t="s">
        <v>574</v>
      </c>
      <c r="M417" s="358" t="s">
        <v>604</v>
      </c>
      <c r="N417" s="358" t="s">
        <v>647</v>
      </c>
      <c r="O417" s="358" t="s">
        <v>669</v>
      </c>
      <c r="P417" s="358" t="s">
        <v>713</v>
      </c>
      <c r="Q417" s="1"/>
      <c r="R417" s="1"/>
      <c r="S417" s="1"/>
      <c r="T417" s="1"/>
      <c r="Y417" s="61"/>
      <c r="AB417" s="1"/>
    </row>
    <row r="418" spans="1:28" ht="13.5" thickBot="1" x14ac:dyDescent="0.25">
      <c r="A418" s="360"/>
      <c r="B418" s="358"/>
      <c r="C418" s="358"/>
      <c r="D418" s="358"/>
      <c r="E418" s="358"/>
      <c r="F418" s="358"/>
      <c r="G418" s="358"/>
      <c r="H418" s="358"/>
      <c r="I418" s="358"/>
      <c r="J418" s="358"/>
      <c r="K418" s="358"/>
      <c r="L418" s="358"/>
      <c r="M418" s="358"/>
      <c r="N418" s="358"/>
      <c r="O418" s="358"/>
      <c r="P418" s="358"/>
      <c r="Q418" s="1"/>
      <c r="R418" s="1"/>
      <c r="S418" s="1"/>
      <c r="T418" s="1"/>
      <c r="Y418" s="61"/>
      <c r="AB418" s="1"/>
    </row>
    <row r="419" spans="1:28" ht="18" thickTop="1" thickBot="1" x14ac:dyDescent="0.25">
      <c r="A419" s="47" t="s">
        <v>13</v>
      </c>
      <c r="B419" s="53">
        <f>IFERROR(V22*1,"0")+IFERROR(V26*1,"0")+IFERROR(V27*1,"0")+IFERROR(V28*1,"0")+IFERROR(V29*1,"0")+IFERROR(V30*1,"0")+IFERROR(V31*1,"0")+IFERROR(V35*1,"0")+IFERROR(V36*1,"0")+IFERROR(V40*1,"0")+IFERROR(V44*1,"0")</f>
        <v>5.04</v>
      </c>
      <c r="C419" s="53">
        <f>IFERROR(V50*1,"0")+IFERROR(V51*1,"0")</f>
        <v>704.7</v>
      </c>
      <c r="D419" s="53">
        <f>IFERROR(V56*1,"0")+IFERROR(V57*1,"0")+IFERROR(V58*1,"0")</f>
        <v>989.1</v>
      </c>
      <c r="E41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393.59999999999991</v>
      </c>
      <c r="F419" s="53">
        <f>IFERROR(V121*1,"0")+IFERROR(V122*1,"0")+IFERROR(V123*1,"0")+IFERROR(V124*1,"0")</f>
        <v>0</v>
      </c>
      <c r="G419" s="53">
        <f>IFERROR(V130*1,"0")+IFERROR(V131*1,"0")+IFERROR(V132*1,"0")</f>
        <v>0</v>
      </c>
      <c r="H41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154*1,"0")+IFERROR(V158*1,"0")+IFERROR(V159*1,"0")+IFERROR(V160*1,"0")+IFERROR(V161*1,"0")+IFERROR(V162*1,"0")+IFERROR(V163*1,"0")+IFERROR(V164*1,"0")+IFERROR(V165*1,"0")+IFERROR(V166*1,"0")+IFERROR(V167*1,"0")+IFERROR(V168*1,"0")+IFERROR(V169*1,"0")+IFERROR(V170*1,"0")+IFERROR(V171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202*1,"0")+IFERROR(V203*1,"0")+IFERROR(V204*1,"0")+IFERROR(V205*1,"0")+IFERROR(V206*1,"0")+IFERROR(V207*1,"0")+IFERROR(V211*1,"0")+IFERROR(V212*1,"0")+IFERROR(V213*1,"0")+IFERROR(V217*1,"0")+IFERROR(V218*1,"0")+IFERROR(V219*1,"0")+IFERROR(V220*1,"0")</f>
        <v>6173.1500000000005</v>
      </c>
      <c r="I419" s="53">
        <f>IFERROR(V225*1,"0")+IFERROR(V226*1,"0")+IFERROR(V227*1,"0")+IFERROR(V228*1,"0")+IFERROR(V229*1,"0")+IFERROR(V230*1,"0")+IFERROR(V231*1,"0")+IFERROR(V235*1,"0")+IFERROR(V236*1,"0")</f>
        <v>40.799999999999997</v>
      </c>
      <c r="J419" s="53">
        <f>IFERROR(V241*1,"0")+IFERROR(V242*1,"0")+IFERROR(V246*1,"0")+IFERROR(V247*1,"0")+IFERROR(V248*1,"0")+IFERROR(V252*1,"0")+IFERROR(V256*1,"0")+IFERROR(V260*1,"0")</f>
        <v>39.120000000000005</v>
      </c>
      <c r="K419" s="53">
        <f>IFERROR(V266*1,"0")+IFERROR(V267*1,"0")+IFERROR(V268*1,"0")+IFERROR(V269*1,"0")+IFERROR(V270*1,"0")+IFERROR(V271*1,"0")+IFERROR(V272*1,"0")+IFERROR(V273*1,"0")+IFERROR(V277*1,"0")+IFERROR(V278*1,"0")+IFERROR(V282*1,"0")+IFERROR(V283*1,"0")+IFERROR(V287*1,"0")+IFERROR(V291*1,"0")</f>
        <v>1832.8</v>
      </c>
      <c r="L419" s="53">
        <f>IFERROR(V296*1,"0")+IFERROR(V297*1,"0")+IFERROR(V298*1,"0")+IFERROR(V299*1,"0")+IFERROR(V303*1,"0")+IFERROR(V304*1,"0")+IFERROR(V308*1,"0")+IFERROR(V309*1,"0")+IFERROR(V313*1,"0")</f>
        <v>7.8</v>
      </c>
      <c r="M419" s="53">
        <f>IFERROR(V319*1,"0")+IFERROR(V320*1,"0")+IFERROR(V324*1,"0")+IFERROR(V325*1,"0")+IFERROR(V326*1,"0")+IFERROR(V327*1,"0")+IFERROR(V328*1,"0")+IFERROR(V329*1,"0")+IFERROR(V330*1,"0")+IFERROR(V334*1,"0")+IFERROR(V335*1,"0")+IFERROR(V336*1,"0")+IFERROR(V337*1,"0")+IFERROR(V341*1,"0")</f>
        <v>12.6</v>
      </c>
      <c r="N419" s="53">
        <f>IFERROR(V346*1,"0")+IFERROR(V347*1,"0")+IFERROR(V351*1,"0")+IFERROR(V352*1,"0")+IFERROR(V353*1,"0")+IFERROR(V354*1,"0")+IFERROR(V355*1,"0")</f>
        <v>0</v>
      </c>
      <c r="O419" s="53">
        <f>IFERROR(V361*1,"0")+IFERROR(V362*1,"0")+IFERROR(V363*1,"0")+IFERROR(V364*1,"0")+IFERROR(V365*1,"0")+IFERROR(V366*1,"0")+IFERROR(V370*1,"0")+IFERROR(V374*1,"0")+IFERROR(V375*1,"0")+IFERROR(V376*1,"0")+IFERROR(V377*1,"0")+IFERROR(V378*1,"0")+IFERROR(V382*1,"0")+IFERROR(V383*1,"0")</f>
        <v>344.64</v>
      </c>
      <c r="P419" s="53">
        <f>IFERROR(V389*1,"0")+IFERROR(V390*1,"0")+IFERROR(V394*1,"0")+IFERROR(V395*1,"0")+IFERROR(V399*1,"0")+IFERROR(V400*1,"0")+IFERROR(V404*1,"0")+IFERROR(V405*1,"0")+IFERROR(V406*1,"0")</f>
        <v>482.21999999999997</v>
      </c>
      <c r="Q419" s="1"/>
      <c r="R419" s="1"/>
      <c r="S419" s="1"/>
      <c r="T419" s="1"/>
      <c r="Y419" s="61"/>
      <c r="AB419" s="1"/>
    </row>
  </sheetData>
  <sheetProtection algorithmName="SHA-512" hashValue="zPPNt9Hc8iEYrQI/9OHLv22Zc6brw3N32oJ02gYFBdYR2wmmfae/eygog41GVq92hl36cp0NSxiNrIaceA8DGA==" saltValue="fJTvKimiL86LRAabEX00ew==" spinCount="100000" sheet="1" objects="1" scenarios="1" sort="0" autoFilter="0" pivotTables="0"/>
  <autoFilter ref="B18:W41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45">
    <mergeCell ref="J417:J418"/>
    <mergeCell ref="K417:K418"/>
    <mergeCell ref="L417:L418"/>
    <mergeCell ref="M417:M418"/>
    <mergeCell ref="N417:N418"/>
    <mergeCell ref="O417:O418"/>
    <mergeCell ref="P417:P418"/>
    <mergeCell ref="A417:A418"/>
    <mergeCell ref="B417:B418"/>
    <mergeCell ref="C417:C418"/>
    <mergeCell ref="D417:D418"/>
    <mergeCell ref="E417:E418"/>
    <mergeCell ref="F417:F418"/>
    <mergeCell ref="G417:G418"/>
    <mergeCell ref="H417:H418"/>
    <mergeCell ref="I417:I418"/>
    <mergeCell ref="M409:S409"/>
    <mergeCell ref="A409:L414"/>
    <mergeCell ref="M410:S410"/>
    <mergeCell ref="M411:S411"/>
    <mergeCell ref="M412:S412"/>
    <mergeCell ref="M413:S413"/>
    <mergeCell ref="M414:S414"/>
    <mergeCell ref="C416:F416"/>
    <mergeCell ref="G416:J416"/>
    <mergeCell ref="K416:L416"/>
    <mergeCell ref="M416:N416"/>
    <mergeCell ref="D404:E404"/>
    <mergeCell ref="M404:Q404"/>
    <mergeCell ref="D405:E405"/>
    <mergeCell ref="M405:Q405"/>
    <mergeCell ref="D406:E406"/>
    <mergeCell ref="M406:Q406"/>
    <mergeCell ref="M407:S407"/>
    <mergeCell ref="A407:L408"/>
    <mergeCell ref="M408:S408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3:W373"/>
    <mergeCell ref="D374:E374"/>
    <mergeCell ref="M374:Q374"/>
    <mergeCell ref="D375:E375"/>
    <mergeCell ref="M375:Q375"/>
    <mergeCell ref="D376:E376"/>
    <mergeCell ref="M376:Q376"/>
    <mergeCell ref="D377:E377"/>
    <mergeCell ref="M377:Q377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55:E355"/>
    <mergeCell ref="M355:Q355"/>
    <mergeCell ref="M356:S356"/>
    <mergeCell ref="A356:L357"/>
    <mergeCell ref="M357:S357"/>
    <mergeCell ref="A358:W358"/>
    <mergeCell ref="A359:W359"/>
    <mergeCell ref="A360:W360"/>
    <mergeCell ref="D361:E361"/>
    <mergeCell ref="M361:Q361"/>
    <mergeCell ref="A350:W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A344:W344"/>
    <mergeCell ref="A345:W345"/>
    <mergeCell ref="D346:E346"/>
    <mergeCell ref="M346:Q346"/>
    <mergeCell ref="D347:E347"/>
    <mergeCell ref="M347:Q347"/>
    <mergeCell ref="M348:S348"/>
    <mergeCell ref="A348:L349"/>
    <mergeCell ref="M349:S349"/>
    <mergeCell ref="D337:E337"/>
    <mergeCell ref="M337:Q337"/>
    <mergeCell ref="M338:S338"/>
    <mergeCell ref="A338:L339"/>
    <mergeCell ref="M339:S339"/>
    <mergeCell ref="A340:W340"/>
    <mergeCell ref="D341:E341"/>
    <mergeCell ref="M341:Q341"/>
    <mergeCell ref="M342:S342"/>
    <mergeCell ref="A342:L343"/>
    <mergeCell ref="M343:S343"/>
    <mergeCell ref="M331:S331"/>
    <mergeCell ref="A331:L332"/>
    <mergeCell ref="M332:S332"/>
    <mergeCell ref="A333:W333"/>
    <mergeCell ref="D334:E334"/>
    <mergeCell ref="M334:Q334"/>
    <mergeCell ref="D335:E335"/>
    <mergeCell ref="M335:Q335"/>
    <mergeCell ref="D336:E336"/>
    <mergeCell ref="M336:Q336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13:E313"/>
    <mergeCell ref="M313:Q313"/>
    <mergeCell ref="M314:S314"/>
    <mergeCell ref="A314:L315"/>
    <mergeCell ref="M315:S315"/>
    <mergeCell ref="A316:W316"/>
    <mergeCell ref="A317:W317"/>
    <mergeCell ref="A318:W318"/>
    <mergeCell ref="D319:E319"/>
    <mergeCell ref="M319:Q319"/>
    <mergeCell ref="A307:W307"/>
    <mergeCell ref="D308:E308"/>
    <mergeCell ref="M308:Q308"/>
    <mergeCell ref="D309:E309"/>
    <mergeCell ref="M309:Q309"/>
    <mergeCell ref="M310:S310"/>
    <mergeCell ref="A310:L311"/>
    <mergeCell ref="M311:S311"/>
    <mergeCell ref="A312:W312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81:W281"/>
    <mergeCell ref="D282:E282"/>
    <mergeCell ref="M282:Q282"/>
    <mergeCell ref="D283:E283"/>
    <mergeCell ref="M283:Q283"/>
    <mergeCell ref="M284:S284"/>
    <mergeCell ref="A284:L285"/>
    <mergeCell ref="M285:S285"/>
    <mergeCell ref="A286:W286"/>
    <mergeCell ref="M274:S274"/>
    <mergeCell ref="A274:L275"/>
    <mergeCell ref="M275:S275"/>
    <mergeCell ref="A276:W276"/>
    <mergeCell ref="D277:E277"/>
    <mergeCell ref="M277:Q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3:W263"/>
    <mergeCell ref="A264:W264"/>
    <mergeCell ref="A265:W265"/>
    <mergeCell ref="D266:E266"/>
    <mergeCell ref="M266:Q266"/>
    <mergeCell ref="D267:E267"/>
    <mergeCell ref="M267:Q267"/>
    <mergeCell ref="D268:E268"/>
    <mergeCell ref="M268:Q268"/>
    <mergeCell ref="M257:S257"/>
    <mergeCell ref="A257:L258"/>
    <mergeCell ref="M258:S258"/>
    <mergeCell ref="A259:W259"/>
    <mergeCell ref="D260:E260"/>
    <mergeCell ref="M260:Q260"/>
    <mergeCell ref="M261:S261"/>
    <mergeCell ref="A261:L262"/>
    <mergeCell ref="M262:S262"/>
    <mergeCell ref="A251:W251"/>
    <mergeCell ref="D252:E252"/>
    <mergeCell ref="M252:Q252"/>
    <mergeCell ref="M253:S253"/>
    <mergeCell ref="A253:L254"/>
    <mergeCell ref="M254:S254"/>
    <mergeCell ref="A255:W255"/>
    <mergeCell ref="D256:E256"/>
    <mergeCell ref="M256:Q256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39:W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M237:S237"/>
    <mergeCell ref="A237:L238"/>
    <mergeCell ref="M238:S238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21:S221"/>
    <mergeCell ref="A221:L222"/>
    <mergeCell ref="M222:S222"/>
    <mergeCell ref="A223:W223"/>
    <mergeCell ref="A224:W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D198:E198"/>
    <mergeCell ref="M198:Q198"/>
    <mergeCell ref="M199:S199"/>
    <mergeCell ref="A199:L200"/>
    <mergeCell ref="M200:S200"/>
    <mergeCell ref="A201:W201"/>
    <mergeCell ref="D202:E202"/>
    <mergeCell ref="M202:Q202"/>
    <mergeCell ref="D203:E203"/>
    <mergeCell ref="M203:Q203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M172:S172"/>
    <mergeCell ref="A172:L173"/>
    <mergeCell ref="M173:S173"/>
    <mergeCell ref="A174:W174"/>
    <mergeCell ref="D175:E175"/>
    <mergeCell ref="M175:Q175"/>
    <mergeCell ref="D176:E176"/>
    <mergeCell ref="M176:Q176"/>
    <mergeCell ref="D177:E177"/>
    <mergeCell ref="M177:Q177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M155:S155"/>
    <mergeCell ref="A155:L156"/>
    <mergeCell ref="M156:S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741</v>
      </c>
      <c r="H1" s="9"/>
    </row>
    <row r="3" spans="2:8" x14ac:dyDescent="0.2">
      <c r="B3" s="54" t="s">
        <v>742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744</v>
      </c>
      <c r="C6" s="54" t="s">
        <v>745</v>
      </c>
      <c r="D6" s="54" t="s">
        <v>746</v>
      </c>
      <c r="E6" s="54" t="s">
        <v>48</v>
      </c>
    </row>
    <row r="7" spans="2:8" x14ac:dyDescent="0.2">
      <c r="B7" s="54" t="s">
        <v>747</v>
      </c>
      <c r="C7" s="54" t="s">
        <v>748</v>
      </c>
      <c r="D7" s="54" t="s">
        <v>749</v>
      </c>
      <c r="E7" s="54" t="s">
        <v>48</v>
      </c>
    </row>
    <row r="8" spans="2:8" x14ac:dyDescent="0.2">
      <c r="B8" s="54" t="s">
        <v>750</v>
      </c>
      <c r="C8" s="54" t="s">
        <v>751</v>
      </c>
      <c r="D8" s="54" t="s">
        <v>752</v>
      </c>
      <c r="E8" s="54" t="s">
        <v>48</v>
      </c>
    </row>
    <row r="9" spans="2:8" x14ac:dyDescent="0.2">
      <c r="B9" s="54" t="s">
        <v>753</v>
      </c>
      <c r="C9" s="54" t="s">
        <v>754</v>
      </c>
      <c r="D9" s="54" t="s">
        <v>755</v>
      </c>
      <c r="E9" s="54" t="s">
        <v>48</v>
      </c>
    </row>
    <row r="10" spans="2:8" x14ac:dyDescent="0.2">
      <c r="B10" s="54" t="s">
        <v>756</v>
      </c>
      <c r="C10" s="54" t="s">
        <v>757</v>
      </c>
      <c r="D10" s="54" t="s">
        <v>758</v>
      </c>
      <c r="E10" s="54" t="s">
        <v>48</v>
      </c>
    </row>
    <row r="11" spans="2:8" x14ac:dyDescent="0.2">
      <c r="B11" s="54" t="s">
        <v>759</v>
      </c>
      <c r="C11" s="54" t="s">
        <v>760</v>
      </c>
      <c r="D11" s="54" t="s">
        <v>761</v>
      </c>
      <c r="E11" s="54" t="s">
        <v>48</v>
      </c>
    </row>
    <row r="12" spans="2:8" x14ac:dyDescent="0.2">
      <c r="B12" s="54" t="s">
        <v>762</v>
      </c>
      <c r="C12" s="54" t="s">
        <v>763</v>
      </c>
      <c r="D12" s="54" t="s">
        <v>764</v>
      </c>
      <c r="E12" s="54" t="s">
        <v>48</v>
      </c>
    </row>
    <row r="13" spans="2:8" x14ac:dyDescent="0.2">
      <c r="B13" s="54" t="s">
        <v>765</v>
      </c>
      <c r="C13" s="54" t="s">
        <v>766</v>
      </c>
      <c r="D13" s="54" t="s">
        <v>767</v>
      </c>
      <c r="E13" s="54" t="s">
        <v>48</v>
      </c>
    </row>
    <row r="15" spans="2:8" x14ac:dyDescent="0.2">
      <c r="B15" s="54" t="s">
        <v>768</v>
      </c>
      <c r="C15" s="54" t="s">
        <v>745</v>
      </c>
      <c r="D15" s="54" t="s">
        <v>48</v>
      </c>
      <c r="E15" s="54" t="s">
        <v>48</v>
      </c>
    </row>
    <row r="17" spans="2:5" x14ac:dyDescent="0.2">
      <c r="B17" s="54" t="s">
        <v>769</v>
      </c>
      <c r="C17" s="54" t="s">
        <v>748</v>
      </c>
      <c r="D17" s="54" t="s">
        <v>48</v>
      </c>
      <c r="E17" s="54" t="s">
        <v>48</v>
      </c>
    </row>
    <row r="19" spans="2:5" x14ac:dyDescent="0.2">
      <c r="B19" s="54" t="s">
        <v>770</v>
      </c>
      <c r="C19" s="54" t="s">
        <v>751</v>
      </c>
      <c r="D19" s="54" t="s">
        <v>48</v>
      </c>
      <c r="E19" s="54" t="s">
        <v>48</v>
      </c>
    </row>
    <row r="21" spans="2:5" x14ac:dyDescent="0.2">
      <c r="B21" s="54" t="s">
        <v>771</v>
      </c>
      <c r="C21" s="54" t="s">
        <v>754</v>
      </c>
      <c r="D21" s="54" t="s">
        <v>48</v>
      </c>
      <c r="E21" s="54" t="s">
        <v>48</v>
      </c>
    </row>
    <row r="23" spans="2:5" x14ac:dyDescent="0.2">
      <c r="B23" s="54" t="s">
        <v>772</v>
      </c>
      <c r="C23" s="54" t="s">
        <v>757</v>
      </c>
      <c r="D23" s="54" t="s">
        <v>48</v>
      </c>
      <c r="E23" s="54" t="s">
        <v>48</v>
      </c>
    </row>
    <row r="25" spans="2:5" x14ac:dyDescent="0.2">
      <c r="B25" s="54" t="s">
        <v>773</v>
      </c>
      <c r="C25" s="54" t="s">
        <v>760</v>
      </c>
      <c r="D25" s="54" t="s">
        <v>48</v>
      </c>
      <c r="E25" s="54" t="s">
        <v>48</v>
      </c>
    </row>
    <row r="27" spans="2:5" x14ac:dyDescent="0.2">
      <c r="B27" s="54" t="s">
        <v>774</v>
      </c>
      <c r="C27" s="54" t="s">
        <v>763</v>
      </c>
      <c r="D27" s="54" t="s">
        <v>48</v>
      </c>
      <c r="E27" s="54" t="s">
        <v>48</v>
      </c>
    </row>
    <row r="29" spans="2:5" x14ac:dyDescent="0.2">
      <c r="B29" s="54" t="s">
        <v>775</v>
      </c>
      <c r="C29" s="54" t="s">
        <v>766</v>
      </c>
      <c r="D29" s="54" t="s">
        <v>48</v>
      </c>
      <c r="E29" s="54" t="s">
        <v>48</v>
      </c>
    </row>
    <row r="31" spans="2:5" x14ac:dyDescent="0.2">
      <c r="B31" s="54" t="s">
        <v>776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777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778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779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780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781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782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783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784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785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786</v>
      </c>
      <c r="C41" s="54" t="s">
        <v>48</v>
      </c>
      <c r="D41" s="54" t="s">
        <v>48</v>
      </c>
      <c r="E41" s="54" t="s">
        <v>48</v>
      </c>
    </row>
  </sheetData>
  <sheetProtection algorithmName="SHA-512" hashValue="qXaSHGRkPNsj4llk81Pb5P5subnLCNRySBlCImCFtxYcCR1YdIxjn6brr2I3YzjfHFbYDSO+cKPAbl4nOrc+7A==" saltValue="S325JZD+UkFmWC8QItn0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915</vt:i4>
      </vt:variant>
    </vt:vector>
  </HeadingPairs>
  <TitlesOfParts>
    <vt:vector size="9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2023-07-05T08:02:19Z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