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08" i="1"/>
  <c r="U407" i="1"/>
  <c r="V406" i="1"/>
  <c r="W406" i="1" s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U301" i="1"/>
  <c r="U300" i="1"/>
  <c r="V299" i="1"/>
  <c r="W299" i="1" s="1"/>
  <c r="V298" i="1"/>
  <c r="W298" i="1" s="1"/>
  <c r="V297" i="1"/>
  <c r="W297" i="1" s="1"/>
  <c r="V296" i="1"/>
  <c r="U293" i="1"/>
  <c r="U292" i="1"/>
  <c r="V291" i="1"/>
  <c r="V293" i="1" s="1"/>
  <c r="U289" i="1"/>
  <c r="U288" i="1"/>
  <c r="V287" i="1"/>
  <c r="U285" i="1"/>
  <c r="U284" i="1"/>
  <c r="V283" i="1"/>
  <c r="W283" i="1" s="1"/>
  <c r="V282" i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U215" i="1"/>
  <c r="U214" i="1"/>
  <c r="V213" i="1"/>
  <c r="W213" i="1" s="1"/>
  <c r="V212" i="1"/>
  <c r="W212" i="1" s="1"/>
  <c r="V211" i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V202" i="1"/>
  <c r="W202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38" i="1" l="1"/>
  <c r="V238" i="1"/>
  <c r="V285" i="1"/>
  <c r="V408" i="1"/>
  <c r="W404" i="1"/>
  <c r="W407" i="1" s="1"/>
  <c r="V407" i="1"/>
  <c r="V89" i="1"/>
  <c r="V151" i="1"/>
  <c r="V222" i="1"/>
  <c r="W282" i="1"/>
  <c r="W284" i="1" s="1"/>
  <c r="V284" i="1"/>
  <c r="W291" i="1"/>
  <c r="W292" i="1" s="1"/>
  <c r="V292" i="1"/>
  <c r="V306" i="1"/>
  <c r="V385" i="1"/>
  <c r="W35" i="1"/>
  <c r="W37" i="1" s="1"/>
  <c r="V37" i="1"/>
  <c r="W44" i="1"/>
  <c r="W45" i="1" s="1"/>
  <c r="V45" i="1"/>
  <c r="W82" i="1"/>
  <c r="W88" i="1" s="1"/>
  <c r="V88" i="1"/>
  <c r="V100" i="1"/>
  <c r="V117" i="1"/>
  <c r="F419" i="1"/>
  <c r="W217" i="1"/>
  <c r="W221" i="1" s="1"/>
  <c r="V221" i="1"/>
  <c r="W235" i="1"/>
  <c r="W237" i="1" s="1"/>
  <c r="V237" i="1"/>
  <c r="W313" i="1"/>
  <c r="W314" i="1" s="1"/>
  <c r="V314" i="1"/>
  <c r="W341" i="1"/>
  <c r="W342" i="1" s="1"/>
  <c r="V342" i="1"/>
  <c r="V357" i="1"/>
  <c r="W370" i="1"/>
  <c r="W371" i="1" s="1"/>
  <c r="V371" i="1"/>
  <c r="W382" i="1"/>
  <c r="W384" i="1" s="1"/>
  <c r="V384" i="1"/>
  <c r="V397" i="1"/>
  <c r="V332" i="1"/>
  <c r="V275" i="1"/>
  <c r="V250" i="1"/>
  <c r="V209" i="1"/>
  <c r="V208" i="1"/>
  <c r="W203" i="1"/>
  <c r="W208" i="1" s="1"/>
  <c r="V173" i="1"/>
  <c r="V111" i="1"/>
  <c r="W103" i="1"/>
  <c r="W110" i="1" s="1"/>
  <c r="V110" i="1"/>
  <c r="U409" i="1"/>
  <c r="C419" i="1"/>
  <c r="U412" i="1"/>
  <c r="D419" i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W414" i="1" l="1"/>
  <c r="V413" i="1"/>
  <c r="V409" i="1"/>
  <c r="V412" i="1"/>
</calcChain>
</file>

<file path=xl/sharedStrings.xml><?xml version="1.0" encoding="utf-8"?>
<sst xmlns="http://schemas.openxmlformats.org/spreadsheetml/2006/main" count="1514" uniqueCount="783">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</sst>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0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1" zoomScaleNormal="100" zoomScaleSheetLayoutView="100" workbookViewId="0">
      <selection activeCell="U383" sqref="U383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8" customWidth="1"/>
    <col min="18" max="18" width="10.42578125" style="68" customWidth="1"/>
    <col min="19" max="19" width="9.42578125" style="68" customWidth="1"/>
    <col min="20" max="20" width="8.42578125" style="68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4" width="9.140625" style="63" customWidth="1"/>
    <col min="35" max="16384" width="9.140625" style="63"/>
  </cols>
  <sheetData>
    <row r="1" spans="1:28" s="66" customFormat="1" ht="45" customHeight="1" x14ac:dyDescent="0.2">
      <c r="A1" s="40"/>
      <c r="B1" s="40"/>
      <c r="C1" s="40"/>
      <c r="D1" s="361" t="s">
        <v>0</v>
      </c>
      <c r="E1" s="324"/>
      <c r="F1" s="324"/>
      <c r="G1" s="11" t="s">
        <v>1</v>
      </c>
      <c r="H1" s="361" t="s">
        <v>2</v>
      </c>
      <c r="I1" s="324"/>
      <c r="J1" s="324"/>
      <c r="K1" s="324"/>
      <c r="L1" s="324"/>
      <c r="M1" s="324"/>
      <c r="N1" s="324"/>
      <c r="O1" s="362" t="s">
        <v>3</v>
      </c>
      <c r="P1" s="324"/>
      <c r="Q1" s="32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5"/>
      <c r="V2" s="15"/>
      <c r="W2" s="15"/>
      <c r="X2" s="15"/>
      <c r="Y2" s="50"/>
      <c r="Z2" s="50"/>
      <c r="AA2" s="50"/>
    </row>
    <row r="3" spans="1:28" s="6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7"/>
      <c r="N3" s="77"/>
      <c r="O3" s="77"/>
      <c r="P3" s="77"/>
      <c r="Q3" s="77"/>
      <c r="R3" s="77"/>
      <c r="S3" s="77"/>
      <c r="T3" s="77"/>
      <c r="U3" s="15"/>
      <c r="V3" s="15"/>
      <c r="W3" s="15"/>
      <c r="X3" s="15"/>
      <c r="Y3" s="50"/>
      <c r="Z3" s="50"/>
      <c r="AA3" s="50"/>
    </row>
    <row r="4" spans="1:28" s="6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6" customFormat="1" ht="23.45" customHeight="1" x14ac:dyDescent="0.2">
      <c r="A5" s="343" t="s">
        <v>8</v>
      </c>
      <c r="B5" s="74"/>
      <c r="C5" s="75"/>
      <c r="D5" s="364"/>
      <c r="E5" s="365"/>
      <c r="F5" s="366" t="s">
        <v>9</v>
      </c>
      <c r="G5" s="75"/>
      <c r="H5" s="364"/>
      <c r="I5" s="367"/>
      <c r="J5" s="367"/>
      <c r="K5" s="365"/>
      <c r="M5" s="23" t="s">
        <v>10</v>
      </c>
      <c r="N5" s="360">
        <v>45115</v>
      </c>
      <c r="O5" s="338"/>
      <c r="Q5" s="368" t="s">
        <v>11</v>
      </c>
      <c r="R5" s="78"/>
      <c r="S5" s="369" t="s">
        <v>12</v>
      </c>
      <c r="T5" s="338"/>
      <c r="Y5" s="50"/>
      <c r="Z5" s="50"/>
      <c r="AA5" s="50"/>
    </row>
    <row r="6" spans="1:28" s="66" customFormat="1" ht="24" customHeight="1" x14ac:dyDescent="0.2">
      <c r="A6" s="343" t="s">
        <v>13</v>
      </c>
      <c r="B6" s="74"/>
      <c r="C6" s="75"/>
      <c r="D6" s="344" t="s">
        <v>749</v>
      </c>
      <c r="E6" s="345"/>
      <c r="F6" s="345"/>
      <c r="G6" s="345"/>
      <c r="H6" s="345"/>
      <c r="I6" s="345"/>
      <c r="J6" s="345"/>
      <c r="K6" s="338"/>
      <c r="M6" s="23" t="s">
        <v>15</v>
      </c>
      <c r="N6" s="346" t="str">
        <f>IF(N5=0," ",CHOOSE(WEEKDAY(N5,2),"Понедельник","Вторник","Среда","Четверг","Пятница","Суббота","Воскресенье"))</f>
        <v>Суббота</v>
      </c>
      <c r="O6" s="82"/>
      <c r="Q6" s="347" t="s">
        <v>16</v>
      </c>
      <c r="R6" s="78"/>
      <c r="S6" s="348" t="s">
        <v>17</v>
      </c>
      <c r="T6" s="340"/>
      <c r="Y6" s="50"/>
      <c r="Z6" s="50"/>
      <c r="AA6" s="50"/>
    </row>
    <row r="7" spans="1:28" s="66" customFormat="1" ht="21.75" hidden="1" customHeight="1" x14ac:dyDescent="0.2">
      <c r="A7" s="54"/>
      <c r="B7" s="54"/>
      <c r="C7" s="54"/>
      <c r="D7" s="353" t="str">
        <f>IFERROR(VLOOKUP(DeliveryAddress,Table,3,0),1)</f>
        <v>4</v>
      </c>
      <c r="E7" s="354"/>
      <c r="F7" s="354"/>
      <c r="G7" s="354"/>
      <c r="H7" s="354"/>
      <c r="I7" s="354"/>
      <c r="J7" s="354"/>
      <c r="K7" s="342"/>
      <c r="M7" s="23"/>
      <c r="N7" s="41"/>
      <c r="O7" s="41"/>
      <c r="Q7" s="77"/>
      <c r="R7" s="78"/>
      <c r="S7" s="349"/>
      <c r="T7" s="350"/>
      <c r="Y7" s="50"/>
      <c r="Z7" s="50"/>
      <c r="AA7" s="50"/>
    </row>
    <row r="8" spans="1:28" s="66" customFormat="1" ht="25.5" customHeight="1" x14ac:dyDescent="0.2">
      <c r="A8" s="355" t="s">
        <v>18</v>
      </c>
      <c r="B8" s="88"/>
      <c r="C8" s="89"/>
      <c r="D8" s="356"/>
      <c r="E8" s="357"/>
      <c r="F8" s="357"/>
      <c r="G8" s="357"/>
      <c r="H8" s="357"/>
      <c r="I8" s="357"/>
      <c r="J8" s="357"/>
      <c r="K8" s="358"/>
      <c r="M8" s="23" t="s">
        <v>19</v>
      </c>
      <c r="N8" s="337">
        <v>0.375</v>
      </c>
      <c r="O8" s="338"/>
      <c r="Q8" s="77"/>
      <c r="R8" s="78"/>
      <c r="S8" s="349"/>
      <c r="T8" s="350"/>
      <c r="Y8" s="50"/>
      <c r="Z8" s="50"/>
      <c r="AA8" s="50"/>
    </row>
    <row r="9" spans="1:28" s="66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34"/>
      <c r="E9" s="335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M9" s="25" t="s">
        <v>20</v>
      </c>
      <c r="N9" s="360"/>
      <c r="O9" s="338"/>
      <c r="Q9" s="77"/>
      <c r="R9" s="78"/>
      <c r="S9" s="351"/>
      <c r="T9" s="352"/>
      <c r="U9" s="42"/>
      <c r="V9" s="42"/>
      <c r="W9" s="42"/>
      <c r="X9" s="42"/>
      <c r="Y9" s="50"/>
      <c r="Z9" s="50"/>
      <c r="AA9" s="50"/>
    </row>
    <row r="10" spans="1:28" s="66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34"/>
      <c r="E10" s="335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36" t="str">
        <f>IFERROR(VLOOKUP($D$10,Proxy,2,FALSE),"")</f>
        <v/>
      </c>
      <c r="I10" s="77"/>
      <c r="J10" s="77"/>
      <c r="K10" s="77"/>
      <c r="M10" s="25" t="s">
        <v>21</v>
      </c>
      <c r="N10" s="337"/>
      <c r="O10" s="338"/>
      <c r="R10" s="23" t="s">
        <v>22</v>
      </c>
      <c r="S10" s="339" t="s">
        <v>23</v>
      </c>
      <c r="T10" s="340"/>
      <c r="U10" s="43"/>
      <c r="V10" s="43"/>
      <c r="W10" s="43"/>
      <c r="X10" s="43"/>
      <c r="Y10" s="50"/>
      <c r="Z10" s="50"/>
      <c r="AA10" s="50"/>
    </row>
    <row r="11" spans="1:28" s="6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37"/>
      <c r="O11" s="338"/>
      <c r="R11" s="23" t="s">
        <v>26</v>
      </c>
      <c r="S11" s="320" t="s">
        <v>27</v>
      </c>
      <c r="T11" s="321"/>
      <c r="U11" s="44"/>
      <c r="V11" s="44"/>
      <c r="W11" s="44"/>
      <c r="X11" s="44"/>
      <c r="Y11" s="50"/>
      <c r="Z11" s="50"/>
      <c r="AA11" s="50"/>
    </row>
    <row r="12" spans="1:28" s="66" customFormat="1" ht="18.600000000000001" customHeight="1" x14ac:dyDescent="0.2">
      <c r="A12" s="319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3" t="s">
        <v>29</v>
      </c>
      <c r="N12" s="341"/>
      <c r="O12" s="342"/>
      <c r="P12" s="22"/>
      <c r="R12" s="23"/>
      <c r="S12" s="324"/>
      <c r="T12" s="77"/>
      <c r="Y12" s="50"/>
      <c r="Z12" s="50"/>
      <c r="AA12" s="50"/>
    </row>
    <row r="13" spans="1:28" s="66" customFormat="1" ht="23.25" customHeight="1" x14ac:dyDescent="0.2">
      <c r="A13" s="319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5"/>
      <c r="M13" s="25" t="s">
        <v>31</v>
      </c>
      <c r="N13" s="320"/>
      <c r="O13" s="321"/>
      <c r="P13" s="22"/>
      <c r="U13" s="48"/>
      <c r="V13" s="48"/>
      <c r="W13" s="48"/>
      <c r="X13" s="48"/>
      <c r="Y13" s="50"/>
      <c r="Z13" s="50"/>
      <c r="AA13" s="50"/>
    </row>
    <row r="14" spans="1:28" s="66" customFormat="1" ht="18.600000000000001" customHeight="1" x14ac:dyDescent="0.2">
      <c r="A14" s="319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49"/>
      <c r="V14" s="49"/>
      <c r="W14" s="49"/>
      <c r="X14" s="49"/>
      <c r="Y14" s="50"/>
      <c r="Z14" s="50"/>
      <c r="AA14" s="50"/>
    </row>
    <row r="15" spans="1:28" s="66" customFormat="1" ht="22.5" customHeight="1" x14ac:dyDescent="0.2">
      <c r="A15" s="322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23" t="s">
        <v>34</v>
      </c>
      <c r="N15" s="324"/>
      <c r="O15" s="324"/>
      <c r="P15" s="324"/>
      <c r="Q15" s="32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25"/>
      <c r="N16" s="325"/>
      <c r="O16" s="325"/>
      <c r="P16" s="325"/>
      <c r="Q16" s="325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308" t="s">
        <v>35</v>
      </c>
      <c r="B17" s="308" t="s">
        <v>36</v>
      </c>
      <c r="C17" s="327" t="s">
        <v>37</v>
      </c>
      <c r="D17" s="308" t="s">
        <v>38</v>
      </c>
      <c r="E17" s="328"/>
      <c r="F17" s="308" t="s">
        <v>39</v>
      </c>
      <c r="G17" s="308" t="s">
        <v>40</v>
      </c>
      <c r="H17" s="308" t="s">
        <v>41</v>
      </c>
      <c r="I17" s="308" t="s">
        <v>42</v>
      </c>
      <c r="J17" s="308" t="s">
        <v>43</v>
      </c>
      <c r="K17" s="308" t="s">
        <v>44</v>
      </c>
      <c r="L17" s="308" t="s">
        <v>45</v>
      </c>
      <c r="M17" s="308" t="s">
        <v>46</v>
      </c>
      <c r="N17" s="331"/>
      <c r="O17" s="331"/>
      <c r="P17" s="331"/>
      <c r="Q17" s="328"/>
      <c r="R17" s="326" t="s">
        <v>47</v>
      </c>
      <c r="S17" s="75"/>
      <c r="T17" s="308" t="s">
        <v>48</v>
      </c>
      <c r="U17" s="308" t="s">
        <v>49</v>
      </c>
      <c r="V17" s="310" t="s">
        <v>50</v>
      </c>
      <c r="W17" s="308" t="s">
        <v>51</v>
      </c>
      <c r="X17" s="312" t="s">
        <v>52</v>
      </c>
      <c r="Y17" s="312" t="s">
        <v>53</v>
      </c>
      <c r="Z17" s="312" t="s">
        <v>54</v>
      </c>
      <c r="AA17" s="314"/>
      <c r="AB17" s="315"/>
    </row>
    <row r="18" spans="1:28" ht="14.25" customHeight="1" x14ac:dyDescent="0.2">
      <c r="A18" s="309"/>
      <c r="B18" s="309"/>
      <c r="C18" s="309"/>
      <c r="D18" s="329"/>
      <c r="E18" s="330"/>
      <c r="F18" s="309"/>
      <c r="G18" s="309"/>
      <c r="H18" s="309"/>
      <c r="I18" s="309"/>
      <c r="J18" s="309"/>
      <c r="K18" s="309"/>
      <c r="L18" s="309"/>
      <c r="M18" s="329"/>
      <c r="N18" s="332"/>
      <c r="O18" s="332"/>
      <c r="P18" s="332"/>
      <c r="Q18" s="330"/>
      <c r="R18" s="67" t="s">
        <v>55</v>
      </c>
      <c r="S18" s="67" t="s">
        <v>56</v>
      </c>
      <c r="T18" s="309"/>
      <c r="U18" s="309"/>
      <c r="V18" s="311"/>
      <c r="W18" s="309"/>
      <c r="X18" s="313"/>
      <c r="Y18" s="313"/>
      <c r="Z18" s="316"/>
      <c r="AA18" s="317"/>
      <c r="AB18" s="318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7"/>
      <c r="Y19" s="47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5"/>
      <c r="Y20" s="65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4"/>
      <c r="Y21" s="64"/>
    </row>
    <row r="22" spans="1:28" ht="27" customHeight="1" x14ac:dyDescent="0.25">
      <c r="A22" s="53" t="s">
        <v>59</v>
      </c>
      <c r="B22" s="53" t="s">
        <v>60</v>
      </c>
      <c r="C22" s="30">
        <v>4301031106</v>
      </c>
      <c r="D22" s="81">
        <v>4607091389258</v>
      </c>
      <c r="E22" s="82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306" t="s">
        <v>62</v>
      </c>
      <c r="N22" s="84"/>
      <c r="O22" s="84"/>
      <c r="P22" s="84"/>
      <c r="Q22" s="82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4"/>
      <c r="Y25" s="64"/>
    </row>
    <row r="26" spans="1:28" ht="27" customHeight="1" x14ac:dyDescent="0.25">
      <c r="A26" s="53" t="s">
        <v>67</v>
      </c>
      <c r="B26" s="53" t="s">
        <v>68</v>
      </c>
      <c r="C26" s="30">
        <v>4301051176</v>
      </c>
      <c r="D26" s="81">
        <v>4607091383881</v>
      </c>
      <c r="E26" s="82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307" t="s">
        <v>69</v>
      </c>
      <c r="N26" s="84"/>
      <c r="O26" s="84"/>
      <c r="P26" s="84"/>
      <c r="Q26" s="82"/>
      <c r="R26" s="33"/>
      <c r="S26" s="33"/>
      <c r="T26" s="34" t="s">
        <v>63</v>
      </c>
      <c r="U26" s="58">
        <v>31.68</v>
      </c>
      <c r="V26" s="59">
        <f t="shared" ref="V26:V31" si="0">IFERROR(IF(U26="",0,CEILING((U26/$H26),1)*$H26),"")</f>
        <v>31.68</v>
      </c>
      <c r="W26" s="35">
        <f t="shared" ref="W26:W31" si="1">IFERROR(IF(V26=0,"",ROUNDUP(V26/H26,0)*0.00753),"")</f>
        <v>0.12048</v>
      </c>
      <c r="X26" s="55"/>
      <c r="Y26" s="56"/>
    </row>
    <row r="27" spans="1:28" ht="27" customHeight="1" x14ac:dyDescent="0.25">
      <c r="A27" s="53" t="s">
        <v>70</v>
      </c>
      <c r="B27" s="53" t="s">
        <v>71</v>
      </c>
      <c r="C27" s="30">
        <v>4301051172</v>
      </c>
      <c r="D27" s="81">
        <v>4607091388237</v>
      </c>
      <c r="E27" s="82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301" t="s">
        <v>72</v>
      </c>
      <c r="N27" s="84"/>
      <c r="O27" s="84"/>
      <c r="P27" s="84"/>
      <c r="Q27" s="82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customHeight="1" x14ac:dyDescent="0.25">
      <c r="A28" s="53" t="s">
        <v>73</v>
      </c>
      <c r="B28" s="53" t="s">
        <v>74</v>
      </c>
      <c r="C28" s="30">
        <v>4301051180</v>
      </c>
      <c r="D28" s="81">
        <v>4607091383935</v>
      </c>
      <c r="E28" s="82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302" t="s">
        <v>75</v>
      </c>
      <c r="N28" s="84"/>
      <c r="O28" s="84"/>
      <c r="P28" s="84"/>
      <c r="Q28" s="82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customHeight="1" x14ac:dyDescent="0.25">
      <c r="A29" s="53" t="s">
        <v>76</v>
      </c>
      <c r="B29" s="53" t="s">
        <v>77</v>
      </c>
      <c r="C29" s="30">
        <v>4301051426</v>
      </c>
      <c r="D29" s="81">
        <v>4680115881853</v>
      </c>
      <c r="E29" s="82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303" t="s">
        <v>78</v>
      </c>
      <c r="N29" s="84"/>
      <c r="O29" s="84"/>
      <c r="P29" s="84"/>
      <c r="Q29" s="82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customHeight="1" x14ac:dyDescent="0.25">
      <c r="A30" s="53" t="s">
        <v>79</v>
      </c>
      <c r="B30" s="53" t="s">
        <v>80</v>
      </c>
      <c r="C30" s="30">
        <v>4301051178</v>
      </c>
      <c r="D30" s="81">
        <v>4607091383911</v>
      </c>
      <c r="E30" s="82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304" t="s">
        <v>81</v>
      </c>
      <c r="N30" s="84"/>
      <c r="O30" s="84"/>
      <c r="P30" s="84"/>
      <c r="Q30" s="82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customHeight="1" x14ac:dyDescent="0.25">
      <c r="A31" s="53" t="s">
        <v>82</v>
      </c>
      <c r="B31" s="53" t="s">
        <v>83</v>
      </c>
      <c r="C31" s="30">
        <v>4301051174</v>
      </c>
      <c r="D31" s="81">
        <v>4607091388244</v>
      </c>
      <c r="E31" s="82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305" t="s">
        <v>84</v>
      </c>
      <c r="N31" s="84"/>
      <c r="O31" s="84"/>
      <c r="P31" s="84"/>
      <c r="Q31" s="82"/>
      <c r="R31" s="33"/>
      <c r="S31" s="33"/>
      <c r="T31" s="34" t="s">
        <v>63</v>
      </c>
      <c r="U31" s="58">
        <v>40.32</v>
      </c>
      <c r="V31" s="59">
        <f t="shared" si="0"/>
        <v>40.32</v>
      </c>
      <c r="W31" s="35">
        <f t="shared" si="1"/>
        <v>0.12048</v>
      </c>
      <c r="X31" s="55"/>
      <c r="Y31" s="56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6" t="s">
        <v>65</v>
      </c>
      <c r="U32" s="60">
        <f>IFERROR(U26/H26,"0")+IFERROR(U27/H27,"0")+IFERROR(U28/H28,"0")+IFERROR(U29/H29,"0")+IFERROR(U30/H30,"0")+IFERROR(U31/H31,"0")</f>
        <v>32</v>
      </c>
      <c r="V32" s="60">
        <f>IFERROR(V26/H26,"0")+IFERROR(V27/H27,"0")+IFERROR(V28/H28,"0")+IFERROR(V29/H29,"0")+IFERROR(V30/H30,"0")+IFERROR(V31/H31,"0")</f>
        <v>32</v>
      </c>
      <c r="W32" s="60">
        <f>IFERROR(IF(W26="",0,W26),"0")+IFERROR(IF(W27="",0,W27),"0")+IFERROR(IF(W28="",0,W28),"0")+IFERROR(IF(W29="",0,W29),"0")+IFERROR(IF(W30="",0,W30),"0")+IFERROR(IF(W31="",0,W31),"0")</f>
        <v>0.24096000000000001</v>
      </c>
      <c r="X32" s="61"/>
      <c r="Y32" s="61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6" t="s">
        <v>63</v>
      </c>
      <c r="U33" s="60">
        <f>IFERROR(SUM(U26:U31),"0")</f>
        <v>72</v>
      </c>
      <c r="V33" s="60">
        <f>IFERROR(SUM(V26:V31),"0")</f>
        <v>72</v>
      </c>
      <c r="W33" s="36"/>
      <c r="X33" s="61"/>
      <c r="Y33" s="61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4"/>
      <c r="Y34" s="64"/>
    </row>
    <row r="35" spans="1:25" ht="27" customHeight="1" x14ac:dyDescent="0.25">
      <c r="A35" s="53" t="s">
        <v>86</v>
      </c>
      <c r="B35" s="53" t="s">
        <v>87</v>
      </c>
      <c r="C35" s="30">
        <v>4301032013</v>
      </c>
      <c r="D35" s="81">
        <v>4607091388503</v>
      </c>
      <c r="E35" s="82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299" t="s">
        <v>89</v>
      </c>
      <c r="N35" s="84"/>
      <c r="O35" s="84"/>
      <c r="P35" s="84"/>
      <c r="Q35" s="82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customHeight="1" x14ac:dyDescent="0.25">
      <c r="A36" s="53" t="s">
        <v>90</v>
      </c>
      <c r="B36" s="53" t="s">
        <v>91</v>
      </c>
      <c r="C36" s="30">
        <v>4301032036</v>
      </c>
      <c r="D36" s="81">
        <v>4680115880139</v>
      </c>
      <c r="E36" s="82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300" t="s">
        <v>93</v>
      </c>
      <c r="N36" s="84"/>
      <c r="O36" s="84"/>
      <c r="P36" s="84"/>
      <c r="Q36" s="82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4"/>
      <c r="Y39" s="64"/>
    </row>
    <row r="40" spans="1:25" ht="80.25" customHeight="1" x14ac:dyDescent="0.25">
      <c r="A40" s="53" t="s">
        <v>95</v>
      </c>
      <c r="B40" s="53" t="s">
        <v>96</v>
      </c>
      <c r="C40" s="30">
        <v>4301160001</v>
      </c>
      <c r="D40" s="81">
        <v>4607091388282</v>
      </c>
      <c r="E40" s="82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297" t="s">
        <v>97</v>
      </c>
      <c r="N40" s="84"/>
      <c r="O40" s="84"/>
      <c r="P40" s="84"/>
      <c r="Q40" s="82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4"/>
      <c r="Y43" s="64"/>
    </row>
    <row r="44" spans="1:25" ht="27" customHeight="1" x14ac:dyDescent="0.25">
      <c r="A44" s="53" t="s">
        <v>100</v>
      </c>
      <c r="B44" s="53" t="s">
        <v>101</v>
      </c>
      <c r="C44" s="30">
        <v>4301170002</v>
      </c>
      <c r="D44" s="81">
        <v>4607091389111</v>
      </c>
      <c r="E44" s="82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298" t="s">
        <v>102</v>
      </c>
      <c r="N44" s="84"/>
      <c r="O44" s="84"/>
      <c r="P44" s="84"/>
      <c r="Q44" s="82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7"/>
      <c r="Y47" s="47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5"/>
      <c r="Y48" s="65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4"/>
      <c r="Y49" s="64"/>
    </row>
    <row r="50" spans="1:25" ht="27" customHeight="1" x14ac:dyDescent="0.25">
      <c r="A50" s="53" t="s">
        <v>106</v>
      </c>
      <c r="B50" s="53" t="s">
        <v>107</v>
      </c>
      <c r="C50" s="30">
        <v>4301020234</v>
      </c>
      <c r="D50" s="81">
        <v>4680115881440</v>
      </c>
      <c r="E50" s="82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295" t="s">
        <v>109</v>
      </c>
      <c r="N50" s="84"/>
      <c r="O50" s="84"/>
      <c r="P50" s="84"/>
      <c r="Q50" s="82"/>
      <c r="R50" s="33"/>
      <c r="S50" s="33"/>
      <c r="T50" s="34" t="s">
        <v>63</v>
      </c>
      <c r="U50" s="58"/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customHeight="1" x14ac:dyDescent="0.25">
      <c r="A51" s="53" t="s">
        <v>110</v>
      </c>
      <c r="B51" s="53" t="s">
        <v>111</v>
      </c>
      <c r="C51" s="30">
        <v>4301020232</v>
      </c>
      <c r="D51" s="81">
        <v>4680115881433</v>
      </c>
      <c r="E51" s="82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296" t="s">
        <v>112</v>
      </c>
      <c r="N51" s="84"/>
      <c r="O51" s="84"/>
      <c r="P51" s="84"/>
      <c r="Q51" s="82"/>
      <c r="R51" s="33"/>
      <c r="S51" s="33"/>
      <c r="T51" s="34" t="s">
        <v>63</v>
      </c>
      <c r="U51" s="58"/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5"/>
      <c r="Y54" s="65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4"/>
      <c r="Y55" s="64"/>
    </row>
    <row r="56" spans="1:25" ht="27" customHeight="1" x14ac:dyDescent="0.25">
      <c r="A56" s="53" t="s">
        <v>115</v>
      </c>
      <c r="B56" s="53" t="s">
        <v>116</v>
      </c>
      <c r="C56" s="30">
        <v>4301011452</v>
      </c>
      <c r="D56" s="81">
        <v>4680115881426</v>
      </c>
      <c r="E56" s="82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293" t="s">
        <v>117</v>
      </c>
      <c r="N56" s="84"/>
      <c r="O56" s="84"/>
      <c r="P56" s="84"/>
      <c r="Q56" s="82"/>
      <c r="R56" s="33"/>
      <c r="S56" s="33"/>
      <c r="T56" s="34" t="s">
        <v>63</v>
      </c>
      <c r="U56" s="58">
        <v>0</v>
      </c>
      <c r="V56" s="59">
        <f>IFERROR(IF(U56="",0,CEILING((U56/$H56),1)*$H56),"")</f>
        <v>0</v>
      </c>
      <c r="W56" s="35" t="str">
        <f>IFERROR(IF(V56=0,"",ROUNDUP(V56/H56,0)*0.02175),"")</f>
        <v/>
      </c>
      <c r="X56" s="55"/>
      <c r="Y56" s="56"/>
    </row>
    <row r="57" spans="1:25" ht="27" customHeight="1" x14ac:dyDescent="0.25">
      <c r="A57" s="53" t="s">
        <v>118</v>
      </c>
      <c r="B57" s="53" t="s">
        <v>119</v>
      </c>
      <c r="C57" s="30">
        <v>4301011437</v>
      </c>
      <c r="D57" s="81">
        <v>4680115881419</v>
      </c>
      <c r="E57" s="82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294" t="s">
        <v>120</v>
      </c>
      <c r="N57" s="84"/>
      <c r="O57" s="84"/>
      <c r="P57" s="84"/>
      <c r="Q57" s="82"/>
      <c r="R57" s="33"/>
      <c r="S57" s="33"/>
      <c r="T57" s="34" t="s">
        <v>63</v>
      </c>
      <c r="U57" s="58"/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customHeight="1" x14ac:dyDescent="0.25">
      <c r="A58" s="53" t="s">
        <v>121</v>
      </c>
      <c r="B58" s="53" t="s">
        <v>122</v>
      </c>
      <c r="C58" s="30">
        <v>4301011458</v>
      </c>
      <c r="D58" s="81">
        <v>4680115881525</v>
      </c>
      <c r="E58" s="82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291" t="s">
        <v>123</v>
      </c>
      <c r="N58" s="84"/>
      <c r="O58" s="84"/>
      <c r="P58" s="84"/>
      <c r="Q58" s="82"/>
      <c r="R58" s="33"/>
      <c r="S58" s="33"/>
      <c r="T58" s="34" t="s">
        <v>63</v>
      </c>
      <c r="U58" s="58"/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6" t="s">
        <v>65</v>
      </c>
      <c r="U59" s="60">
        <f>IFERROR(U56/H56,"0")+IFERROR(U57/H57,"0")+IFERROR(U58/H58,"0")</f>
        <v>0</v>
      </c>
      <c r="V59" s="60">
        <f>IFERROR(V56/H56,"0")+IFERROR(V57/H57,"0")+IFERROR(V58/H58,"0")</f>
        <v>0</v>
      </c>
      <c r="W59" s="60">
        <f>IFERROR(IF(W56="",0,W56),"0")+IFERROR(IF(W57="",0,W57),"0")+IFERROR(IF(W58="",0,W58),"0")</f>
        <v>0</v>
      </c>
      <c r="X59" s="61"/>
      <c r="Y59" s="61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6" t="s">
        <v>63</v>
      </c>
      <c r="U60" s="60">
        <f>IFERROR(SUM(U56:U58),"0")</f>
        <v>0</v>
      </c>
      <c r="V60" s="60">
        <f>IFERROR(SUM(V56:V58),"0")</f>
        <v>0</v>
      </c>
      <c r="W60" s="36"/>
      <c r="X60" s="61"/>
      <c r="Y60" s="61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5"/>
      <c r="Y61" s="65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4"/>
      <c r="Y62" s="64"/>
    </row>
    <row r="63" spans="1:25" ht="27" customHeight="1" x14ac:dyDescent="0.25">
      <c r="A63" s="53" t="s">
        <v>124</v>
      </c>
      <c r="B63" s="53" t="s">
        <v>125</v>
      </c>
      <c r="C63" s="30">
        <v>4301011191</v>
      </c>
      <c r="D63" s="81">
        <v>4607091382945</v>
      </c>
      <c r="E63" s="82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292" t="s">
        <v>126</v>
      </c>
      <c r="N63" s="84"/>
      <c r="O63" s="84"/>
      <c r="P63" s="84"/>
      <c r="Q63" s="82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customHeight="1" x14ac:dyDescent="0.25">
      <c r="A64" s="53" t="s">
        <v>127</v>
      </c>
      <c r="B64" s="53" t="s">
        <v>128</v>
      </c>
      <c r="C64" s="30">
        <v>4301011380</v>
      </c>
      <c r="D64" s="81">
        <v>4607091385670</v>
      </c>
      <c r="E64" s="82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286" t="s">
        <v>129</v>
      </c>
      <c r="N64" s="84"/>
      <c r="O64" s="84"/>
      <c r="P64" s="84"/>
      <c r="Q64" s="82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customHeight="1" x14ac:dyDescent="0.25">
      <c r="A65" s="53" t="s">
        <v>130</v>
      </c>
      <c r="B65" s="53" t="s">
        <v>131</v>
      </c>
      <c r="C65" s="30">
        <v>4301011468</v>
      </c>
      <c r="D65" s="81">
        <v>4680115881327</v>
      </c>
      <c r="E65" s="82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287" t="s">
        <v>133</v>
      </c>
      <c r="N65" s="84"/>
      <c r="O65" s="84"/>
      <c r="P65" s="84"/>
      <c r="Q65" s="82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customHeight="1" x14ac:dyDescent="0.25">
      <c r="A66" s="53" t="s">
        <v>134</v>
      </c>
      <c r="B66" s="53" t="s">
        <v>135</v>
      </c>
      <c r="C66" s="30">
        <v>4301011348</v>
      </c>
      <c r="D66" s="81">
        <v>4607091388312</v>
      </c>
      <c r="E66" s="82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288" t="s">
        <v>136</v>
      </c>
      <c r="N66" s="84"/>
      <c r="O66" s="84"/>
      <c r="P66" s="84"/>
      <c r="Q66" s="82"/>
      <c r="R66" s="33"/>
      <c r="S66" s="33"/>
      <c r="T66" s="34" t="s">
        <v>63</v>
      </c>
      <c r="U66" s="58">
        <v>0</v>
      </c>
      <c r="V66" s="59">
        <f t="shared" si="2"/>
        <v>0</v>
      </c>
      <c r="W66" s="35" t="str">
        <f>IFERROR(IF(V66=0,"",ROUNDUP(V66/H66,0)*0.02175),"")</f>
        <v/>
      </c>
      <c r="X66" s="55"/>
      <c r="Y66" s="56"/>
    </row>
    <row r="67" spans="1:25" ht="16.5" customHeight="1" x14ac:dyDescent="0.25">
      <c r="A67" s="53" t="s">
        <v>137</v>
      </c>
      <c r="B67" s="53" t="s">
        <v>138</v>
      </c>
      <c r="C67" s="30">
        <v>4301011514</v>
      </c>
      <c r="D67" s="81">
        <v>4680115882133</v>
      </c>
      <c r="E67" s="82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289" t="s">
        <v>139</v>
      </c>
      <c r="N67" s="84"/>
      <c r="O67" s="84"/>
      <c r="P67" s="84"/>
      <c r="Q67" s="82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customHeight="1" x14ac:dyDescent="0.25">
      <c r="A68" s="53" t="s">
        <v>140</v>
      </c>
      <c r="B68" s="53" t="s">
        <v>141</v>
      </c>
      <c r="C68" s="30">
        <v>4301011192</v>
      </c>
      <c r="D68" s="81">
        <v>4607091382952</v>
      </c>
      <c r="E68" s="82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290" t="s">
        <v>142</v>
      </c>
      <c r="N68" s="84"/>
      <c r="O68" s="84"/>
      <c r="P68" s="84"/>
      <c r="Q68" s="82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customHeight="1" x14ac:dyDescent="0.25">
      <c r="A69" s="53" t="s">
        <v>143</v>
      </c>
      <c r="B69" s="53" t="s">
        <v>144</v>
      </c>
      <c r="C69" s="30">
        <v>4301011382</v>
      </c>
      <c r="D69" s="81">
        <v>4607091385687</v>
      </c>
      <c r="E69" s="82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281" t="s">
        <v>146</v>
      </c>
      <c r="N69" s="84"/>
      <c r="O69" s="84"/>
      <c r="P69" s="84"/>
      <c r="Q69" s="82"/>
      <c r="R69" s="33"/>
      <c r="S69" s="33"/>
      <c r="T69" s="34" t="s">
        <v>63</v>
      </c>
      <c r="U69" s="58">
        <v>0</v>
      </c>
      <c r="V69" s="59">
        <f t="shared" si="2"/>
        <v>0</v>
      </c>
      <c r="W69" s="35" t="str">
        <f t="shared" ref="W69:W74" si="3">IFERROR(IF(V69=0,"",ROUNDUP(V69/H69,0)*0.00937),"")</f>
        <v/>
      </c>
      <c r="X69" s="55"/>
      <c r="Y69" s="56"/>
    </row>
    <row r="70" spans="1:25" ht="27" customHeight="1" x14ac:dyDescent="0.25">
      <c r="A70" s="53" t="s">
        <v>147</v>
      </c>
      <c r="B70" s="53" t="s">
        <v>148</v>
      </c>
      <c r="C70" s="30">
        <v>4301011344</v>
      </c>
      <c r="D70" s="81">
        <v>4607091384604</v>
      </c>
      <c r="E70" s="82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282" t="s">
        <v>149</v>
      </c>
      <c r="N70" s="84"/>
      <c r="O70" s="84"/>
      <c r="P70" s="84"/>
      <c r="Q70" s="82"/>
      <c r="R70" s="33"/>
      <c r="S70" s="33"/>
      <c r="T70" s="34" t="s">
        <v>63</v>
      </c>
      <c r="U70" s="58"/>
      <c r="V70" s="59">
        <f t="shared" si="2"/>
        <v>0</v>
      </c>
      <c r="W70" s="35" t="str">
        <f t="shared" si="3"/>
        <v/>
      </c>
      <c r="X70" s="55"/>
      <c r="Y70" s="56"/>
    </row>
    <row r="71" spans="1:25" ht="27" customHeight="1" x14ac:dyDescent="0.25">
      <c r="A71" s="53" t="s">
        <v>150</v>
      </c>
      <c r="B71" s="53" t="s">
        <v>151</v>
      </c>
      <c r="C71" s="30">
        <v>4301011386</v>
      </c>
      <c r="D71" s="81">
        <v>4680115880283</v>
      </c>
      <c r="E71" s="82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283" t="s">
        <v>152</v>
      </c>
      <c r="N71" s="84"/>
      <c r="O71" s="84"/>
      <c r="P71" s="84"/>
      <c r="Q71" s="82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customHeight="1" x14ac:dyDescent="0.25">
      <c r="A72" s="53" t="s">
        <v>153</v>
      </c>
      <c r="B72" s="53" t="s">
        <v>154</v>
      </c>
      <c r="C72" s="30">
        <v>4301011476</v>
      </c>
      <c r="D72" s="81">
        <v>4680115881518</v>
      </c>
      <c r="E72" s="82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284" t="s">
        <v>155</v>
      </c>
      <c r="N72" s="84"/>
      <c r="O72" s="84"/>
      <c r="P72" s="84"/>
      <c r="Q72" s="82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customHeight="1" x14ac:dyDescent="0.25">
      <c r="A73" s="53" t="s">
        <v>156</v>
      </c>
      <c r="B73" s="53" t="s">
        <v>157</v>
      </c>
      <c r="C73" s="30">
        <v>4301011443</v>
      </c>
      <c r="D73" s="81">
        <v>4680115881303</v>
      </c>
      <c r="E73" s="82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285" t="s">
        <v>158</v>
      </c>
      <c r="N73" s="84"/>
      <c r="O73" s="84"/>
      <c r="P73" s="84"/>
      <c r="Q73" s="82"/>
      <c r="R73" s="33"/>
      <c r="S73" s="33"/>
      <c r="T73" s="34" t="s">
        <v>63</v>
      </c>
      <c r="U73" s="58"/>
      <c r="V73" s="59">
        <f t="shared" si="2"/>
        <v>0</v>
      </c>
      <c r="W73" s="35" t="str">
        <f t="shared" si="3"/>
        <v/>
      </c>
      <c r="X73" s="55"/>
      <c r="Y73" s="56"/>
    </row>
    <row r="74" spans="1:25" ht="27" customHeight="1" x14ac:dyDescent="0.25">
      <c r="A74" s="53" t="s">
        <v>159</v>
      </c>
      <c r="B74" s="53" t="s">
        <v>160</v>
      </c>
      <c r="C74" s="30">
        <v>4301011414</v>
      </c>
      <c r="D74" s="81">
        <v>4607091381986</v>
      </c>
      <c r="E74" s="82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276" t="s">
        <v>161</v>
      </c>
      <c r="N74" s="84"/>
      <c r="O74" s="84"/>
      <c r="P74" s="84"/>
      <c r="Q74" s="82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customHeight="1" x14ac:dyDescent="0.25">
      <c r="A75" s="53" t="s">
        <v>162</v>
      </c>
      <c r="B75" s="53" t="s">
        <v>163</v>
      </c>
      <c r="C75" s="30">
        <v>4301011352</v>
      </c>
      <c r="D75" s="81">
        <v>4607091388466</v>
      </c>
      <c r="E75" s="82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277" t="s">
        <v>164</v>
      </c>
      <c r="N75" s="84"/>
      <c r="O75" s="84"/>
      <c r="P75" s="84"/>
      <c r="Q75" s="82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customHeight="1" x14ac:dyDescent="0.25">
      <c r="A76" s="53" t="s">
        <v>165</v>
      </c>
      <c r="B76" s="53" t="s">
        <v>166</v>
      </c>
      <c r="C76" s="30">
        <v>4301011417</v>
      </c>
      <c r="D76" s="81">
        <v>4680115880269</v>
      </c>
      <c r="E76" s="82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278" t="s">
        <v>167</v>
      </c>
      <c r="N76" s="84"/>
      <c r="O76" s="84"/>
      <c r="P76" s="84"/>
      <c r="Q76" s="82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customHeight="1" x14ac:dyDescent="0.25">
      <c r="A77" s="53" t="s">
        <v>168</v>
      </c>
      <c r="B77" s="53" t="s">
        <v>169</v>
      </c>
      <c r="C77" s="30">
        <v>4301011415</v>
      </c>
      <c r="D77" s="81">
        <v>4680115880429</v>
      </c>
      <c r="E77" s="82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279" t="s">
        <v>170</v>
      </c>
      <c r="N77" s="84"/>
      <c r="O77" s="84"/>
      <c r="P77" s="84"/>
      <c r="Q77" s="82"/>
      <c r="R77" s="33"/>
      <c r="S77" s="33"/>
      <c r="T77" s="34" t="s">
        <v>63</v>
      </c>
      <c r="U77" s="58"/>
      <c r="V77" s="59">
        <f t="shared" si="2"/>
        <v>0</v>
      </c>
      <c r="W77" s="35" t="str">
        <f>IFERROR(IF(V77=0,"",ROUNDUP(V77/H77,0)*0.00937),"")</f>
        <v/>
      </c>
      <c r="X77" s="55"/>
      <c r="Y77" s="56"/>
    </row>
    <row r="78" spans="1:25" ht="16.5" customHeight="1" x14ac:dyDescent="0.25">
      <c r="A78" s="53" t="s">
        <v>171</v>
      </c>
      <c r="B78" s="53" t="s">
        <v>172</v>
      </c>
      <c r="C78" s="30">
        <v>4301011462</v>
      </c>
      <c r="D78" s="81">
        <v>4680115881457</v>
      </c>
      <c r="E78" s="82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280" t="s">
        <v>173</v>
      </c>
      <c r="N78" s="84"/>
      <c r="O78" s="84"/>
      <c r="P78" s="84"/>
      <c r="Q78" s="82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1"/>
      <c r="Y79" s="61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6" t="s">
        <v>63</v>
      </c>
      <c r="U80" s="60">
        <f>IFERROR(SUM(U63:U78),"0")</f>
        <v>0</v>
      </c>
      <c r="V80" s="60">
        <f>IFERROR(SUM(V63:V78),"0")</f>
        <v>0</v>
      </c>
      <c r="W80" s="36"/>
      <c r="X80" s="61"/>
      <c r="Y80" s="61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4"/>
      <c r="Y81" s="64"/>
    </row>
    <row r="82" spans="1:25" ht="16.5" customHeight="1" x14ac:dyDescent="0.25">
      <c r="A82" s="53" t="s">
        <v>174</v>
      </c>
      <c r="B82" s="53" t="s">
        <v>175</v>
      </c>
      <c r="C82" s="30">
        <v>4301020204</v>
      </c>
      <c r="D82" s="81">
        <v>4607091388442</v>
      </c>
      <c r="E82" s="82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273" t="s">
        <v>176</v>
      </c>
      <c r="N82" s="84"/>
      <c r="O82" s="84"/>
      <c r="P82" s="84"/>
      <c r="Q82" s="82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customHeight="1" x14ac:dyDescent="0.25">
      <c r="A83" s="53" t="s">
        <v>177</v>
      </c>
      <c r="B83" s="53" t="s">
        <v>178</v>
      </c>
      <c r="C83" s="30">
        <v>4301020189</v>
      </c>
      <c r="D83" s="81">
        <v>4607091384789</v>
      </c>
      <c r="E83" s="82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274" t="s">
        <v>179</v>
      </c>
      <c r="N83" s="84"/>
      <c r="O83" s="84"/>
      <c r="P83" s="84"/>
      <c r="Q83" s="82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customHeight="1" x14ac:dyDescent="0.25">
      <c r="A84" s="53" t="s">
        <v>180</v>
      </c>
      <c r="B84" s="53" t="s">
        <v>181</v>
      </c>
      <c r="C84" s="30">
        <v>4301020235</v>
      </c>
      <c r="D84" s="81">
        <v>4680115881488</v>
      </c>
      <c r="E84" s="82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275" t="s">
        <v>182</v>
      </c>
      <c r="N84" s="84"/>
      <c r="O84" s="84"/>
      <c r="P84" s="84"/>
      <c r="Q84" s="82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customHeight="1" x14ac:dyDescent="0.25">
      <c r="A85" s="53" t="s">
        <v>183</v>
      </c>
      <c r="B85" s="53" t="s">
        <v>184</v>
      </c>
      <c r="C85" s="30">
        <v>4301020183</v>
      </c>
      <c r="D85" s="81">
        <v>4607091384765</v>
      </c>
      <c r="E85" s="82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270" t="s">
        <v>185</v>
      </c>
      <c r="N85" s="84"/>
      <c r="O85" s="84"/>
      <c r="P85" s="84"/>
      <c r="Q85" s="82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customHeight="1" x14ac:dyDescent="0.25">
      <c r="A86" s="53" t="s">
        <v>186</v>
      </c>
      <c r="B86" s="53" t="s">
        <v>187</v>
      </c>
      <c r="C86" s="30">
        <v>4301020217</v>
      </c>
      <c r="D86" s="81">
        <v>4680115880658</v>
      </c>
      <c r="E86" s="82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271" t="s">
        <v>188</v>
      </c>
      <c r="N86" s="84"/>
      <c r="O86" s="84"/>
      <c r="P86" s="84"/>
      <c r="Q86" s="82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customHeight="1" x14ac:dyDescent="0.25">
      <c r="A87" s="53" t="s">
        <v>189</v>
      </c>
      <c r="B87" s="53" t="s">
        <v>190</v>
      </c>
      <c r="C87" s="30">
        <v>4301020223</v>
      </c>
      <c r="D87" s="81">
        <v>4607091381962</v>
      </c>
      <c r="E87" s="82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272" t="s">
        <v>191</v>
      </c>
      <c r="N87" s="84"/>
      <c r="O87" s="84"/>
      <c r="P87" s="84"/>
      <c r="Q87" s="82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4"/>
      <c r="Y90" s="64"/>
    </row>
    <row r="91" spans="1:25" ht="16.5" customHeight="1" x14ac:dyDescent="0.25">
      <c r="A91" s="53" t="s">
        <v>192</v>
      </c>
      <c r="B91" s="53" t="s">
        <v>193</v>
      </c>
      <c r="C91" s="30">
        <v>4301030895</v>
      </c>
      <c r="D91" s="81">
        <v>4607091387667</v>
      </c>
      <c r="E91" s="82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266" t="s">
        <v>194</v>
      </c>
      <c r="N91" s="84"/>
      <c r="O91" s="84"/>
      <c r="P91" s="84"/>
      <c r="Q91" s="82"/>
      <c r="R91" s="33"/>
      <c r="S91" s="33"/>
      <c r="T91" s="34" t="s">
        <v>63</v>
      </c>
      <c r="U91" s="58"/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customHeight="1" x14ac:dyDescent="0.25">
      <c r="A92" s="53" t="s">
        <v>195</v>
      </c>
      <c r="B92" s="53" t="s">
        <v>196</v>
      </c>
      <c r="C92" s="30">
        <v>4301030961</v>
      </c>
      <c r="D92" s="81">
        <v>4607091387636</v>
      </c>
      <c r="E92" s="82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267" t="s">
        <v>197</v>
      </c>
      <c r="N92" s="84"/>
      <c r="O92" s="84"/>
      <c r="P92" s="84"/>
      <c r="Q92" s="82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customHeight="1" x14ac:dyDescent="0.25">
      <c r="A93" s="53" t="s">
        <v>198</v>
      </c>
      <c r="B93" s="53" t="s">
        <v>199</v>
      </c>
      <c r="C93" s="30">
        <v>4301031078</v>
      </c>
      <c r="D93" s="81">
        <v>4607091384727</v>
      </c>
      <c r="E93" s="82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268" t="s">
        <v>200</v>
      </c>
      <c r="N93" s="84"/>
      <c r="O93" s="84"/>
      <c r="P93" s="84"/>
      <c r="Q93" s="82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customHeight="1" x14ac:dyDescent="0.25">
      <c r="A94" s="53" t="s">
        <v>201</v>
      </c>
      <c r="B94" s="53" t="s">
        <v>202</v>
      </c>
      <c r="C94" s="30">
        <v>4301031080</v>
      </c>
      <c r="D94" s="81">
        <v>4607091386745</v>
      </c>
      <c r="E94" s="82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269" t="s">
        <v>203</v>
      </c>
      <c r="N94" s="84"/>
      <c r="O94" s="84"/>
      <c r="P94" s="84"/>
      <c r="Q94" s="82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customHeight="1" x14ac:dyDescent="0.25">
      <c r="A95" s="53" t="s">
        <v>204</v>
      </c>
      <c r="B95" s="53" t="s">
        <v>205</v>
      </c>
      <c r="C95" s="30">
        <v>4301030963</v>
      </c>
      <c r="D95" s="81">
        <v>4607091382426</v>
      </c>
      <c r="E95" s="82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261" t="s">
        <v>206</v>
      </c>
      <c r="N95" s="84"/>
      <c r="O95" s="84"/>
      <c r="P95" s="84"/>
      <c r="Q95" s="82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customHeight="1" x14ac:dyDescent="0.25">
      <c r="A96" s="53" t="s">
        <v>207</v>
      </c>
      <c r="B96" s="53" t="s">
        <v>208</v>
      </c>
      <c r="C96" s="30">
        <v>4301030962</v>
      </c>
      <c r="D96" s="81">
        <v>4607091386547</v>
      </c>
      <c r="E96" s="82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262" t="s">
        <v>209</v>
      </c>
      <c r="N96" s="84"/>
      <c r="O96" s="84"/>
      <c r="P96" s="84"/>
      <c r="Q96" s="82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customHeight="1" x14ac:dyDescent="0.25">
      <c r="A97" s="53" t="s">
        <v>210</v>
      </c>
      <c r="B97" s="53" t="s">
        <v>211</v>
      </c>
      <c r="C97" s="30">
        <v>4301031077</v>
      </c>
      <c r="D97" s="81">
        <v>4607091384703</v>
      </c>
      <c r="E97" s="82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263" t="s">
        <v>212</v>
      </c>
      <c r="N97" s="84"/>
      <c r="O97" s="84"/>
      <c r="P97" s="84"/>
      <c r="Q97" s="82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customHeight="1" x14ac:dyDescent="0.25">
      <c r="A98" s="53" t="s">
        <v>213</v>
      </c>
      <c r="B98" s="53" t="s">
        <v>214</v>
      </c>
      <c r="C98" s="30">
        <v>4301031079</v>
      </c>
      <c r="D98" s="81">
        <v>4607091384734</v>
      </c>
      <c r="E98" s="82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264" t="s">
        <v>215</v>
      </c>
      <c r="N98" s="84"/>
      <c r="O98" s="84"/>
      <c r="P98" s="84"/>
      <c r="Q98" s="82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customHeight="1" x14ac:dyDescent="0.25">
      <c r="A99" s="53" t="s">
        <v>216</v>
      </c>
      <c r="B99" s="53" t="s">
        <v>217</v>
      </c>
      <c r="C99" s="30">
        <v>4301030964</v>
      </c>
      <c r="D99" s="81">
        <v>4607091382464</v>
      </c>
      <c r="E99" s="82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265" t="s">
        <v>218</v>
      </c>
      <c r="N99" s="84"/>
      <c r="O99" s="84"/>
      <c r="P99" s="84"/>
      <c r="Q99" s="82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4"/>
      <c r="Y102" s="64"/>
    </row>
    <row r="103" spans="1:25" ht="27" customHeight="1" x14ac:dyDescent="0.25">
      <c r="A103" s="53" t="s">
        <v>219</v>
      </c>
      <c r="B103" s="53" t="s">
        <v>220</v>
      </c>
      <c r="C103" s="30">
        <v>4301051437</v>
      </c>
      <c r="D103" s="81">
        <v>4607091386967</v>
      </c>
      <c r="E103" s="82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258" t="s">
        <v>221</v>
      </c>
      <c r="N103" s="84"/>
      <c r="O103" s="84"/>
      <c r="P103" s="84"/>
      <c r="Q103" s="82"/>
      <c r="R103" s="33"/>
      <c r="S103" s="33"/>
      <c r="T103" s="34" t="s">
        <v>63</v>
      </c>
      <c r="U103" s="58">
        <v>200</v>
      </c>
      <c r="V103" s="59">
        <f t="shared" ref="V103:V109" si="6">IFERROR(IF(U103="",0,CEILING((U103/$H103),1)*$H103),"")</f>
        <v>202.5</v>
      </c>
      <c r="W103" s="35">
        <f>IFERROR(IF(V103=0,"",ROUNDUP(V103/H103,0)*0.02175),"")</f>
        <v>0.54374999999999996</v>
      </c>
      <c r="X103" s="55"/>
      <c r="Y103" s="56"/>
    </row>
    <row r="104" spans="1:25" ht="16.5" customHeight="1" x14ac:dyDescent="0.25">
      <c r="A104" s="53" t="s">
        <v>222</v>
      </c>
      <c r="B104" s="53" t="s">
        <v>223</v>
      </c>
      <c r="C104" s="30">
        <v>4301051311</v>
      </c>
      <c r="D104" s="81">
        <v>4607091385304</v>
      </c>
      <c r="E104" s="82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259" t="s">
        <v>224</v>
      </c>
      <c r="N104" s="84"/>
      <c r="O104" s="84"/>
      <c r="P104" s="84"/>
      <c r="Q104" s="82"/>
      <c r="R104" s="33"/>
      <c r="S104" s="33"/>
      <c r="T104" s="34" t="s">
        <v>63</v>
      </c>
      <c r="U104" s="58">
        <v>40</v>
      </c>
      <c r="V104" s="59">
        <f t="shared" si="6"/>
        <v>40.5</v>
      </c>
      <c r="W104" s="35">
        <f>IFERROR(IF(V104=0,"",ROUNDUP(V104/H104,0)*0.02175),"")</f>
        <v>0.10874999999999999</v>
      </c>
      <c r="X104" s="55"/>
      <c r="Y104" s="56"/>
    </row>
    <row r="105" spans="1:25" ht="16.5" customHeight="1" x14ac:dyDescent="0.25">
      <c r="A105" s="53" t="s">
        <v>225</v>
      </c>
      <c r="B105" s="53" t="s">
        <v>226</v>
      </c>
      <c r="C105" s="30">
        <v>4301051306</v>
      </c>
      <c r="D105" s="81">
        <v>4607091386264</v>
      </c>
      <c r="E105" s="82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260" t="s">
        <v>227</v>
      </c>
      <c r="N105" s="84"/>
      <c r="O105" s="84"/>
      <c r="P105" s="84"/>
      <c r="Q105" s="82"/>
      <c r="R105" s="33"/>
      <c r="S105" s="33"/>
      <c r="T105" s="34" t="s">
        <v>63</v>
      </c>
      <c r="U105" s="58"/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customHeight="1" x14ac:dyDescent="0.25">
      <c r="A106" s="53" t="s">
        <v>228</v>
      </c>
      <c r="B106" s="53" t="s">
        <v>229</v>
      </c>
      <c r="C106" s="30">
        <v>4301051436</v>
      </c>
      <c r="D106" s="81">
        <v>4607091385731</v>
      </c>
      <c r="E106" s="82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254" t="s">
        <v>230</v>
      </c>
      <c r="N106" s="84"/>
      <c r="O106" s="84"/>
      <c r="P106" s="84"/>
      <c r="Q106" s="82"/>
      <c r="R106" s="33"/>
      <c r="S106" s="33"/>
      <c r="T106" s="34" t="s">
        <v>63</v>
      </c>
      <c r="U106" s="58">
        <v>0</v>
      </c>
      <c r="V106" s="59">
        <f t="shared" si="6"/>
        <v>0</v>
      </c>
      <c r="W106" s="35" t="str">
        <f>IFERROR(IF(V106=0,"",ROUNDUP(V106/H106,0)*0.00753),"")</f>
        <v/>
      </c>
      <c r="X106" s="55"/>
      <c r="Y106" s="56"/>
    </row>
    <row r="107" spans="1:25" ht="27" customHeight="1" x14ac:dyDescent="0.25">
      <c r="A107" s="53" t="s">
        <v>231</v>
      </c>
      <c r="B107" s="53" t="s">
        <v>232</v>
      </c>
      <c r="C107" s="30">
        <v>4301051439</v>
      </c>
      <c r="D107" s="81">
        <v>4680115880214</v>
      </c>
      <c r="E107" s="82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255" t="s">
        <v>233</v>
      </c>
      <c r="N107" s="84"/>
      <c r="O107" s="84"/>
      <c r="P107" s="84"/>
      <c r="Q107" s="82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customHeight="1" x14ac:dyDescent="0.25">
      <c r="A108" s="53" t="s">
        <v>234</v>
      </c>
      <c r="B108" s="53" t="s">
        <v>235</v>
      </c>
      <c r="C108" s="30">
        <v>4301051438</v>
      </c>
      <c r="D108" s="81">
        <v>4680115880894</v>
      </c>
      <c r="E108" s="82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256" t="s">
        <v>236</v>
      </c>
      <c r="N108" s="84"/>
      <c r="O108" s="84"/>
      <c r="P108" s="84"/>
      <c r="Q108" s="82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customHeight="1" x14ac:dyDescent="0.25">
      <c r="A109" s="53" t="s">
        <v>237</v>
      </c>
      <c r="B109" s="53" t="s">
        <v>238</v>
      </c>
      <c r="C109" s="30">
        <v>4301051313</v>
      </c>
      <c r="D109" s="81">
        <v>4607091385427</v>
      </c>
      <c r="E109" s="82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57" t="s">
        <v>239</v>
      </c>
      <c r="N109" s="84"/>
      <c r="O109" s="84"/>
      <c r="P109" s="84"/>
      <c r="Q109" s="82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6" t="s">
        <v>65</v>
      </c>
      <c r="U110" s="60">
        <f>IFERROR(U103/H103,"0")+IFERROR(U104/H104,"0")+IFERROR(U105/H105,"0")+IFERROR(U106/H106,"0")+IFERROR(U107/H107,"0")+IFERROR(U108/H108,"0")+IFERROR(U109/H109,"0")</f>
        <v>29.62962962962963</v>
      </c>
      <c r="V110" s="60">
        <f>IFERROR(V103/H103,"0")+IFERROR(V104/H104,"0")+IFERROR(V105/H105,"0")+IFERROR(V106/H106,"0")+IFERROR(V107/H107,"0")+IFERROR(V108/H108,"0")+IFERROR(V109/H109,"0")</f>
        <v>30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0.65249999999999997</v>
      </c>
      <c r="X110" s="61"/>
      <c r="Y110" s="61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6" t="s">
        <v>63</v>
      </c>
      <c r="U111" s="60">
        <f>IFERROR(SUM(U103:U109),"0")</f>
        <v>240</v>
      </c>
      <c r="V111" s="60">
        <f>IFERROR(SUM(V103:V109),"0")</f>
        <v>243</v>
      </c>
      <c r="W111" s="36"/>
      <c r="X111" s="61"/>
      <c r="Y111" s="61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4"/>
      <c r="Y112" s="64"/>
    </row>
    <row r="113" spans="1:25" ht="27" customHeight="1" x14ac:dyDescent="0.25">
      <c r="A113" s="53" t="s">
        <v>241</v>
      </c>
      <c r="B113" s="53" t="s">
        <v>242</v>
      </c>
      <c r="C113" s="30">
        <v>4301060296</v>
      </c>
      <c r="D113" s="81">
        <v>4607091383065</v>
      </c>
      <c r="E113" s="82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50" t="s">
        <v>243</v>
      </c>
      <c r="N113" s="84"/>
      <c r="O113" s="84"/>
      <c r="P113" s="84"/>
      <c r="Q113" s="82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customHeight="1" x14ac:dyDescent="0.25">
      <c r="A114" s="53" t="s">
        <v>244</v>
      </c>
      <c r="B114" s="53" t="s">
        <v>245</v>
      </c>
      <c r="C114" s="30">
        <v>4301060282</v>
      </c>
      <c r="D114" s="81">
        <v>4607091380699</v>
      </c>
      <c r="E114" s="82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51" t="s">
        <v>246</v>
      </c>
      <c r="N114" s="84"/>
      <c r="O114" s="84"/>
      <c r="P114" s="84"/>
      <c r="Q114" s="82"/>
      <c r="R114" s="33"/>
      <c r="S114" s="33"/>
      <c r="T114" s="34" t="s">
        <v>63</v>
      </c>
      <c r="U114" s="58">
        <v>120</v>
      </c>
      <c r="V114" s="59">
        <f>IFERROR(IF(U114="",0,CEILING((U114/$H114),1)*$H114),"")</f>
        <v>124.8</v>
      </c>
      <c r="W114" s="35">
        <f>IFERROR(IF(V114=0,"",ROUNDUP(V114/H114,0)*0.02175),"")</f>
        <v>0.34799999999999998</v>
      </c>
      <c r="X114" s="55"/>
      <c r="Y114" s="56"/>
    </row>
    <row r="115" spans="1:25" ht="16.5" customHeight="1" x14ac:dyDescent="0.25">
      <c r="A115" s="53" t="s">
        <v>247</v>
      </c>
      <c r="B115" s="53" t="s">
        <v>248</v>
      </c>
      <c r="C115" s="30">
        <v>4301060309</v>
      </c>
      <c r="D115" s="81">
        <v>4680115880238</v>
      </c>
      <c r="E115" s="82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52" t="s">
        <v>249</v>
      </c>
      <c r="N115" s="84"/>
      <c r="O115" s="84"/>
      <c r="P115" s="84"/>
      <c r="Q115" s="82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customHeight="1" x14ac:dyDescent="0.25">
      <c r="A116" s="53" t="s">
        <v>250</v>
      </c>
      <c r="B116" s="53" t="s">
        <v>251</v>
      </c>
      <c r="C116" s="30">
        <v>4301060304</v>
      </c>
      <c r="D116" s="81">
        <v>4607091385922</v>
      </c>
      <c r="E116" s="82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53" t="s">
        <v>252</v>
      </c>
      <c r="N116" s="84"/>
      <c r="O116" s="84"/>
      <c r="P116" s="84"/>
      <c r="Q116" s="82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6" t="s">
        <v>65</v>
      </c>
      <c r="U117" s="60">
        <f>IFERROR(U113/H113,"0")+IFERROR(U114/H114,"0")+IFERROR(U115/H115,"0")+IFERROR(U116/H116,"0")</f>
        <v>15.384615384615385</v>
      </c>
      <c r="V117" s="60">
        <f>IFERROR(V113/H113,"0")+IFERROR(V114/H114,"0")+IFERROR(V115/H115,"0")+IFERROR(V116/H116,"0")</f>
        <v>16</v>
      </c>
      <c r="W117" s="60">
        <f>IFERROR(IF(W113="",0,W113),"0")+IFERROR(IF(W114="",0,W114),"0")+IFERROR(IF(W115="",0,W115),"0")+IFERROR(IF(W116="",0,W116),"0")</f>
        <v>0.34799999999999998</v>
      </c>
      <c r="X117" s="61"/>
      <c r="Y117" s="61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6" t="s">
        <v>63</v>
      </c>
      <c r="U118" s="60">
        <f>IFERROR(SUM(U113:U116),"0")</f>
        <v>120</v>
      </c>
      <c r="V118" s="60">
        <f>IFERROR(SUM(V113:V116),"0")</f>
        <v>124.8</v>
      </c>
      <c r="W118" s="36"/>
      <c r="X118" s="61"/>
      <c r="Y118" s="61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5"/>
      <c r="Y119" s="65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4"/>
      <c r="Y120" s="64"/>
    </row>
    <row r="121" spans="1:25" ht="27" customHeight="1" x14ac:dyDescent="0.25">
      <c r="A121" s="53" t="s">
        <v>254</v>
      </c>
      <c r="B121" s="53" t="s">
        <v>255</v>
      </c>
      <c r="C121" s="30">
        <v>4301051360</v>
      </c>
      <c r="D121" s="81">
        <v>4607091385168</v>
      </c>
      <c r="E121" s="82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48" t="s">
        <v>256</v>
      </c>
      <c r="N121" s="84"/>
      <c r="O121" s="84"/>
      <c r="P121" s="84"/>
      <c r="Q121" s="82"/>
      <c r="R121" s="33"/>
      <c r="S121" s="33"/>
      <c r="T121" s="34" t="s">
        <v>63</v>
      </c>
      <c r="U121" s="58">
        <v>80</v>
      </c>
      <c r="V121" s="59">
        <f>IFERROR(IF(U121="",0,CEILING((U121/$H121),1)*$H121),"")</f>
        <v>81</v>
      </c>
      <c r="W121" s="35">
        <f>IFERROR(IF(V121=0,"",ROUNDUP(V121/H121,0)*0.02175),"")</f>
        <v>0.21749999999999997</v>
      </c>
      <c r="X121" s="55"/>
      <c r="Y121" s="56"/>
    </row>
    <row r="122" spans="1:25" ht="16.5" customHeight="1" x14ac:dyDescent="0.25">
      <c r="A122" s="53" t="s">
        <v>257</v>
      </c>
      <c r="B122" s="53" t="s">
        <v>258</v>
      </c>
      <c r="C122" s="30">
        <v>4301051362</v>
      </c>
      <c r="D122" s="81">
        <v>4607091383256</v>
      </c>
      <c r="E122" s="82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49" t="s">
        <v>259</v>
      </c>
      <c r="N122" s="84"/>
      <c r="O122" s="84"/>
      <c r="P122" s="84"/>
      <c r="Q122" s="82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customHeight="1" x14ac:dyDescent="0.25">
      <c r="A123" s="53" t="s">
        <v>260</v>
      </c>
      <c r="B123" s="53" t="s">
        <v>261</v>
      </c>
      <c r="C123" s="30">
        <v>4301051358</v>
      </c>
      <c r="D123" s="81">
        <v>4607091385748</v>
      </c>
      <c r="E123" s="82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46" t="s">
        <v>262</v>
      </c>
      <c r="N123" s="84"/>
      <c r="O123" s="84"/>
      <c r="P123" s="84"/>
      <c r="Q123" s="82"/>
      <c r="R123" s="33"/>
      <c r="S123" s="33"/>
      <c r="T123" s="34" t="s">
        <v>63</v>
      </c>
      <c r="U123" s="58"/>
      <c r="V123" s="5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</row>
    <row r="124" spans="1:25" ht="16.5" customHeight="1" x14ac:dyDescent="0.25">
      <c r="A124" s="53" t="s">
        <v>263</v>
      </c>
      <c r="B124" s="53" t="s">
        <v>264</v>
      </c>
      <c r="C124" s="30">
        <v>4301051364</v>
      </c>
      <c r="D124" s="81">
        <v>4607091384581</v>
      </c>
      <c r="E124" s="82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47" t="s">
        <v>265</v>
      </c>
      <c r="N124" s="84"/>
      <c r="O124" s="84"/>
      <c r="P124" s="84"/>
      <c r="Q124" s="82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6" t="s">
        <v>65</v>
      </c>
      <c r="U125" s="60">
        <f>IFERROR(U121/H121,"0")+IFERROR(U122/H122,"0")+IFERROR(U123/H123,"0")+IFERROR(U124/H124,"0")</f>
        <v>9.8765432098765444</v>
      </c>
      <c r="V125" s="60">
        <f>IFERROR(V121/H121,"0")+IFERROR(V122/H122,"0")+IFERROR(V123/H123,"0")+IFERROR(V124/H124,"0")</f>
        <v>10</v>
      </c>
      <c r="W125" s="60">
        <f>IFERROR(IF(W121="",0,W121),"0")+IFERROR(IF(W122="",0,W122),"0")+IFERROR(IF(W123="",0,W123),"0")+IFERROR(IF(W124="",0,W124),"0")</f>
        <v>0.21749999999999997</v>
      </c>
      <c r="X125" s="61"/>
      <c r="Y125" s="61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6" t="s">
        <v>63</v>
      </c>
      <c r="U126" s="60">
        <f>IFERROR(SUM(U121:U124),"0")</f>
        <v>80</v>
      </c>
      <c r="V126" s="60">
        <f>IFERROR(SUM(V121:V124),"0")</f>
        <v>81</v>
      </c>
      <c r="W126" s="36"/>
      <c r="X126" s="61"/>
      <c r="Y126" s="61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7"/>
      <c r="Y127" s="47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5"/>
      <c r="Y128" s="65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4"/>
      <c r="Y129" s="64"/>
    </row>
    <row r="130" spans="1:25" ht="27" customHeight="1" x14ac:dyDescent="0.25">
      <c r="A130" s="53" t="s">
        <v>268</v>
      </c>
      <c r="B130" s="53" t="s">
        <v>269</v>
      </c>
      <c r="C130" s="30">
        <v>4301011223</v>
      </c>
      <c r="D130" s="81">
        <v>4607091383423</v>
      </c>
      <c r="E130" s="82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43" t="s">
        <v>270</v>
      </c>
      <c r="N130" s="84"/>
      <c r="O130" s="84"/>
      <c r="P130" s="84"/>
      <c r="Q130" s="82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customHeight="1" x14ac:dyDescent="0.25">
      <c r="A131" s="53" t="s">
        <v>271</v>
      </c>
      <c r="B131" s="53" t="s">
        <v>272</v>
      </c>
      <c r="C131" s="30">
        <v>4301011338</v>
      </c>
      <c r="D131" s="81">
        <v>4607091381405</v>
      </c>
      <c r="E131" s="82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44" t="s">
        <v>273</v>
      </c>
      <c r="N131" s="84"/>
      <c r="O131" s="84"/>
      <c r="P131" s="84"/>
      <c r="Q131" s="82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customHeight="1" x14ac:dyDescent="0.25">
      <c r="A132" s="53" t="s">
        <v>274</v>
      </c>
      <c r="B132" s="53" t="s">
        <v>275</v>
      </c>
      <c r="C132" s="30">
        <v>4301011333</v>
      </c>
      <c r="D132" s="81">
        <v>4607091386516</v>
      </c>
      <c r="E132" s="82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45" t="s">
        <v>276</v>
      </c>
      <c r="N132" s="84"/>
      <c r="O132" s="84"/>
      <c r="P132" s="84"/>
      <c r="Q132" s="82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5"/>
      <c r="Y135" s="65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4"/>
      <c r="Y136" s="64"/>
    </row>
    <row r="137" spans="1:25" ht="27" customHeight="1" x14ac:dyDescent="0.25">
      <c r="A137" s="53" t="s">
        <v>278</v>
      </c>
      <c r="B137" s="53" t="s">
        <v>279</v>
      </c>
      <c r="C137" s="30">
        <v>4301011346</v>
      </c>
      <c r="D137" s="81">
        <v>4607091387445</v>
      </c>
      <c r="E137" s="82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39" t="s">
        <v>280</v>
      </c>
      <c r="N137" s="84"/>
      <c r="O137" s="84"/>
      <c r="P137" s="84"/>
      <c r="Q137" s="82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customHeight="1" x14ac:dyDescent="0.25">
      <c r="A138" s="53" t="s">
        <v>281</v>
      </c>
      <c r="B138" s="53" t="s">
        <v>282</v>
      </c>
      <c r="C138" s="30">
        <v>4301011362</v>
      </c>
      <c r="D138" s="81">
        <v>4607091386004</v>
      </c>
      <c r="E138" s="82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40" t="s">
        <v>284</v>
      </c>
      <c r="N138" s="84"/>
      <c r="O138" s="84"/>
      <c r="P138" s="84"/>
      <c r="Q138" s="82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customHeight="1" x14ac:dyDescent="0.25">
      <c r="A139" s="53" t="s">
        <v>281</v>
      </c>
      <c r="B139" s="53" t="s">
        <v>285</v>
      </c>
      <c r="C139" s="30">
        <v>4301011308</v>
      </c>
      <c r="D139" s="81">
        <v>4607091386004</v>
      </c>
      <c r="E139" s="82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41" t="s">
        <v>284</v>
      </c>
      <c r="N139" s="84"/>
      <c r="O139" s="84"/>
      <c r="P139" s="84"/>
      <c r="Q139" s="82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customHeight="1" x14ac:dyDescent="0.25">
      <c r="A140" s="53" t="s">
        <v>286</v>
      </c>
      <c r="B140" s="53" t="s">
        <v>287</v>
      </c>
      <c r="C140" s="30">
        <v>4301011347</v>
      </c>
      <c r="D140" s="81">
        <v>4607091386073</v>
      </c>
      <c r="E140" s="82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42" t="s">
        <v>288</v>
      </c>
      <c r="N140" s="84"/>
      <c r="O140" s="84"/>
      <c r="P140" s="84"/>
      <c r="Q140" s="82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customHeight="1" x14ac:dyDescent="0.25">
      <c r="A141" s="53" t="s">
        <v>289</v>
      </c>
      <c r="B141" s="53" t="s">
        <v>290</v>
      </c>
      <c r="C141" s="30">
        <v>4301010928</v>
      </c>
      <c r="D141" s="81">
        <v>4607091387322</v>
      </c>
      <c r="E141" s="82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34" t="s">
        <v>291</v>
      </c>
      <c r="N141" s="84"/>
      <c r="O141" s="84"/>
      <c r="P141" s="84"/>
      <c r="Q141" s="82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customHeight="1" x14ac:dyDescent="0.25">
      <c r="A142" s="53" t="s">
        <v>289</v>
      </c>
      <c r="B142" s="53" t="s">
        <v>292</v>
      </c>
      <c r="C142" s="30">
        <v>4301011395</v>
      </c>
      <c r="D142" s="81">
        <v>4607091387322</v>
      </c>
      <c r="E142" s="82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35" t="s">
        <v>291</v>
      </c>
      <c r="N142" s="84"/>
      <c r="O142" s="84"/>
      <c r="P142" s="84"/>
      <c r="Q142" s="82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customHeight="1" x14ac:dyDescent="0.25">
      <c r="A143" s="53" t="s">
        <v>293</v>
      </c>
      <c r="B143" s="53" t="s">
        <v>294</v>
      </c>
      <c r="C143" s="30">
        <v>4301011311</v>
      </c>
      <c r="D143" s="81">
        <v>4607091387377</v>
      </c>
      <c r="E143" s="82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36" t="s">
        <v>295</v>
      </c>
      <c r="N143" s="84"/>
      <c r="O143" s="84"/>
      <c r="P143" s="84"/>
      <c r="Q143" s="82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customHeight="1" x14ac:dyDescent="0.25">
      <c r="A144" s="53" t="s">
        <v>296</v>
      </c>
      <c r="B144" s="53" t="s">
        <v>297</v>
      </c>
      <c r="C144" s="30">
        <v>4301010945</v>
      </c>
      <c r="D144" s="81">
        <v>4607091387353</v>
      </c>
      <c r="E144" s="82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37" t="s">
        <v>298</v>
      </c>
      <c r="N144" s="84"/>
      <c r="O144" s="84"/>
      <c r="P144" s="84"/>
      <c r="Q144" s="82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customHeight="1" x14ac:dyDescent="0.25">
      <c r="A145" s="53" t="s">
        <v>299</v>
      </c>
      <c r="B145" s="53" t="s">
        <v>300</v>
      </c>
      <c r="C145" s="30">
        <v>4301011328</v>
      </c>
      <c r="D145" s="81">
        <v>4607091386011</v>
      </c>
      <c r="E145" s="82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38" t="s">
        <v>301</v>
      </c>
      <c r="N145" s="84"/>
      <c r="O145" s="84"/>
      <c r="P145" s="84"/>
      <c r="Q145" s="82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customHeight="1" x14ac:dyDescent="0.25">
      <c r="A146" s="53" t="s">
        <v>302</v>
      </c>
      <c r="B146" s="53" t="s">
        <v>303</v>
      </c>
      <c r="C146" s="30">
        <v>4301011329</v>
      </c>
      <c r="D146" s="81">
        <v>4607091387308</v>
      </c>
      <c r="E146" s="82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9" t="s">
        <v>304</v>
      </c>
      <c r="N146" s="84"/>
      <c r="O146" s="84"/>
      <c r="P146" s="84"/>
      <c r="Q146" s="82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customHeight="1" x14ac:dyDescent="0.25">
      <c r="A147" s="53" t="s">
        <v>305</v>
      </c>
      <c r="B147" s="53" t="s">
        <v>306</v>
      </c>
      <c r="C147" s="30">
        <v>4301011049</v>
      </c>
      <c r="D147" s="81">
        <v>4607091387339</v>
      </c>
      <c r="E147" s="82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30" t="s">
        <v>307</v>
      </c>
      <c r="N147" s="84"/>
      <c r="O147" s="84"/>
      <c r="P147" s="84"/>
      <c r="Q147" s="82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customHeight="1" x14ac:dyDescent="0.25">
      <c r="A148" s="53" t="s">
        <v>308</v>
      </c>
      <c r="B148" s="53" t="s">
        <v>309</v>
      </c>
      <c r="C148" s="30">
        <v>4301011454</v>
      </c>
      <c r="D148" s="81">
        <v>4680115881396</v>
      </c>
      <c r="E148" s="82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31" t="s">
        <v>310</v>
      </c>
      <c r="N148" s="84"/>
      <c r="O148" s="84"/>
      <c r="P148" s="84"/>
      <c r="Q148" s="82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customHeight="1" x14ac:dyDescent="0.25">
      <c r="A149" s="53" t="s">
        <v>311</v>
      </c>
      <c r="B149" s="53" t="s">
        <v>312</v>
      </c>
      <c r="C149" s="30">
        <v>4301010944</v>
      </c>
      <c r="D149" s="81">
        <v>4607091387346</v>
      </c>
      <c r="E149" s="82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32" t="s">
        <v>313</v>
      </c>
      <c r="N149" s="84"/>
      <c r="O149" s="84"/>
      <c r="P149" s="84"/>
      <c r="Q149" s="82"/>
      <c r="R149" s="33"/>
      <c r="S149" s="33"/>
      <c r="T149" s="34" t="s">
        <v>63</v>
      </c>
      <c r="U149" s="58">
        <v>0</v>
      </c>
      <c r="V149" s="59">
        <f t="shared" si="7"/>
        <v>0</v>
      </c>
      <c r="W149" s="35" t="str">
        <f>IFERROR(IF(V149=0,"",ROUNDUP(V149/H149,0)*0.00937),"")</f>
        <v/>
      </c>
      <c r="X149" s="55"/>
      <c r="Y149" s="56"/>
    </row>
    <row r="150" spans="1:25" ht="27" customHeight="1" x14ac:dyDescent="0.25">
      <c r="A150" s="53" t="s">
        <v>314</v>
      </c>
      <c r="B150" s="53" t="s">
        <v>315</v>
      </c>
      <c r="C150" s="30">
        <v>4301011353</v>
      </c>
      <c r="D150" s="81">
        <v>4607091389807</v>
      </c>
      <c r="E150" s="82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33" t="s">
        <v>316</v>
      </c>
      <c r="N150" s="84"/>
      <c r="O150" s="84"/>
      <c r="P150" s="84"/>
      <c r="Q150" s="82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x14ac:dyDescent="0.2">
      <c r="A151" s="90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91"/>
      <c r="M151" s="87" t="s">
        <v>64</v>
      </c>
      <c r="N151" s="88"/>
      <c r="O151" s="88"/>
      <c r="P151" s="88"/>
      <c r="Q151" s="88"/>
      <c r="R151" s="88"/>
      <c r="S151" s="89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1"/>
      <c r="Y151" s="61"/>
    </row>
    <row r="152" spans="1:25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6" t="s">
        <v>63</v>
      </c>
      <c r="U152" s="60">
        <f>IFERROR(SUM(U137:U150),"0")</f>
        <v>0</v>
      </c>
      <c r="V152" s="60">
        <f>IFERROR(SUM(V137:V150),"0")</f>
        <v>0</v>
      </c>
      <c r="W152" s="36"/>
      <c r="X152" s="61"/>
      <c r="Y152" s="61"/>
    </row>
    <row r="153" spans="1:25" ht="14.25" customHeight="1" x14ac:dyDescent="0.25">
      <c r="A153" s="92" t="s">
        <v>105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4"/>
      <c r="Y153" s="64"/>
    </row>
    <row r="154" spans="1:25" ht="16.5" customHeight="1" x14ac:dyDescent="0.25">
      <c r="A154" s="53" t="s">
        <v>317</v>
      </c>
      <c r="B154" s="53" t="s">
        <v>318</v>
      </c>
      <c r="C154" s="30">
        <v>4301020220</v>
      </c>
      <c r="D154" s="81">
        <v>4680115880764</v>
      </c>
      <c r="E154" s="82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8" t="s">
        <v>319</v>
      </c>
      <c r="N154" s="84"/>
      <c r="O154" s="84"/>
      <c r="P154" s="84"/>
      <c r="Q154" s="82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x14ac:dyDescent="0.2">
      <c r="A155" s="90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91"/>
      <c r="M155" s="87" t="s">
        <v>64</v>
      </c>
      <c r="N155" s="88"/>
      <c r="O155" s="88"/>
      <c r="P155" s="88"/>
      <c r="Q155" s="88"/>
      <c r="R155" s="88"/>
      <c r="S155" s="89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customHeight="1" x14ac:dyDescent="0.25">
      <c r="A157" s="92" t="s">
        <v>58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64"/>
      <c r="Y157" s="64"/>
    </row>
    <row r="158" spans="1:25" ht="27" customHeight="1" x14ac:dyDescent="0.25">
      <c r="A158" s="53" t="s">
        <v>320</v>
      </c>
      <c r="B158" s="53" t="s">
        <v>321</v>
      </c>
      <c r="C158" s="30">
        <v>4301031224</v>
      </c>
      <c r="D158" s="81">
        <v>4680115882683</v>
      </c>
      <c r="E158" s="82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4" t="s">
        <v>322</v>
      </c>
      <c r="N158" s="84"/>
      <c r="O158" s="84"/>
      <c r="P158" s="84"/>
      <c r="Q158" s="82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customHeight="1" x14ac:dyDescent="0.25">
      <c r="A159" s="53" t="s">
        <v>324</v>
      </c>
      <c r="B159" s="53" t="s">
        <v>325</v>
      </c>
      <c r="C159" s="30">
        <v>4301031230</v>
      </c>
      <c r="D159" s="81">
        <v>4680115882690</v>
      </c>
      <c r="E159" s="82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5" t="s">
        <v>326</v>
      </c>
      <c r="N159" s="84"/>
      <c r="O159" s="84"/>
      <c r="P159" s="84"/>
      <c r="Q159" s="82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customHeight="1" x14ac:dyDescent="0.25">
      <c r="A160" s="53" t="s">
        <v>327</v>
      </c>
      <c r="B160" s="53" t="s">
        <v>328</v>
      </c>
      <c r="C160" s="30">
        <v>4301030878</v>
      </c>
      <c r="D160" s="81">
        <v>4607091387193</v>
      </c>
      <c r="E160" s="82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6" t="s">
        <v>329</v>
      </c>
      <c r="N160" s="84"/>
      <c r="O160" s="84"/>
      <c r="P160" s="84"/>
      <c r="Q160" s="82"/>
      <c r="R160" s="33"/>
      <c r="S160" s="33"/>
      <c r="T160" s="34" t="s">
        <v>63</v>
      </c>
      <c r="U160" s="58">
        <v>200</v>
      </c>
      <c r="V160" s="59">
        <f t="shared" si="8"/>
        <v>201.60000000000002</v>
      </c>
      <c r="W160" s="35">
        <f>IFERROR(IF(V160=0,"",ROUNDUP(V160/H160,0)*0.00753),"")</f>
        <v>0.36143999999999998</v>
      </c>
      <c r="X160" s="55"/>
      <c r="Y160" s="56"/>
    </row>
    <row r="161" spans="1:25" ht="27" customHeight="1" x14ac:dyDescent="0.25">
      <c r="A161" s="53" t="s">
        <v>330</v>
      </c>
      <c r="B161" s="53" t="s">
        <v>331</v>
      </c>
      <c r="C161" s="30">
        <v>4301031153</v>
      </c>
      <c r="D161" s="81">
        <v>4607091387230</v>
      </c>
      <c r="E161" s="82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27" t="s">
        <v>332</v>
      </c>
      <c r="N161" s="84"/>
      <c r="O161" s="84"/>
      <c r="P161" s="84"/>
      <c r="Q161" s="82"/>
      <c r="R161" s="33"/>
      <c r="S161" s="33"/>
      <c r="T161" s="34" t="s">
        <v>63</v>
      </c>
      <c r="U161" s="58">
        <v>150</v>
      </c>
      <c r="V161" s="59">
        <f t="shared" si="8"/>
        <v>151.20000000000002</v>
      </c>
      <c r="W161" s="35">
        <f>IFERROR(IF(V161=0,"",ROUNDUP(V161/H161,0)*0.00753),"")</f>
        <v>0.27107999999999999</v>
      </c>
      <c r="X161" s="55"/>
      <c r="Y161" s="56"/>
    </row>
    <row r="162" spans="1:25" ht="27" customHeight="1" x14ac:dyDescent="0.25">
      <c r="A162" s="53" t="s">
        <v>333</v>
      </c>
      <c r="B162" s="53" t="s">
        <v>334</v>
      </c>
      <c r="C162" s="30">
        <v>4301031191</v>
      </c>
      <c r="D162" s="81">
        <v>4680115880993</v>
      </c>
      <c r="E162" s="82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19" t="s">
        <v>335</v>
      </c>
      <c r="N162" s="84"/>
      <c r="O162" s="84"/>
      <c r="P162" s="84"/>
      <c r="Q162" s="82"/>
      <c r="R162" s="33"/>
      <c r="S162" s="33"/>
      <c r="T162" s="34" t="s">
        <v>63</v>
      </c>
      <c r="U162" s="58">
        <v>250</v>
      </c>
      <c r="V162" s="59">
        <f t="shared" si="8"/>
        <v>252</v>
      </c>
      <c r="W162" s="35">
        <f>IFERROR(IF(V162=0,"",ROUNDUP(V162/H162,0)*0.00753),"")</f>
        <v>0.45180000000000003</v>
      </c>
      <c r="X162" s="55"/>
      <c r="Y162" s="56"/>
    </row>
    <row r="163" spans="1:25" ht="27" customHeight="1" x14ac:dyDescent="0.25">
      <c r="A163" s="53" t="s">
        <v>336</v>
      </c>
      <c r="B163" s="53" t="s">
        <v>337</v>
      </c>
      <c r="C163" s="30">
        <v>4301031204</v>
      </c>
      <c r="D163" s="81">
        <v>4680115881761</v>
      </c>
      <c r="E163" s="82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20" t="s">
        <v>338</v>
      </c>
      <c r="N163" s="84"/>
      <c r="O163" s="84"/>
      <c r="P163" s="84"/>
      <c r="Q163" s="82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customHeight="1" x14ac:dyDescent="0.25">
      <c r="A164" s="53" t="s">
        <v>339</v>
      </c>
      <c r="B164" s="53" t="s">
        <v>340</v>
      </c>
      <c r="C164" s="30">
        <v>4301031201</v>
      </c>
      <c r="D164" s="81">
        <v>4680115881563</v>
      </c>
      <c r="E164" s="82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21" t="s">
        <v>341</v>
      </c>
      <c r="N164" s="84"/>
      <c r="O164" s="84"/>
      <c r="P164" s="84"/>
      <c r="Q164" s="82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customHeight="1" x14ac:dyDescent="0.25">
      <c r="A165" s="53" t="s">
        <v>342</v>
      </c>
      <c r="B165" s="53" t="s">
        <v>343</v>
      </c>
      <c r="C165" s="30">
        <v>4301031152</v>
      </c>
      <c r="D165" s="81">
        <v>4607091387285</v>
      </c>
      <c r="E165" s="82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22" t="s">
        <v>344</v>
      </c>
      <c r="N165" s="84"/>
      <c r="O165" s="84"/>
      <c r="P165" s="84"/>
      <c r="Q165" s="82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customHeight="1" x14ac:dyDescent="0.25">
      <c r="A166" s="53" t="s">
        <v>345</v>
      </c>
      <c r="B166" s="53" t="s">
        <v>346</v>
      </c>
      <c r="C166" s="30">
        <v>4301031199</v>
      </c>
      <c r="D166" s="81">
        <v>4680115880986</v>
      </c>
      <c r="E166" s="82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23" t="s">
        <v>347</v>
      </c>
      <c r="N166" s="84"/>
      <c r="O166" s="84"/>
      <c r="P166" s="84"/>
      <c r="Q166" s="82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customHeight="1" x14ac:dyDescent="0.25">
      <c r="A167" s="53" t="s">
        <v>348</v>
      </c>
      <c r="B167" s="53" t="s">
        <v>349</v>
      </c>
      <c r="C167" s="30">
        <v>4301031190</v>
      </c>
      <c r="D167" s="81">
        <v>4680115880207</v>
      </c>
      <c r="E167" s="82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14" t="s">
        <v>350</v>
      </c>
      <c r="N167" s="84"/>
      <c r="O167" s="84"/>
      <c r="P167" s="84"/>
      <c r="Q167" s="82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customHeight="1" x14ac:dyDescent="0.25">
      <c r="A168" s="53" t="s">
        <v>351</v>
      </c>
      <c r="B168" s="53" t="s">
        <v>352</v>
      </c>
      <c r="C168" s="30">
        <v>4301031158</v>
      </c>
      <c r="D168" s="81">
        <v>4680115880191</v>
      </c>
      <c r="E168" s="82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15" t="s">
        <v>353</v>
      </c>
      <c r="N168" s="84"/>
      <c r="O168" s="84"/>
      <c r="P168" s="84"/>
      <c r="Q168" s="82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customHeight="1" x14ac:dyDescent="0.25">
      <c r="A169" s="53" t="s">
        <v>354</v>
      </c>
      <c r="B169" s="53" t="s">
        <v>355</v>
      </c>
      <c r="C169" s="30">
        <v>4301031151</v>
      </c>
      <c r="D169" s="81">
        <v>4607091389845</v>
      </c>
      <c r="E169" s="82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16" t="s">
        <v>356</v>
      </c>
      <c r="N169" s="84"/>
      <c r="O169" s="84"/>
      <c r="P169" s="84"/>
      <c r="Q169" s="82"/>
      <c r="R169" s="33"/>
      <c r="S169" s="33"/>
      <c r="T169" s="34" t="s">
        <v>63</v>
      </c>
      <c r="U169" s="58"/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customHeight="1" x14ac:dyDescent="0.25">
      <c r="A170" s="53" t="s">
        <v>357</v>
      </c>
      <c r="B170" s="53" t="s">
        <v>358</v>
      </c>
      <c r="C170" s="30">
        <v>4301031205</v>
      </c>
      <c r="D170" s="81">
        <v>4680115881785</v>
      </c>
      <c r="E170" s="82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17" t="s">
        <v>359</v>
      </c>
      <c r="N170" s="84"/>
      <c r="O170" s="84"/>
      <c r="P170" s="84"/>
      <c r="Q170" s="82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customHeight="1" x14ac:dyDescent="0.25">
      <c r="A171" s="53" t="s">
        <v>360</v>
      </c>
      <c r="B171" s="53" t="s">
        <v>361</v>
      </c>
      <c r="C171" s="30">
        <v>4301031202</v>
      </c>
      <c r="D171" s="81">
        <v>4680115881679</v>
      </c>
      <c r="E171" s="82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18" t="s">
        <v>362</v>
      </c>
      <c r="N171" s="84"/>
      <c r="O171" s="84"/>
      <c r="P171" s="84"/>
      <c r="Q171" s="82"/>
      <c r="R171" s="33"/>
      <c r="S171" s="33"/>
      <c r="T171" s="34" t="s">
        <v>63</v>
      </c>
      <c r="U171" s="58">
        <v>12.6</v>
      </c>
      <c r="V171" s="59">
        <f t="shared" si="8"/>
        <v>12.600000000000001</v>
      </c>
      <c r="W171" s="35">
        <f>IFERROR(IF(V171=0,"",ROUNDUP(V171/H171,0)*0.00502),"")</f>
        <v>3.0120000000000001E-2</v>
      </c>
      <c r="X171" s="55"/>
      <c r="Y171" s="56"/>
    </row>
    <row r="172" spans="1:25" x14ac:dyDescent="0.2">
      <c r="A172" s="90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91"/>
      <c r="M172" s="87" t="s">
        <v>64</v>
      </c>
      <c r="N172" s="88"/>
      <c r="O172" s="88"/>
      <c r="P172" s="88"/>
      <c r="Q172" s="88"/>
      <c r="R172" s="88"/>
      <c r="S172" s="89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148.85714285714286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150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1.1144399999999999</v>
      </c>
      <c r="X172" s="61"/>
      <c r="Y172" s="61"/>
    </row>
    <row r="173" spans="1:25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91"/>
      <c r="M173" s="87" t="s">
        <v>64</v>
      </c>
      <c r="N173" s="88"/>
      <c r="O173" s="88"/>
      <c r="P173" s="88"/>
      <c r="Q173" s="88"/>
      <c r="R173" s="88"/>
      <c r="S173" s="89"/>
      <c r="T173" s="36" t="s">
        <v>63</v>
      </c>
      <c r="U173" s="60">
        <f>IFERROR(SUM(U158:U171),"0")</f>
        <v>612.6</v>
      </c>
      <c r="V173" s="60">
        <f>IFERROR(SUM(V158:V171),"0")</f>
        <v>617.40000000000009</v>
      </c>
      <c r="W173" s="36"/>
      <c r="X173" s="61"/>
      <c r="Y173" s="61"/>
    </row>
    <row r="174" spans="1:25" ht="14.25" customHeight="1" x14ac:dyDescent="0.25">
      <c r="A174" s="92" t="s">
        <v>66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64"/>
      <c r="Y174" s="64"/>
    </row>
    <row r="175" spans="1:25" ht="27" customHeight="1" x14ac:dyDescent="0.25">
      <c r="A175" s="53" t="s">
        <v>363</v>
      </c>
      <c r="B175" s="53" t="s">
        <v>364</v>
      </c>
      <c r="C175" s="30">
        <v>4301051408</v>
      </c>
      <c r="D175" s="81">
        <v>4680115881594</v>
      </c>
      <c r="E175" s="82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11" t="s">
        <v>365</v>
      </c>
      <c r="N175" s="84"/>
      <c r="O175" s="84"/>
      <c r="P175" s="84"/>
      <c r="Q175" s="82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customHeight="1" x14ac:dyDescent="0.25">
      <c r="A176" s="53" t="s">
        <v>366</v>
      </c>
      <c r="B176" s="53" t="s">
        <v>367</v>
      </c>
      <c r="C176" s="30">
        <v>4301051407</v>
      </c>
      <c r="D176" s="81">
        <v>4680115882195</v>
      </c>
      <c r="E176" s="82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12" t="s">
        <v>368</v>
      </c>
      <c r="N176" s="84"/>
      <c r="O176" s="84"/>
      <c r="P176" s="84"/>
      <c r="Q176" s="82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customHeight="1" x14ac:dyDescent="0.25">
      <c r="A177" s="53" t="s">
        <v>369</v>
      </c>
      <c r="B177" s="53" t="s">
        <v>370</v>
      </c>
      <c r="C177" s="30">
        <v>4301051411</v>
      </c>
      <c r="D177" s="81">
        <v>4680115881617</v>
      </c>
      <c r="E177" s="82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13" t="s">
        <v>371</v>
      </c>
      <c r="N177" s="84"/>
      <c r="O177" s="84"/>
      <c r="P177" s="84"/>
      <c r="Q177" s="82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customHeight="1" x14ac:dyDescent="0.25">
      <c r="A178" s="53" t="s">
        <v>372</v>
      </c>
      <c r="B178" s="53" t="s">
        <v>373</v>
      </c>
      <c r="C178" s="30">
        <v>4301051410</v>
      </c>
      <c r="D178" s="81">
        <v>4680115882164</v>
      </c>
      <c r="E178" s="82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06" t="s">
        <v>374</v>
      </c>
      <c r="N178" s="84"/>
      <c r="O178" s="84"/>
      <c r="P178" s="84"/>
      <c r="Q178" s="82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customHeight="1" x14ac:dyDescent="0.25">
      <c r="A179" s="53" t="s">
        <v>375</v>
      </c>
      <c r="B179" s="53" t="s">
        <v>376</v>
      </c>
      <c r="C179" s="30">
        <v>4301051409</v>
      </c>
      <c r="D179" s="81">
        <v>4680115881556</v>
      </c>
      <c r="E179" s="82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07" t="s">
        <v>377</v>
      </c>
      <c r="N179" s="84"/>
      <c r="O179" s="84"/>
      <c r="P179" s="84"/>
      <c r="Q179" s="82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customHeight="1" x14ac:dyDescent="0.25">
      <c r="A180" s="53" t="s">
        <v>378</v>
      </c>
      <c r="B180" s="53" t="s">
        <v>379</v>
      </c>
      <c r="C180" s="30">
        <v>4301051101</v>
      </c>
      <c r="D180" s="81">
        <v>4607091387766</v>
      </c>
      <c r="E180" s="82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08" t="s">
        <v>380</v>
      </c>
      <c r="N180" s="84"/>
      <c r="O180" s="84"/>
      <c r="P180" s="84"/>
      <c r="Q180" s="82"/>
      <c r="R180" s="33"/>
      <c r="S180" s="33"/>
      <c r="T180" s="34" t="s">
        <v>63</v>
      </c>
      <c r="U180" s="58"/>
      <c r="V180" s="59">
        <f t="shared" si="9"/>
        <v>0</v>
      </c>
      <c r="W180" s="35" t="str">
        <f>IFERROR(IF(V180=0,"",ROUNDUP(V180/H180,0)*0.02175),"")</f>
        <v/>
      </c>
      <c r="X180" s="55"/>
      <c r="Y180" s="56"/>
    </row>
    <row r="181" spans="1:25" ht="27" customHeight="1" x14ac:dyDescent="0.25">
      <c r="A181" s="53" t="s">
        <v>381</v>
      </c>
      <c r="B181" s="53" t="s">
        <v>382</v>
      </c>
      <c r="C181" s="30">
        <v>4301051116</v>
      </c>
      <c r="D181" s="81">
        <v>4607091387957</v>
      </c>
      <c r="E181" s="82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09" t="s">
        <v>383</v>
      </c>
      <c r="N181" s="84"/>
      <c r="O181" s="84"/>
      <c r="P181" s="84"/>
      <c r="Q181" s="82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customHeight="1" x14ac:dyDescent="0.25">
      <c r="A182" s="53" t="s">
        <v>384</v>
      </c>
      <c r="B182" s="53" t="s">
        <v>385</v>
      </c>
      <c r="C182" s="30">
        <v>4301051115</v>
      </c>
      <c r="D182" s="81">
        <v>4607091387964</v>
      </c>
      <c r="E182" s="82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10" t="s">
        <v>386</v>
      </c>
      <c r="N182" s="84"/>
      <c r="O182" s="84"/>
      <c r="P182" s="84"/>
      <c r="Q182" s="82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customHeight="1" x14ac:dyDescent="0.25">
      <c r="A183" s="53" t="s">
        <v>387</v>
      </c>
      <c r="B183" s="53" t="s">
        <v>388</v>
      </c>
      <c r="C183" s="30">
        <v>4301051470</v>
      </c>
      <c r="D183" s="81">
        <v>4680115880573</v>
      </c>
      <c r="E183" s="82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01" t="s">
        <v>389</v>
      </c>
      <c r="N183" s="84"/>
      <c r="O183" s="84"/>
      <c r="P183" s="84"/>
      <c r="Q183" s="82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customHeight="1" x14ac:dyDescent="0.25">
      <c r="A184" s="53" t="s">
        <v>387</v>
      </c>
      <c r="B184" s="53" t="s">
        <v>391</v>
      </c>
      <c r="C184" s="30">
        <v>4301051370</v>
      </c>
      <c r="D184" s="81">
        <v>4680115880573</v>
      </c>
      <c r="E184" s="82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02" t="s">
        <v>392</v>
      </c>
      <c r="N184" s="84"/>
      <c r="O184" s="84"/>
      <c r="P184" s="84"/>
      <c r="Q184" s="82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customHeight="1" x14ac:dyDescent="0.25">
      <c r="A185" s="53" t="s">
        <v>393</v>
      </c>
      <c r="B185" s="53" t="s">
        <v>394</v>
      </c>
      <c r="C185" s="30">
        <v>4301051433</v>
      </c>
      <c r="D185" s="81">
        <v>4680115881587</v>
      </c>
      <c r="E185" s="82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03" t="s">
        <v>395</v>
      </c>
      <c r="N185" s="84"/>
      <c r="O185" s="84"/>
      <c r="P185" s="84"/>
      <c r="Q185" s="82"/>
      <c r="R185" s="33"/>
      <c r="S185" s="33"/>
      <c r="T185" s="34" t="s">
        <v>63</v>
      </c>
      <c r="U185" s="58">
        <v>100</v>
      </c>
      <c r="V185" s="59">
        <f t="shared" si="9"/>
        <v>100</v>
      </c>
      <c r="W185" s="35">
        <f>IFERROR(IF(V185=0,"",ROUNDUP(V185/H185,0)*0.01196),"")</f>
        <v>0.29899999999999999</v>
      </c>
      <c r="X185" s="55"/>
      <c r="Y185" s="56"/>
    </row>
    <row r="186" spans="1:25" ht="16.5" customHeight="1" x14ac:dyDescent="0.25">
      <c r="A186" s="53" t="s">
        <v>396</v>
      </c>
      <c r="B186" s="53" t="s">
        <v>397</v>
      </c>
      <c r="C186" s="30">
        <v>4301051380</v>
      </c>
      <c r="D186" s="81">
        <v>4680115880962</v>
      </c>
      <c r="E186" s="82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04" t="s">
        <v>398</v>
      </c>
      <c r="N186" s="84"/>
      <c r="O186" s="84"/>
      <c r="P186" s="84"/>
      <c r="Q186" s="82"/>
      <c r="R186" s="33"/>
      <c r="S186" s="33"/>
      <c r="T186" s="34" t="s">
        <v>63</v>
      </c>
      <c r="U186" s="58">
        <v>100</v>
      </c>
      <c r="V186" s="59">
        <f t="shared" si="9"/>
        <v>101.39999999999999</v>
      </c>
      <c r="W186" s="35">
        <f>IFERROR(IF(V186=0,"",ROUNDUP(V186/H186,0)*0.02175),"")</f>
        <v>0.28275</v>
      </c>
      <c r="X186" s="55"/>
      <c r="Y186" s="56"/>
    </row>
    <row r="187" spans="1:25" ht="27" customHeight="1" x14ac:dyDescent="0.25">
      <c r="A187" s="53" t="s">
        <v>399</v>
      </c>
      <c r="B187" s="53" t="s">
        <v>400</v>
      </c>
      <c r="C187" s="30">
        <v>4301051377</v>
      </c>
      <c r="D187" s="81">
        <v>4680115881228</v>
      </c>
      <c r="E187" s="82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05" t="s">
        <v>401</v>
      </c>
      <c r="N187" s="84"/>
      <c r="O187" s="84"/>
      <c r="P187" s="84"/>
      <c r="Q187" s="82"/>
      <c r="R187" s="33"/>
      <c r="S187" s="33"/>
      <c r="T187" s="34" t="s">
        <v>63</v>
      </c>
      <c r="U187" s="58">
        <v>40</v>
      </c>
      <c r="V187" s="59">
        <f t="shared" si="9"/>
        <v>40.799999999999997</v>
      </c>
      <c r="W187" s="35">
        <f>IFERROR(IF(V187=0,"",ROUNDUP(V187/H187,0)*0.00753),"")</f>
        <v>0.12801000000000001</v>
      </c>
      <c r="X187" s="55"/>
      <c r="Y187" s="56"/>
    </row>
    <row r="188" spans="1:25" ht="27" customHeight="1" x14ac:dyDescent="0.25">
      <c r="A188" s="53" t="s">
        <v>402</v>
      </c>
      <c r="B188" s="53" t="s">
        <v>403</v>
      </c>
      <c r="C188" s="30">
        <v>4301051432</v>
      </c>
      <c r="D188" s="81">
        <v>4680115881037</v>
      </c>
      <c r="E188" s="82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196" t="s">
        <v>404</v>
      </c>
      <c r="N188" s="84"/>
      <c r="O188" s="84"/>
      <c r="P188" s="84"/>
      <c r="Q188" s="82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81">
        <v>4680115881211</v>
      </c>
      <c r="E189" s="82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197" t="s">
        <v>407</v>
      </c>
      <c r="N189" s="84"/>
      <c r="O189" s="84"/>
      <c r="P189" s="84"/>
      <c r="Q189" s="82"/>
      <c r="R189" s="33"/>
      <c r="S189" s="33"/>
      <c r="T189" s="34" t="s">
        <v>63</v>
      </c>
      <c r="U189" s="58"/>
      <c r="V189" s="59">
        <f t="shared" si="9"/>
        <v>0</v>
      </c>
      <c r="W189" s="35" t="str">
        <f>IFERROR(IF(V189=0,"",ROUNDUP(V189/H189,0)*0.00753),"")</f>
        <v/>
      </c>
      <c r="X189" s="55"/>
      <c r="Y189" s="56"/>
    </row>
    <row r="190" spans="1:25" ht="27" customHeight="1" x14ac:dyDescent="0.25">
      <c r="A190" s="53" t="s">
        <v>408</v>
      </c>
      <c r="B190" s="53" t="s">
        <v>409</v>
      </c>
      <c r="C190" s="30">
        <v>4301051378</v>
      </c>
      <c r="D190" s="81">
        <v>4680115881020</v>
      </c>
      <c r="E190" s="82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198" t="s">
        <v>410</v>
      </c>
      <c r="N190" s="84"/>
      <c r="O190" s="84"/>
      <c r="P190" s="84"/>
      <c r="Q190" s="82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customHeight="1" x14ac:dyDescent="0.25">
      <c r="A191" s="53" t="s">
        <v>411</v>
      </c>
      <c r="B191" s="53" t="s">
        <v>412</v>
      </c>
      <c r="C191" s="30">
        <v>4301051134</v>
      </c>
      <c r="D191" s="81">
        <v>4607091381672</v>
      </c>
      <c r="E191" s="82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199" t="s">
        <v>413</v>
      </c>
      <c r="N191" s="84"/>
      <c r="O191" s="84"/>
      <c r="P191" s="84"/>
      <c r="Q191" s="82"/>
      <c r="R191" s="33"/>
      <c r="S191" s="33"/>
      <c r="T191" s="34" t="s">
        <v>63</v>
      </c>
      <c r="U191" s="58"/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customHeight="1" x14ac:dyDescent="0.25">
      <c r="A192" s="53" t="s">
        <v>414</v>
      </c>
      <c r="B192" s="53" t="s">
        <v>415</v>
      </c>
      <c r="C192" s="30">
        <v>4301051130</v>
      </c>
      <c r="D192" s="81">
        <v>4607091387537</v>
      </c>
      <c r="E192" s="82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00" t="s">
        <v>416</v>
      </c>
      <c r="N192" s="84"/>
      <c r="O192" s="84"/>
      <c r="P192" s="84"/>
      <c r="Q192" s="82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customHeight="1" x14ac:dyDescent="0.25">
      <c r="A193" s="53" t="s">
        <v>417</v>
      </c>
      <c r="B193" s="53" t="s">
        <v>418</v>
      </c>
      <c r="C193" s="30">
        <v>4301051132</v>
      </c>
      <c r="D193" s="81">
        <v>4607091387513</v>
      </c>
      <c r="E193" s="82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191" t="s">
        <v>419</v>
      </c>
      <c r="N193" s="84"/>
      <c r="O193" s="84"/>
      <c r="P193" s="84"/>
      <c r="Q193" s="82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customHeight="1" x14ac:dyDescent="0.25">
      <c r="A194" s="53" t="s">
        <v>420</v>
      </c>
      <c r="B194" s="53" t="s">
        <v>421</v>
      </c>
      <c r="C194" s="30">
        <v>4301051468</v>
      </c>
      <c r="D194" s="81">
        <v>4680115880092</v>
      </c>
      <c r="E194" s="82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192" t="s">
        <v>422</v>
      </c>
      <c r="N194" s="84"/>
      <c r="O194" s="84"/>
      <c r="P194" s="84"/>
      <c r="Q194" s="82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customHeight="1" x14ac:dyDescent="0.25">
      <c r="A195" s="53" t="s">
        <v>420</v>
      </c>
      <c r="B195" s="53" t="s">
        <v>423</v>
      </c>
      <c r="C195" s="30">
        <v>4301051371</v>
      </c>
      <c r="D195" s="81">
        <v>4680115880092</v>
      </c>
      <c r="E195" s="82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193" t="s">
        <v>424</v>
      </c>
      <c r="N195" s="84"/>
      <c r="O195" s="84"/>
      <c r="P195" s="84"/>
      <c r="Q195" s="82"/>
      <c r="R195" s="33"/>
      <c r="S195" s="33"/>
      <c r="T195" s="34" t="s">
        <v>63</v>
      </c>
      <c r="U195" s="58">
        <v>0</v>
      </c>
      <c r="V195" s="59">
        <f t="shared" si="9"/>
        <v>0</v>
      </c>
      <c r="W195" s="35" t="str">
        <f t="shared" si="10"/>
        <v/>
      </c>
      <c r="X195" s="55"/>
      <c r="Y195" s="56"/>
    </row>
    <row r="196" spans="1:25" ht="27" customHeight="1" x14ac:dyDescent="0.25">
      <c r="A196" s="53" t="s">
        <v>425</v>
      </c>
      <c r="B196" s="53" t="s">
        <v>426</v>
      </c>
      <c r="C196" s="30">
        <v>4301051469</v>
      </c>
      <c r="D196" s="81">
        <v>4680115880221</v>
      </c>
      <c r="E196" s="82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194" t="s">
        <v>427</v>
      </c>
      <c r="N196" s="84"/>
      <c r="O196" s="84"/>
      <c r="P196" s="84"/>
      <c r="Q196" s="82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customHeight="1" x14ac:dyDescent="0.25">
      <c r="A197" s="53" t="s">
        <v>425</v>
      </c>
      <c r="B197" s="53" t="s">
        <v>428</v>
      </c>
      <c r="C197" s="30">
        <v>4301051372</v>
      </c>
      <c r="D197" s="81">
        <v>4680115880221</v>
      </c>
      <c r="E197" s="82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195" t="s">
        <v>427</v>
      </c>
      <c r="N197" s="84"/>
      <c r="O197" s="84"/>
      <c r="P197" s="84"/>
      <c r="Q197" s="82"/>
      <c r="R197" s="33"/>
      <c r="S197" s="33"/>
      <c r="T197" s="34" t="s">
        <v>63</v>
      </c>
      <c r="U197" s="58">
        <v>38.4</v>
      </c>
      <c r="V197" s="59">
        <f t="shared" si="9"/>
        <v>38.4</v>
      </c>
      <c r="W197" s="35">
        <f t="shared" si="10"/>
        <v>0.12048</v>
      </c>
      <c r="X197" s="55"/>
      <c r="Y197" s="56"/>
    </row>
    <row r="198" spans="1:25" ht="16.5" customHeight="1" x14ac:dyDescent="0.25">
      <c r="A198" s="53" t="s">
        <v>429</v>
      </c>
      <c r="B198" s="53" t="s">
        <v>430</v>
      </c>
      <c r="C198" s="30">
        <v>4301051326</v>
      </c>
      <c r="D198" s="81">
        <v>4680115880504</v>
      </c>
      <c r="E198" s="82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188" t="s">
        <v>431</v>
      </c>
      <c r="N198" s="84"/>
      <c r="O198" s="84"/>
      <c r="P198" s="84"/>
      <c r="Q198" s="82"/>
      <c r="R198" s="33"/>
      <c r="S198" s="33"/>
      <c r="T198" s="34" t="s">
        <v>63</v>
      </c>
      <c r="U198" s="58">
        <v>38.4</v>
      </c>
      <c r="V198" s="59">
        <f t="shared" si="9"/>
        <v>38.4</v>
      </c>
      <c r="W198" s="35">
        <f t="shared" si="10"/>
        <v>0.12048</v>
      </c>
      <c r="X198" s="55"/>
      <c r="Y198" s="56"/>
    </row>
    <row r="199" spans="1:25" x14ac:dyDescent="0.2">
      <c r="A199" s="90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91"/>
      <c r="M199" s="87" t="s">
        <v>64</v>
      </c>
      <c r="N199" s="88"/>
      <c r="O199" s="88"/>
      <c r="P199" s="88"/>
      <c r="Q199" s="88"/>
      <c r="R199" s="88"/>
      <c r="S199" s="89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86.487179487179489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87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0.95072000000000001</v>
      </c>
      <c r="X199" s="61"/>
      <c r="Y199" s="61"/>
    </row>
    <row r="200" spans="1:25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91"/>
      <c r="M200" s="87" t="s">
        <v>64</v>
      </c>
      <c r="N200" s="88"/>
      <c r="O200" s="88"/>
      <c r="P200" s="88"/>
      <c r="Q200" s="88"/>
      <c r="R200" s="88"/>
      <c r="S200" s="89"/>
      <c r="T200" s="36" t="s">
        <v>63</v>
      </c>
      <c r="U200" s="60">
        <f>IFERROR(SUM(U175:U198),"0")</f>
        <v>316.79999999999995</v>
      </c>
      <c r="V200" s="60">
        <f>IFERROR(SUM(V175:V198),"0")</f>
        <v>318.99999999999994</v>
      </c>
      <c r="W200" s="36"/>
      <c r="X200" s="61"/>
      <c r="Y200" s="61"/>
    </row>
    <row r="201" spans="1:25" ht="14.25" customHeight="1" x14ac:dyDescent="0.25">
      <c r="A201" s="92" t="s">
        <v>240</v>
      </c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64"/>
      <c r="Y201" s="64"/>
    </row>
    <row r="202" spans="1:25" ht="16.5" customHeight="1" x14ac:dyDescent="0.25">
      <c r="A202" s="53" t="s">
        <v>432</v>
      </c>
      <c r="B202" s="53" t="s">
        <v>433</v>
      </c>
      <c r="C202" s="30">
        <v>4301060326</v>
      </c>
      <c r="D202" s="81">
        <v>4607091380880</v>
      </c>
      <c r="E202" s="82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189" t="s">
        <v>434</v>
      </c>
      <c r="N202" s="84"/>
      <c r="O202" s="84"/>
      <c r="P202" s="84"/>
      <c r="Q202" s="82"/>
      <c r="R202" s="33"/>
      <c r="S202" s="33"/>
      <c r="T202" s="34" t="s">
        <v>63</v>
      </c>
      <c r="U202" s="58">
        <v>160</v>
      </c>
      <c r="V202" s="59">
        <f t="shared" ref="V202:V207" si="11">IFERROR(IF(U202="",0,CEILING((U202/$H202),1)*$H202),"")</f>
        <v>168</v>
      </c>
      <c r="W202" s="35">
        <f>IFERROR(IF(V202=0,"",ROUNDUP(V202/H202,0)*0.02175),"")</f>
        <v>0.43499999999999994</v>
      </c>
      <c r="X202" s="55"/>
      <c r="Y202" s="56"/>
    </row>
    <row r="203" spans="1:25" ht="27" customHeight="1" x14ac:dyDescent="0.25">
      <c r="A203" s="53" t="s">
        <v>435</v>
      </c>
      <c r="B203" s="53" t="s">
        <v>436</v>
      </c>
      <c r="C203" s="30">
        <v>4301060308</v>
      </c>
      <c r="D203" s="81">
        <v>4607091384482</v>
      </c>
      <c r="E203" s="82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190" t="s">
        <v>437</v>
      </c>
      <c r="N203" s="84"/>
      <c r="O203" s="84"/>
      <c r="P203" s="84"/>
      <c r="Q203" s="82"/>
      <c r="R203" s="33"/>
      <c r="S203" s="33"/>
      <c r="T203" s="34" t="s">
        <v>63</v>
      </c>
      <c r="U203" s="58">
        <v>150</v>
      </c>
      <c r="V203" s="59">
        <f t="shared" si="11"/>
        <v>156</v>
      </c>
      <c r="W203" s="35">
        <f>IFERROR(IF(V203=0,"",ROUNDUP(V203/H203,0)*0.02175),"")</f>
        <v>0.43499999999999994</v>
      </c>
      <c r="X203" s="55"/>
      <c r="Y203" s="56"/>
    </row>
    <row r="204" spans="1:25" ht="16.5" customHeight="1" x14ac:dyDescent="0.25">
      <c r="A204" s="53" t="s">
        <v>438</v>
      </c>
      <c r="B204" s="53" t="s">
        <v>439</v>
      </c>
      <c r="C204" s="30">
        <v>4301060325</v>
      </c>
      <c r="D204" s="81">
        <v>4607091380897</v>
      </c>
      <c r="E204" s="82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184" t="s">
        <v>440</v>
      </c>
      <c r="N204" s="84"/>
      <c r="O204" s="84"/>
      <c r="P204" s="84"/>
      <c r="Q204" s="82"/>
      <c r="R204" s="33"/>
      <c r="S204" s="33"/>
      <c r="T204" s="34" t="s">
        <v>63</v>
      </c>
      <c r="U204" s="58">
        <v>50</v>
      </c>
      <c r="V204" s="59">
        <f t="shared" si="11"/>
        <v>50.400000000000006</v>
      </c>
      <c r="W204" s="35">
        <f>IFERROR(IF(V204=0,"",ROUNDUP(V204/H204,0)*0.02175),"")</f>
        <v>0.1305</v>
      </c>
      <c r="X204" s="55"/>
      <c r="Y204" s="56"/>
    </row>
    <row r="205" spans="1:25" ht="16.5" customHeight="1" x14ac:dyDescent="0.25">
      <c r="A205" s="53" t="s">
        <v>441</v>
      </c>
      <c r="B205" s="53" t="s">
        <v>442</v>
      </c>
      <c r="C205" s="30">
        <v>4301060338</v>
      </c>
      <c r="D205" s="81">
        <v>4680115880801</v>
      </c>
      <c r="E205" s="82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185" t="s">
        <v>443</v>
      </c>
      <c r="N205" s="84"/>
      <c r="O205" s="84"/>
      <c r="P205" s="84"/>
      <c r="Q205" s="82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customHeight="1" x14ac:dyDescent="0.25">
      <c r="A206" s="53" t="s">
        <v>444</v>
      </c>
      <c r="B206" s="53" t="s">
        <v>445</v>
      </c>
      <c r="C206" s="30">
        <v>4301060339</v>
      </c>
      <c r="D206" s="81">
        <v>4680115880818</v>
      </c>
      <c r="E206" s="82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186" t="s">
        <v>446</v>
      </c>
      <c r="N206" s="84"/>
      <c r="O206" s="84"/>
      <c r="P206" s="84"/>
      <c r="Q206" s="82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customHeight="1" x14ac:dyDescent="0.25">
      <c r="A207" s="53" t="s">
        <v>447</v>
      </c>
      <c r="B207" s="53" t="s">
        <v>448</v>
      </c>
      <c r="C207" s="30">
        <v>4301060337</v>
      </c>
      <c r="D207" s="81">
        <v>4680115880368</v>
      </c>
      <c r="E207" s="82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187" t="s">
        <v>449</v>
      </c>
      <c r="N207" s="84"/>
      <c r="O207" s="84"/>
      <c r="P207" s="84"/>
      <c r="Q207" s="82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x14ac:dyDescent="0.2">
      <c r="A208" s="90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91"/>
      <c r="M208" s="87" t="s">
        <v>64</v>
      </c>
      <c r="N208" s="88"/>
      <c r="O208" s="88"/>
      <c r="P208" s="88"/>
      <c r="Q208" s="88"/>
      <c r="R208" s="88"/>
      <c r="S208" s="89"/>
      <c r="T208" s="36" t="s">
        <v>65</v>
      </c>
      <c r="U208" s="60">
        <f>IFERROR(U202/H202,"0")+IFERROR(U203/H203,"0")+IFERROR(U204/H204,"0")+IFERROR(U205/H205,"0")+IFERROR(U206/H206,"0")+IFERROR(U207/H207,"0")</f>
        <v>44.230769230769226</v>
      </c>
      <c r="V208" s="60">
        <f>IFERROR(V202/H202,"0")+IFERROR(V203/H203,"0")+IFERROR(V204/H204,"0")+IFERROR(V205/H205,"0")+IFERROR(V206/H206,"0")+IFERROR(V207/H207,"0")</f>
        <v>46</v>
      </c>
      <c r="W208" s="60">
        <f>IFERROR(IF(W202="",0,W202),"0")+IFERROR(IF(W203="",0,W203),"0")+IFERROR(IF(W204="",0,W204),"0")+IFERROR(IF(W205="",0,W205),"0")+IFERROR(IF(W206="",0,W206),"0")+IFERROR(IF(W207="",0,W207),"0")</f>
        <v>1.0004999999999999</v>
      </c>
      <c r="X208" s="61"/>
      <c r="Y208" s="61"/>
    </row>
    <row r="209" spans="1:25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91"/>
      <c r="M209" s="87" t="s">
        <v>64</v>
      </c>
      <c r="N209" s="88"/>
      <c r="O209" s="88"/>
      <c r="P209" s="88"/>
      <c r="Q209" s="88"/>
      <c r="R209" s="88"/>
      <c r="S209" s="89"/>
      <c r="T209" s="36" t="s">
        <v>63</v>
      </c>
      <c r="U209" s="60">
        <f>IFERROR(SUM(U202:U207),"0")</f>
        <v>360</v>
      </c>
      <c r="V209" s="60">
        <f>IFERROR(SUM(V202:V207),"0")</f>
        <v>374.4</v>
      </c>
      <c r="W209" s="36"/>
      <c r="X209" s="61"/>
      <c r="Y209" s="61"/>
    </row>
    <row r="210" spans="1:25" ht="14.25" customHeight="1" x14ac:dyDescent="0.25">
      <c r="A210" s="92" t="s">
        <v>85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64"/>
      <c r="Y210" s="64"/>
    </row>
    <row r="211" spans="1:25" ht="16.5" customHeight="1" x14ac:dyDescent="0.25">
      <c r="A211" s="53" t="s">
        <v>450</v>
      </c>
      <c r="B211" s="53" t="s">
        <v>451</v>
      </c>
      <c r="C211" s="30">
        <v>4301030232</v>
      </c>
      <c r="D211" s="81">
        <v>4607091388374</v>
      </c>
      <c r="E211" s="82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181" t="s">
        <v>452</v>
      </c>
      <c r="N211" s="84"/>
      <c r="O211" s="84"/>
      <c r="P211" s="84"/>
      <c r="Q211" s="82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customHeight="1" x14ac:dyDescent="0.25">
      <c r="A212" s="53" t="s">
        <v>453</v>
      </c>
      <c r="B212" s="53" t="s">
        <v>454</v>
      </c>
      <c r="C212" s="30">
        <v>4301030235</v>
      </c>
      <c r="D212" s="81">
        <v>4607091388381</v>
      </c>
      <c r="E212" s="82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182" t="s">
        <v>455</v>
      </c>
      <c r="N212" s="84"/>
      <c r="O212" s="84"/>
      <c r="P212" s="84"/>
      <c r="Q212" s="82"/>
      <c r="R212" s="33"/>
      <c r="S212" s="33"/>
      <c r="T212" s="34" t="s">
        <v>63</v>
      </c>
      <c r="U212" s="58">
        <v>0</v>
      </c>
      <c r="V212" s="59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</row>
    <row r="213" spans="1:25" ht="27" customHeight="1" x14ac:dyDescent="0.25">
      <c r="A213" s="53" t="s">
        <v>456</v>
      </c>
      <c r="B213" s="53" t="s">
        <v>457</v>
      </c>
      <c r="C213" s="30">
        <v>4301030233</v>
      </c>
      <c r="D213" s="81">
        <v>4607091388404</v>
      </c>
      <c r="E213" s="82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183" t="s">
        <v>458</v>
      </c>
      <c r="N213" s="84"/>
      <c r="O213" s="84"/>
      <c r="P213" s="84"/>
      <c r="Q213" s="82"/>
      <c r="R213" s="33"/>
      <c r="S213" s="33"/>
      <c r="T213" s="34" t="s">
        <v>63</v>
      </c>
      <c r="U213" s="58"/>
      <c r="V213" s="59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</row>
    <row r="214" spans="1:25" x14ac:dyDescent="0.2">
      <c r="A214" s="90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91"/>
      <c r="M214" s="87" t="s">
        <v>64</v>
      </c>
      <c r="N214" s="88"/>
      <c r="O214" s="88"/>
      <c r="P214" s="88"/>
      <c r="Q214" s="88"/>
      <c r="R214" s="88"/>
      <c r="S214" s="89"/>
      <c r="T214" s="36" t="s">
        <v>65</v>
      </c>
      <c r="U214" s="60">
        <f>IFERROR(U211/H211,"0")+IFERROR(U212/H212,"0")+IFERROR(U213/H213,"0")</f>
        <v>0</v>
      </c>
      <c r="V214" s="60">
        <f>IFERROR(V211/H211,"0")+IFERROR(V212/H212,"0")+IFERROR(V213/H213,"0")</f>
        <v>0</v>
      </c>
      <c r="W214" s="60">
        <f>IFERROR(IF(W211="",0,W211),"0")+IFERROR(IF(W212="",0,W212),"0")+IFERROR(IF(W213="",0,W213),"0")</f>
        <v>0</v>
      </c>
      <c r="X214" s="61"/>
      <c r="Y214" s="61"/>
    </row>
    <row r="215" spans="1:25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91"/>
      <c r="M215" s="87" t="s">
        <v>64</v>
      </c>
      <c r="N215" s="88"/>
      <c r="O215" s="88"/>
      <c r="P215" s="88"/>
      <c r="Q215" s="88"/>
      <c r="R215" s="88"/>
      <c r="S215" s="89"/>
      <c r="T215" s="36" t="s">
        <v>63</v>
      </c>
      <c r="U215" s="60">
        <f>IFERROR(SUM(U211:U213),"0")</f>
        <v>0</v>
      </c>
      <c r="V215" s="60">
        <f>IFERROR(SUM(V211:V213),"0")</f>
        <v>0</v>
      </c>
      <c r="W215" s="36"/>
      <c r="X215" s="61"/>
      <c r="Y215" s="61"/>
    </row>
    <row r="216" spans="1:25" ht="14.25" customHeight="1" x14ac:dyDescent="0.25">
      <c r="A216" s="92" t="s">
        <v>459</v>
      </c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64"/>
      <c r="Y216" s="64"/>
    </row>
    <row r="217" spans="1:25" ht="16.5" customHeight="1" x14ac:dyDescent="0.25">
      <c r="A217" s="53" t="s">
        <v>460</v>
      </c>
      <c r="B217" s="53" t="s">
        <v>461</v>
      </c>
      <c r="C217" s="30">
        <v>4301180002</v>
      </c>
      <c r="D217" s="81">
        <v>4680115880122</v>
      </c>
      <c r="E217" s="82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177" t="s">
        <v>463</v>
      </c>
      <c r="N217" s="84"/>
      <c r="O217" s="84"/>
      <c r="P217" s="84"/>
      <c r="Q217" s="82"/>
      <c r="R217" s="33"/>
      <c r="S217" s="33"/>
      <c r="T217" s="34" t="s">
        <v>63</v>
      </c>
      <c r="U217" s="58"/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customHeight="1" x14ac:dyDescent="0.25">
      <c r="A218" s="53" t="s">
        <v>464</v>
      </c>
      <c r="B218" s="53" t="s">
        <v>465</v>
      </c>
      <c r="C218" s="30">
        <v>4301180007</v>
      </c>
      <c r="D218" s="81">
        <v>4680115881808</v>
      </c>
      <c r="E218" s="82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178" t="s">
        <v>466</v>
      </c>
      <c r="N218" s="84"/>
      <c r="O218" s="84"/>
      <c r="P218" s="84"/>
      <c r="Q218" s="82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customHeight="1" x14ac:dyDescent="0.25">
      <c r="A219" s="53" t="s">
        <v>467</v>
      </c>
      <c r="B219" s="53" t="s">
        <v>468</v>
      </c>
      <c r="C219" s="30">
        <v>4301180006</v>
      </c>
      <c r="D219" s="81">
        <v>4680115881822</v>
      </c>
      <c r="E219" s="82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179" t="s">
        <v>469</v>
      </c>
      <c r="N219" s="84"/>
      <c r="O219" s="84"/>
      <c r="P219" s="84"/>
      <c r="Q219" s="82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customHeight="1" x14ac:dyDescent="0.25">
      <c r="A220" s="53" t="s">
        <v>470</v>
      </c>
      <c r="B220" s="53" t="s">
        <v>471</v>
      </c>
      <c r="C220" s="30">
        <v>4301180001</v>
      </c>
      <c r="D220" s="81">
        <v>4680115880016</v>
      </c>
      <c r="E220" s="82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180" t="s">
        <v>472</v>
      </c>
      <c r="N220" s="84"/>
      <c r="O220" s="84"/>
      <c r="P220" s="84"/>
      <c r="Q220" s="82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x14ac:dyDescent="0.2">
      <c r="A221" s="90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91"/>
      <c r="M221" s="87" t="s">
        <v>64</v>
      </c>
      <c r="N221" s="88"/>
      <c r="O221" s="88"/>
      <c r="P221" s="88"/>
      <c r="Q221" s="88"/>
      <c r="R221" s="88"/>
      <c r="S221" s="89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91"/>
      <c r="M222" s="87" t="s">
        <v>64</v>
      </c>
      <c r="N222" s="88"/>
      <c r="O222" s="88"/>
      <c r="P222" s="88"/>
      <c r="Q222" s="88"/>
      <c r="R222" s="88"/>
      <c r="S222" s="89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customHeight="1" x14ac:dyDescent="0.25">
      <c r="A223" s="99" t="s">
        <v>473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65"/>
      <c r="Y223" s="65"/>
    </row>
    <row r="224" spans="1:25" ht="14.25" customHeight="1" x14ac:dyDescent="0.25">
      <c r="A224" s="92" t="s">
        <v>114</v>
      </c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64"/>
      <c r="Y224" s="64"/>
    </row>
    <row r="225" spans="1:25" ht="27" customHeight="1" x14ac:dyDescent="0.25">
      <c r="A225" s="53" t="s">
        <v>474</v>
      </c>
      <c r="B225" s="53" t="s">
        <v>475</v>
      </c>
      <c r="C225" s="30">
        <v>4301011315</v>
      </c>
      <c r="D225" s="81">
        <v>4607091387421</v>
      </c>
      <c r="E225" s="82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175" t="s">
        <v>476</v>
      </c>
      <c r="N225" s="84"/>
      <c r="O225" s="84"/>
      <c r="P225" s="84"/>
      <c r="Q225" s="82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customHeight="1" x14ac:dyDescent="0.25">
      <c r="A226" s="53" t="s">
        <v>474</v>
      </c>
      <c r="B226" s="53" t="s">
        <v>477</v>
      </c>
      <c r="C226" s="30">
        <v>4301011121</v>
      </c>
      <c r="D226" s="81">
        <v>4607091387421</v>
      </c>
      <c r="E226" s="82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176" t="s">
        <v>476</v>
      </c>
      <c r="N226" s="84"/>
      <c r="O226" s="84"/>
      <c r="P226" s="84"/>
      <c r="Q226" s="82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customHeight="1" x14ac:dyDescent="0.25">
      <c r="A227" s="53" t="s">
        <v>478</v>
      </c>
      <c r="B227" s="53" t="s">
        <v>479</v>
      </c>
      <c r="C227" s="30">
        <v>4301011322</v>
      </c>
      <c r="D227" s="81">
        <v>4607091387452</v>
      </c>
      <c r="E227" s="82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170" t="s">
        <v>480</v>
      </c>
      <c r="N227" s="84"/>
      <c r="O227" s="84"/>
      <c r="P227" s="84"/>
      <c r="Q227" s="82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customHeight="1" x14ac:dyDescent="0.25">
      <c r="A228" s="53" t="s">
        <v>478</v>
      </c>
      <c r="B228" s="53" t="s">
        <v>481</v>
      </c>
      <c r="C228" s="30">
        <v>4301011396</v>
      </c>
      <c r="D228" s="81">
        <v>4607091387452</v>
      </c>
      <c r="E228" s="82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171" t="s">
        <v>480</v>
      </c>
      <c r="N228" s="84"/>
      <c r="O228" s="84"/>
      <c r="P228" s="84"/>
      <c r="Q228" s="82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customHeight="1" x14ac:dyDescent="0.25">
      <c r="A229" s="53" t="s">
        <v>482</v>
      </c>
      <c r="B229" s="53" t="s">
        <v>483</v>
      </c>
      <c r="C229" s="30">
        <v>4301011313</v>
      </c>
      <c r="D229" s="81">
        <v>4607091385984</v>
      </c>
      <c r="E229" s="82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172" t="s">
        <v>484</v>
      </c>
      <c r="N229" s="84"/>
      <c r="O229" s="84"/>
      <c r="P229" s="84"/>
      <c r="Q229" s="82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customHeight="1" x14ac:dyDescent="0.25">
      <c r="A230" s="53" t="s">
        <v>485</v>
      </c>
      <c r="B230" s="53" t="s">
        <v>486</v>
      </c>
      <c r="C230" s="30">
        <v>4301011316</v>
      </c>
      <c r="D230" s="81">
        <v>4607091387438</v>
      </c>
      <c r="E230" s="82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173" t="s">
        <v>487</v>
      </c>
      <c r="N230" s="84"/>
      <c r="O230" s="84"/>
      <c r="P230" s="84"/>
      <c r="Q230" s="82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customHeight="1" x14ac:dyDescent="0.25">
      <c r="A231" s="53" t="s">
        <v>488</v>
      </c>
      <c r="B231" s="53" t="s">
        <v>489</v>
      </c>
      <c r="C231" s="30">
        <v>4301011318</v>
      </c>
      <c r="D231" s="81">
        <v>4607091387469</v>
      </c>
      <c r="E231" s="82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174" t="s">
        <v>490</v>
      </c>
      <c r="N231" s="84"/>
      <c r="O231" s="84"/>
      <c r="P231" s="84"/>
      <c r="Q231" s="82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x14ac:dyDescent="0.2">
      <c r="A232" s="90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91"/>
      <c r="M232" s="87" t="s">
        <v>64</v>
      </c>
      <c r="N232" s="88"/>
      <c r="O232" s="88"/>
      <c r="P232" s="88"/>
      <c r="Q232" s="88"/>
      <c r="R232" s="88"/>
      <c r="S232" s="89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91"/>
      <c r="M233" s="87" t="s">
        <v>64</v>
      </c>
      <c r="N233" s="88"/>
      <c r="O233" s="88"/>
      <c r="P233" s="88"/>
      <c r="Q233" s="88"/>
      <c r="R233" s="88"/>
      <c r="S233" s="89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customHeight="1" x14ac:dyDescent="0.25">
      <c r="A234" s="92" t="s">
        <v>58</v>
      </c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64"/>
      <c r="Y234" s="64"/>
    </row>
    <row r="235" spans="1:25" ht="27" customHeight="1" x14ac:dyDescent="0.25">
      <c r="A235" s="53" t="s">
        <v>491</v>
      </c>
      <c r="B235" s="53" t="s">
        <v>492</v>
      </c>
      <c r="C235" s="30">
        <v>4301031154</v>
      </c>
      <c r="D235" s="81">
        <v>4607091387292</v>
      </c>
      <c r="E235" s="82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168" t="s">
        <v>493</v>
      </c>
      <c r="N235" s="84"/>
      <c r="O235" s="84"/>
      <c r="P235" s="84"/>
      <c r="Q235" s="82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customHeight="1" x14ac:dyDescent="0.25">
      <c r="A236" s="53" t="s">
        <v>494</v>
      </c>
      <c r="B236" s="53" t="s">
        <v>495</v>
      </c>
      <c r="C236" s="30">
        <v>4301031155</v>
      </c>
      <c r="D236" s="81">
        <v>4607091387315</v>
      </c>
      <c r="E236" s="82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169" t="s">
        <v>496</v>
      </c>
      <c r="N236" s="84"/>
      <c r="O236" s="84"/>
      <c r="P236" s="84"/>
      <c r="Q236" s="82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x14ac:dyDescent="0.2">
      <c r="A237" s="90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91"/>
      <c r="M237" s="87" t="s">
        <v>64</v>
      </c>
      <c r="N237" s="88"/>
      <c r="O237" s="88"/>
      <c r="P237" s="88"/>
      <c r="Q237" s="88"/>
      <c r="R237" s="88"/>
      <c r="S237" s="89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91"/>
      <c r="M238" s="87" t="s">
        <v>64</v>
      </c>
      <c r="N238" s="88"/>
      <c r="O238" s="88"/>
      <c r="P238" s="88"/>
      <c r="Q238" s="88"/>
      <c r="R238" s="88"/>
      <c r="S238" s="89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customHeight="1" x14ac:dyDescent="0.25">
      <c r="A239" s="99" t="s">
        <v>497</v>
      </c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65"/>
      <c r="Y239" s="65"/>
    </row>
    <row r="240" spans="1:25" ht="14.25" customHeight="1" x14ac:dyDescent="0.25">
      <c r="A240" s="92" t="s">
        <v>58</v>
      </c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64"/>
      <c r="Y240" s="64"/>
    </row>
    <row r="241" spans="1:25" ht="37.5" customHeight="1" x14ac:dyDescent="0.25">
      <c r="A241" s="53" t="s">
        <v>498</v>
      </c>
      <c r="B241" s="53" t="s">
        <v>499</v>
      </c>
      <c r="C241" s="30">
        <v>4301030368</v>
      </c>
      <c r="D241" s="81">
        <v>4607091383232</v>
      </c>
      <c r="E241" s="82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166" t="s">
        <v>500</v>
      </c>
      <c r="N241" s="84"/>
      <c r="O241" s="84"/>
      <c r="P241" s="84"/>
      <c r="Q241" s="82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customHeight="1" x14ac:dyDescent="0.25">
      <c r="A242" s="53" t="s">
        <v>501</v>
      </c>
      <c r="B242" s="53" t="s">
        <v>502</v>
      </c>
      <c r="C242" s="30">
        <v>4301031066</v>
      </c>
      <c r="D242" s="81">
        <v>4607091383836</v>
      </c>
      <c r="E242" s="82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167" t="s">
        <v>503</v>
      </c>
      <c r="N242" s="84"/>
      <c r="O242" s="84"/>
      <c r="P242" s="84"/>
      <c r="Q242" s="82"/>
      <c r="R242" s="33"/>
      <c r="S242" s="33"/>
      <c r="T242" s="34" t="s">
        <v>63</v>
      </c>
      <c r="U242" s="58"/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x14ac:dyDescent="0.2">
      <c r="A243" s="90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91"/>
      <c r="M243" s="87" t="s">
        <v>64</v>
      </c>
      <c r="N243" s="88"/>
      <c r="O243" s="88"/>
      <c r="P243" s="88"/>
      <c r="Q243" s="88"/>
      <c r="R243" s="88"/>
      <c r="S243" s="89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91"/>
      <c r="M244" s="87" t="s">
        <v>64</v>
      </c>
      <c r="N244" s="88"/>
      <c r="O244" s="88"/>
      <c r="P244" s="88"/>
      <c r="Q244" s="88"/>
      <c r="R244" s="88"/>
      <c r="S244" s="89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customHeight="1" x14ac:dyDescent="0.25">
      <c r="A245" s="92" t="s">
        <v>66</v>
      </c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64"/>
      <c r="Y245" s="64"/>
    </row>
    <row r="246" spans="1:25" ht="27" customHeight="1" x14ac:dyDescent="0.25">
      <c r="A246" s="53" t="s">
        <v>504</v>
      </c>
      <c r="B246" s="53" t="s">
        <v>505</v>
      </c>
      <c r="C246" s="30">
        <v>4301051142</v>
      </c>
      <c r="D246" s="81">
        <v>4607091387919</v>
      </c>
      <c r="E246" s="82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163" t="s">
        <v>506</v>
      </c>
      <c r="N246" s="84"/>
      <c r="O246" s="84"/>
      <c r="P246" s="84"/>
      <c r="Q246" s="82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customHeight="1" x14ac:dyDescent="0.25">
      <c r="A247" s="53" t="s">
        <v>507</v>
      </c>
      <c r="B247" s="53" t="s">
        <v>508</v>
      </c>
      <c r="C247" s="30">
        <v>4301051109</v>
      </c>
      <c r="D247" s="81">
        <v>4607091383942</v>
      </c>
      <c r="E247" s="82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164" t="s">
        <v>509</v>
      </c>
      <c r="N247" s="84"/>
      <c r="O247" s="84"/>
      <c r="P247" s="84"/>
      <c r="Q247" s="82"/>
      <c r="R247" s="33"/>
      <c r="S247" s="33"/>
      <c r="T247" s="34" t="s">
        <v>63</v>
      </c>
      <c r="U247" s="58">
        <v>37.799999999999997</v>
      </c>
      <c r="V247" s="59">
        <f>IFERROR(IF(U247="",0,CEILING((U247/$H247),1)*$H247),"")</f>
        <v>37.799999999999997</v>
      </c>
      <c r="W247" s="35">
        <f>IFERROR(IF(V247=0,"",ROUNDUP(V247/H247,0)*0.00753),"")</f>
        <v>0.11295000000000001</v>
      </c>
      <c r="X247" s="55"/>
      <c r="Y247" s="56"/>
    </row>
    <row r="248" spans="1:25" ht="27" customHeight="1" x14ac:dyDescent="0.25">
      <c r="A248" s="53" t="s">
        <v>510</v>
      </c>
      <c r="B248" s="53" t="s">
        <v>511</v>
      </c>
      <c r="C248" s="30">
        <v>4301051300</v>
      </c>
      <c r="D248" s="81">
        <v>4607091383959</v>
      </c>
      <c r="E248" s="82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165" t="s">
        <v>512</v>
      </c>
      <c r="N248" s="84"/>
      <c r="O248" s="84"/>
      <c r="P248" s="84"/>
      <c r="Q248" s="82"/>
      <c r="R248" s="33"/>
      <c r="S248" s="33"/>
      <c r="T248" s="34" t="s">
        <v>63</v>
      </c>
      <c r="U248" s="58">
        <v>37.799999999999997</v>
      </c>
      <c r="V248" s="59">
        <f>IFERROR(IF(U248="",0,CEILING((U248/$H248),1)*$H248),"")</f>
        <v>37.799999999999997</v>
      </c>
      <c r="W248" s="35">
        <f>IFERROR(IF(V248=0,"",ROUNDUP(V248/H248,0)*0.00753),"")</f>
        <v>0.11295000000000001</v>
      </c>
      <c r="X248" s="55"/>
      <c r="Y248" s="56"/>
    </row>
    <row r="249" spans="1:25" x14ac:dyDescent="0.2">
      <c r="A249" s="90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91"/>
      <c r="M249" s="87" t="s">
        <v>64</v>
      </c>
      <c r="N249" s="88"/>
      <c r="O249" s="88"/>
      <c r="P249" s="88"/>
      <c r="Q249" s="88"/>
      <c r="R249" s="88"/>
      <c r="S249" s="89"/>
      <c r="T249" s="36" t="s">
        <v>65</v>
      </c>
      <c r="U249" s="60">
        <f>IFERROR(U246/H246,"0")+IFERROR(U247/H247,"0")+IFERROR(U248/H248,"0")</f>
        <v>29.999999999999996</v>
      </c>
      <c r="V249" s="60">
        <f>IFERROR(V246/H246,"0")+IFERROR(V247/H247,"0")+IFERROR(V248/H248,"0")</f>
        <v>29.999999999999996</v>
      </c>
      <c r="W249" s="60">
        <f>IFERROR(IF(W246="",0,W246),"0")+IFERROR(IF(W247="",0,W247),"0")+IFERROR(IF(W248="",0,W248),"0")</f>
        <v>0.22590000000000002</v>
      </c>
      <c r="X249" s="61"/>
      <c r="Y249" s="61"/>
    </row>
    <row r="250" spans="1:25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91"/>
      <c r="M250" s="87" t="s">
        <v>64</v>
      </c>
      <c r="N250" s="88"/>
      <c r="O250" s="88"/>
      <c r="P250" s="88"/>
      <c r="Q250" s="88"/>
      <c r="R250" s="88"/>
      <c r="S250" s="89"/>
      <c r="T250" s="36" t="s">
        <v>63</v>
      </c>
      <c r="U250" s="60">
        <f>IFERROR(SUM(U246:U248),"0")</f>
        <v>75.599999999999994</v>
      </c>
      <c r="V250" s="60">
        <f>IFERROR(SUM(V246:V248),"0")</f>
        <v>75.599999999999994</v>
      </c>
      <c r="W250" s="36"/>
      <c r="X250" s="61"/>
      <c r="Y250" s="61"/>
    </row>
    <row r="251" spans="1:25" ht="14.25" customHeight="1" x14ac:dyDescent="0.25">
      <c r="A251" s="92" t="s">
        <v>240</v>
      </c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64"/>
      <c r="Y251" s="64"/>
    </row>
    <row r="252" spans="1:25" ht="27" customHeight="1" x14ac:dyDescent="0.25">
      <c r="A252" s="53" t="s">
        <v>513</v>
      </c>
      <c r="B252" s="53" t="s">
        <v>514</v>
      </c>
      <c r="C252" s="30">
        <v>4301060324</v>
      </c>
      <c r="D252" s="81">
        <v>4607091388831</v>
      </c>
      <c r="E252" s="82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161" t="s">
        <v>515</v>
      </c>
      <c r="N252" s="84"/>
      <c r="O252" s="84"/>
      <c r="P252" s="84"/>
      <c r="Q252" s="82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x14ac:dyDescent="0.2">
      <c r="A253" s="90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91"/>
      <c r="M254" s="87" t="s">
        <v>64</v>
      </c>
      <c r="N254" s="88"/>
      <c r="O254" s="88"/>
      <c r="P254" s="88"/>
      <c r="Q254" s="88"/>
      <c r="R254" s="88"/>
      <c r="S254" s="89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customHeight="1" x14ac:dyDescent="0.25">
      <c r="A255" s="92" t="s">
        <v>85</v>
      </c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64"/>
      <c r="Y255" s="64"/>
    </row>
    <row r="256" spans="1:25" ht="27" customHeight="1" x14ac:dyDescent="0.25">
      <c r="A256" s="53" t="s">
        <v>516</v>
      </c>
      <c r="B256" s="53" t="s">
        <v>517</v>
      </c>
      <c r="C256" s="30">
        <v>4301032015</v>
      </c>
      <c r="D256" s="81">
        <v>4607091383102</v>
      </c>
      <c r="E256" s="82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162" t="s">
        <v>518</v>
      </c>
      <c r="N256" s="84"/>
      <c r="O256" s="84"/>
      <c r="P256" s="84"/>
      <c r="Q256" s="82"/>
      <c r="R256" s="33"/>
      <c r="S256" s="33"/>
      <c r="T256" s="34" t="s">
        <v>63</v>
      </c>
      <c r="U256" s="58"/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x14ac:dyDescent="0.2">
      <c r="A257" s="90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91"/>
      <c r="M258" s="87" t="s">
        <v>64</v>
      </c>
      <c r="N258" s="88"/>
      <c r="O258" s="88"/>
      <c r="P258" s="88"/>
      <c r="Q258" s="88"/>
      <c r="R258" s="88"/>
      <c r="S258" s="89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customHeight="1" x14ac:dyDescent="0.25">
      <c r="A259" s="92" t="s">
        <v>99</v>
      </c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64"/>
      <c r="Y259" s="64"/>
    </row>
    <row r="260" spans="1:25" ht="27" customHeight="1" x14ac:dyDescent="0.25">
      <c r="A260" s="53" t="s">
        <v>519</v>
      </c>
      <c r="B260" s="53" t="s">
        <v>520</v>
      </c>
      <c r="C260" s="30">
        <v>4301032026</v>
      </c>
      <c r="D260" s="81">
        <v>4607091389142</v>
      </c>
      <c r="E260" s="82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160" t="s">
        <v>522</v>
      </c>
      <c r="N260" s="84"/>
      <c r="O260" s="84"/>
      <c r="P260" s="84"/>
      <c r="Q260" s="82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x14ac:dyDescent="0.2">
      <c r="A261" s="90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91"/>
      <c r="M262" s="87" t="s">
        <v>64</v>
      </c>
      <c r="N262" s="88"/>
      <c r="O262" s="88"/>
      <c r="P262" s="88"/>
      <c r="Q262" s="88"/>
      <c r="R262" s="88"/>
      <c r="S262" s="89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customHeight="1" x14ac:dyDescent="0.2">
      <c r="A263" s="97" t="s">
        <v>523</v>
      </c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47"/>
      <c r="Y263" s="47"/>
    </row>
    <row r="264" spans="1:25" ht="16.5" customHeight="1" x14ac:dyDescent="0.25">
      <c r="A264" s="99" t="s">
        <v>524</v>
      </c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65"/>
      <c r="Y264" s="65"/>
    </row>
    <row r="265" spans="1:25" ht="14.25" customHeight="1" x14ac:dyDescent="0.25">
      <c r="A265" s="92" t="s">
        <v>114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64"/>
      <c r="Y265" s="64"/>
    </row>
    <row r="266" spans="1:25" ht="27" customHeight="1" x14ac:dyDescent="0.25">
      <c r="A266" s="53" t="s">
        <v>525</v>
      </c>
      <c r="B266" s="53" t="s">
        <v>526</v>
      </c>
      <c r="C266" s="30">
        <v>4301011339</v>
      </c>
      <c r="D266" s="81">
        <v>4607091383997</v>
      </c>
      <c r="E266" s="82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157" t="s">
        <v>527</v>
      </c>
      <c r="N266" s="84"/>
      <c r="O266" s="84"/>
      <c r="P266" s="84"/>
      <c r="Q266" s="82"/>
      <c r="R266" s="33"/>
      <c r="S266" s="33"/>
      <c r="T266" s="34" t="s">
        <v>63</v>
      </c>
      <c r="U266" s="58">
        <v>5000</v>
      </c>
      <c r="V266" s="59">
        <f t="shared" ref="V266:V273" si="13">IFERROR(IF(U266="",0,CEILING((U266/$H266),1)*$H266),"")</f>
        <v>5010</v>
      </c>
      <c r="W266" s="35">
        <f>IFERROR(IF(V266=0,"",ROUNDUP(V266/H266,0)*0.02175),"")</f>
        <v>7.2644999999999991</v>
      </c>
      <c r="X266" s="55"/>
      <c r="Y266" s="56"/>
    </row>
    <row r="267" spans="1:25" ht="27" customHeight="1" x14ac:dyDescent="0.25">
      <c r="A267" s="53" t="s">
        <v>525</v>
      </c>
      <c r="B267" s="53" t="s">
        <v>528</v>
      </c>
      <c r="C267" s="30">
        <v>4301011239</v>
      </c>
      <c r="D267" s="81">
        <v>4607091383997</v>
      </c>
      <c r="E267" s="82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158" t="s">
        <v>527</v>
      </c>
      <c r="N267" s="84"/>
      <c r="O267" s="84"/>
      <c r="P267" s="84"/>
      <c r="Q267" s="82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customHeight="1" x14ac:dyDescent="0.25">
      <c r="A268" s="53" t="s">
        <v>529</v>
      </c>
      <c r="B268" s="53" t="s">
        <v>530</v>
      </c>
      <c r="C268" s="30">
        <v>4301011326</v>
      </c>
      <c r="D268" s="81">
        <v>4607091384130</v>
      </c>
      <c r="E268" s="82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159" t="s">
        <v>531</v>
      </c>
      <c r="N268" s="84"/>
      <c r="O268" s="84"/>
      <c r="P268" s="84"/>
      <c r="Q268" s="82"/>
      <c r="R268" s="33"/>
      <c r="S268" s="33"/>
      <c r="T268" s="34" t="s">
        <v>63</v>
      </c>
      <c r="U268" s="58">
        <v>0</v>
      </c>
      <c r="V268" s="59">
        <f t="shared" si="13"/>
        <v>0</v>
      </c>
      <c r="W268" s="35" t="str">
        <f>IFERROR(IF(V268=0,"",ROUNDUP(V268/H268,0)*0.02175),"")</f>
        <v/>
      </c>
      <c r="X268" s="55"/>
      <c r="Y268" s="56"/>
    </row>
    <row r="269" spans="1:25" ht="27" customHeight="1" x14ac:dyDescent="0.25">
      <c r="A269" s="53" t="s">
        <v>529</v>
      </c>
      <c r="B269" s="53" t="s">
        <v>532</v>
      </c>
      <c r="C269" s="30">
        <v>4301011240</v>
      </c>
      <c r="D269" s="81">
        <v>4607091384130</v>
      </c>
      <c r="E269" s="82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152" t="s">
        <v>531</v>
      </c>
      <c r="N269" s="84"/>
      <c r="O269" s="84"/>
      <c r="P269" s="84"/>
      <c r="Q269" s="82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customHeight="1" x14ac:dyDescent="0.25">
      <c r="A270" s="53" t="s">
        <v>533</v>
      </c>
      <c r="B270" s="53" t="s">
        <v>534</v>
      </c>
      <c r="C270" s="30">
        <v>4301011330</v>
      </c>
      <c r="D270" s="81">
        <v>4607091384147</v>
      </c>
      <c r="E270" s="82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153" t="s">
        <v>535</v>
      </c>
      <c r="N270" s="84"/>
      <c r="O270" s="84"/>
      <c r="P270" s="84"/>
      <c r="Q270" s="82"/>
      <c r="R270" s="33"/>
      <c r="S270" s="33"/>
      <c r="T270" s="34" t="s">
        <v>63</v>
      </c>
      <c r="U270" s="58">
        <v>3000</v>
      </c>
      <c r="V270" s="59">
        <f t="shared" si="13"/>
        <v>3000</v>
      </c>
      <c r="W270" s="35">
        <f>IFERROR(IF(V270=0,"",ROUNDUP(V270/H270,0)*0.02175),"")</f>
        <v>4.3499999999999996</v>
      </c>
      <c r="X270" s="55"/>
      <c r="Y270" s="56"/>
    </row>
    <row r="271" spans="1:25" ht="16.5" customHeight="1" x14ac:dyDescent="0.25">
      <c r="A271" s="53" t="s">
        <v>533</v>
      </c>
      <c r="B271" s="53" t="s">
        <v>536</v>
      </c>
      <c r="C271" s="30">
        <v>4301011238</v>
      </c>
      <c r="D271" s="81">
        <v>4607091384147</v>
      </c>
      <c r="E271" s="82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154" t="s">
        <v>535</v>
      </c>
      <c r="N271" s="84"/>
      <c r="O271" s="84"/>
      <c r="P271" s="84"/>
      <c r="Q271" s="82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customHeight="1" x14ac:dyDescent="0.25">
      <c r="A272" s="53" t="s">
        <v>537</v>
      </c>
      <c r="B272" s="53" t="s">
        <v>538</v>
      </c>
      <c r="C272" s="30">
        <v>4301011327</v>
      </c>
      <c r="D272" s="81">
        <v>4607091384154</v>
      </c>
      <c r="E272" s="82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155" t="s">
        <v>539</v>
      </c>
      <c r="N272" s="84"/>
      <c r="O272" s="84"/>
      <c r="P272" s="84"/>
      <c r="Q272" s="82"/>
      <c r="R272" s="33"/>
      <c r="S272" s="33"/>
      <c r="T272" s="34" t="s">
        <v>63</v>
      </c>
      <c r="U272" s="58">
        <v>25</v>
      </c>
      <c r="V272" s="59">
        <f t="shared" si="13"/>
        <v>25</v>
      </c>
      <c r="W272" s="35">
        <f>IFERROR(IF(V272=0,"",ROUNDUP(V272/H272,0)*0.00937),"")</f>
        <v>4.6850000000000003E-2</v>
      </c>
      <c r="X272" s="55"/>
      <c r="Y272" s="56"/>
    </row>
    <row r="273" spans="1:25" ht="27" customHeight="1" x14ac:dyDescent="0.25">
      <c r="A273" s="53" t="s">
        <v>540</v>
      </c>
      <c r="B273" s="53" t="s">
        <v>541</v>
      </c>
      <c r="C273" s="30">
        <v>4301011332</v>
      </c>
      <c r="D273" s="81">
        <v>4607091384161</v>
      </c>
      <c r="E273" s="82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156" t="s">
        <v>542</v>
      </c>
      <c r="N273" s="84"/>
      <c r="O273" s="84"/>
      <c r="P273" s="84"/>
      <c r="Q273" s="82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x14ac:dyDescent="0.2">
      <c r="A274" s="90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91"/>
      <c r="M274" s="87" t="s">
        <v>64</v>
      </c>
      <c r="N274" s="88"/>
      <c r="O274" s="88"/>
      <c r="P274" s="88"/>
      <c r="Q274" s="88"/>
      <c r="R274" s="88"/>
      <c r="S274" s="89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538.33333333333326</v>
      </c>
      <c r="V274" s="60">
        <f>IFERROR(V266/H266,"0")+IFERROR(V267/H267,"0")+IFERROR(V268/H268,"0")+IFERROR(V269/H269,"0")+IFERROR(V270/H270,"0")+IFERROR(V271/H271,"0")+IFERROR(V272/H272,"0")+IFERROR(V273/H273,"0")</f>
        <v>539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11.661349999999999</v>
      </c>
      <c r="X274" s="61"/>
      <c r="Y274" s="61"/>
    </row>
    <row r="275" spans="1:25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91"/>
      <c r="M275" s="87" t="s">
        <v>64</v>
      </c>
      <c r="N275" s="88"/>
      <c r="O275" s="88"/>
      <c r="P275" s="88"/>
      <c r="Q275" s="88"/>
      <c r="R275" s="88"/>
      <c r="S275" s="89"/>
      <c r="T275" s="36" t="s">
        <v>63</v>
      </c>
      <c r="U275" s="60">
        <f>IFERROR(SUM(U266:U273),"0")</f>
        <v>8025</v>
      </c>
      <c r="V275" s="60">
        <f>IFERROR(SUM(V266:V273),"0")</f>
        <v>8035</v>
      </c>
      <c r="W275" s="36"/>
      <c r="X275" s="61"/>
      <c r="Y275" s="61"/>
    </row>
    <row r="276" spans="1:25" ht="14.25" customHeight="1" x14ac:dyDescent="0.25">
      <c r="A276" s="92" t="s">
        <v>105</v>
      </c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64"/>
      <c r="Y276" s="64"/>
    </row>
    <row r="277" spans="1:25" ht="27" customHeight="1" x14ac:dyDescent="0.25">
      <c r="A277" s="53" t="s">
        <v>543</v>
      </c>
      <c r="B277" s="53" t="s">
        <v>544</v>
      </c>
      <c r="C277" s="30">
        <v>4301020178</v>
      </c>
      <c r="D277" s="81">
        <v>4607091383980</v>
      </c>
      <c r="E277" s="82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150" t="s">
        <v>545</v>
      </c>
      <c r="N277" s="84"/>
      <c r="O277" s="84"/>
      <c r="P277" s="84"/>
      <c r="Q277" s="82"/>
      <c r="R277" s="33"/>
      <c r="S277" s="33"/>
      <c r="T277" s="34" t="s">
        <v>63</v>
      </c>
      <c r="U277" s="58">
        <v>4000</v>
      </c>
      <c r="V277" s="59">
        <f>IFERROR(IF(U277="",0,CEILING((U277/$H277),1)*$H277),"")</f>
        <v>4005</v>
      </c>
      <c r="W277" s="35">
        <f>IFERROR(IF(V277=0,"",ROUNDUP(V277/H277,0)*0.02175),"")</f>
        <v>5.8072499999999998</v>
      </c>
      <c r="X277" s="55"/>
      <c r="Y277" s="56"/>
    </row>
    <row r="278" spans="1:25" ht="27" customHeight="1" x14ac:dyDescent="0.25">
      <c r="A278" s="53" t="s">
        <v>546</v>
      </c>
      <c r="B278" s="53" t="s">
        <v>547</v>
      </c>
      <c r="C278" s="30">
        <v>4301020179</v>
      </c>
      <c r="D278" s="81">
        <v>4607091384178</v>
      </c>
      <c r="E278" s="82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151" t="s">
        <v>548</v>
      </c>
      <c r="N278" s="84"/>
      <c r="O278" s="84"/>
      <c r="P278" s="84"/>
      <c r="Q278" s="82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x14ac:dyDescent="0.2">
      <c r="A279" s="90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91"/>
      <c r="M279" s="87" t="s">
        <v>64</v>
      </c>
      <c r="N279" s="88"/>
      <c r="O279" s="88"/>
      <c r="P279" s="88"/>
      <c r="Q279" s="88"/>
      <c r="R279" s="88"/>
      <c r="S279" s="89"/>
      <c r="T279" s="36" t="s">
        <v>65</v>
      </c>
      <c r="U279" s="60">
        <f>IFERROR(U277/H277,"0")+IFERROR(U278/H278,"0")</f>
        <v>266.66666666666669</v>
      </c>
      <c r="V279" s="60">
        <f>IFERROR(V277/H277,"0")+IFERROR(V278/H278,"0")</f>
        <v>267</v>
      </c>
      <c r="W279" s="60">
        <f>IFERROR(IF(W277="",0,W277),"0")+IFERROR(IF(W278="",0,W278),"0")</f>
        <v>5.8072499999999998</v>
      </c>
      <c r="X279" s="61"/>
      <c r="Y279" s="61"/>
    </row>
    <row r="280" spans="1:25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91"/>
      <c r="M280" s="87" t="s">
        <v>64</v>
      </c>
      <c r="N280" s="88"/>
      <c r="O280" s="88"/>
      <c r="P280" s="88"/>
      <c r="Q280" s="88"/>
      <c r="R280" s="88"/>
      <c r="S280" s="89"/>
      <c r="T280" s="36" t="s">
        <v>63</v>
      </c>
      <c r="U280" s="60">
        <f>IFERROR(SUM(U277:U278),"0")</f>
        <v>4000</v>
      </c>
      <c r="V280" s="60">
        <f>IFERROR(SUM(V277:V278),"0")</f>
        <v>4005</v>
      </c>
      <c r="W280" s="36"/>
      <c r="X280" s="61"/>
      <c r="Y280" s="61"/>
    </row>
    <row r="281" spans="1:25" ht="14.25" customHeight="1" x14ac:dyDescent="0.25">
      <c r="A281" s="92" t="s">
        <v>58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64"/>
      <c r="Y281" s="64"/>
    </row>
    <row r="282" spans="1:25" ht="27" customHeight="1" x14ac:dyDescent="0.25">
      <c r="A282" s="53" t="s">
        <v>549</v>
      </c>
      <c r="B282" s="53" t="s">
        <v>550</v>
      </c>
      <c r="C282" s="30">
        <v>4301031141</v>
      </c>
      <c r="D282" s="81">
        <v>4607091384833</v>
      </c>
      <c r="E282" s="82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148" t="s">
        <v>551</v>
      </c>
      <c r="N282" s="84"/>
      <c r="O282" s="84"/>
      <c r="P282" s="84"/>
      <c r="Q282" s="82"/>
      <c r="R282" s="33"/>
      <c r="S282" s="33"/>
      <c r="T282" s="34" t="s">
        <v>63</v>
      </c>
      <c r="U282" s="58">
        <v>0</v>
      </c>
      <c r="V282" s="5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</row>
    <row r="283" spans="1:25" ht="27" customHeight="1" x14ac:dyDescent="0.25">
      <c r="A283" s="53" t="s">
        <v>552</v>
      </c>
      <c r="B283" s="53" t="s">
        <v>553</v>
      </c>
      <c r="C283" s="30">
        <v>4301031137</v>
      </c>
      <c r="D283" s="81">
        <v>4607091384857</v>
      </c>
      <c r="E283" s="82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149" t="s">
        <v>554</v>
      </c>
      <c r="N283" s="84"/>
      <c r="O283" s="84"/>
      <c r="P283" s="84"/>
      <c r="Q283" s="82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x14ac:dyDescent="0.2">
      <c r="A284" s="90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91"/>
      <c r="M284" s="87" t="s">
        <v>64</v>
      </c>
      <c r="N284" s="88"/>
      <c r="O284" s="88"/>
      <c r="P284" s="88"/>
      <c r="Q284" s="88"/>
      <c r="R284" s="88"/>
      <c r="S284" s="89"/>
      <c r="T284" s="36" t="s">
        <v>65</v>
      </c>
      <c r="U284" s="60">
        <f>IFERROR(U282/H282,"0")+IFERROR(U283/H283,"0")</f>
        <v>0</v>
      </c>
      <c r="V284" s="60">
        <f>IFERROR(V282/H282,"0")+IFERROR(V283/H283,"0")</f>
        <v>0</v>
      </c>
      <c r="W284" s="60">
        <f>IFERROR(IF(W282="",0,W282),"0")+IFERROR(IF(W283="",0,W283),"0")</f>
        <v>0</v>
      </c>
      <c r="X284" s="61"/>
      <c r="Y284" s="61"/>
    </row>
    <row r="285" spans="1:25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91"/>
      <c r="M285" s="87" t="s">
        <v>64</v>
      </c>
      <c r="N285" s="88"/>
      <c r="O285" s="88"/>
      <c r="P285" s="88"/>
      <c r="Q285" s="88"/>
      <c r="R285" s="88"/>
      <c r="S285" s="89"/>
      <c r="T285" s="36" t="s">
        <v>63</v>
      </c>
      <c r="U285" s="60">
        <f>IFERROR(SUM(U282:U283),"0")</f>
        <v>0</v>
      </c>
      <c r="V285" s="60">
        <f>IFERROR(SUM(V282:V283),"0")</f>
        <v>0</v>
      </c>
      <c r="W285" s="36"/>
      <c r="X285" s="61"/>
      <c r="Y285" s="61"/>
    </row>
    <row r="286" spans="1:25" ht="14.25" customHeight="1" x14ac:dyDescent="0.25">
      <c r="A286" s="92" t="s">
        <v>66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64"/>
      <c r="Y286" s="64"/>
    </row>
    <row r="287" spans="1:25" ht="27" customHeight="1" x14ac:dyDescent="0.25">
      <c r="A287" s="53" t="s">
        <v>555</v>
      </c>
      <c r="B287" s="53" t="s">
        <v>556</v>
      </c>
      <c r="C287" s="30">
        <v>4301051298</v>
      </c>
      <c r="D287" s="81">
        <v>4607091384260</v>
      </c>
      <c r="E287" s="82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146" t="s">
        <v>557</v>
      </c>
      <c r="N287" s="84"/>
      <c r="O287" s="84"/>
      <c r="P287" s="84"/>
      <c r="Q287" s="82"/>
      <c r="R287" s="33"/>
      <c r="S287" s="33"/>
      <c r="T287" s="34" t="s">
        <v>63</v>
      </c>
      <c r="U287" s="58">
        <v>320</v>
      </c>
      <c r="V287" s="59">
        <f>IFERROR(IF(U287="",0,CEILING((U287/$H287),1)*$H287),"")</f>
        <v>327.59999999999997</v>
      </c>
      <c r="W287" s="35">
        <f>IFERROR(IF(V287=0,"",ROUNDUP(V287/H287,0)*0.02175),"")</f>
        <v>0.91349999999999998</v>
      </c>
      <c r="X287" s="55"/>
      <c r="Y287" s="56"/>
    </row>
    <row r="288" spans="1:25" x14ac:dyDescent="0.2">
      <c r="A288" s="90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6" t="s">
        <v>65</v>
      </c>
      <c r="U288" s="60">
        <f>IFERROR(U287/H287,"0")</f>
        <v>41.025641025641029</v>
      </c>
      <c r="V288" s="60">
        <f>IFERROR(V287/H287,"0")</f>
        <v>42</v>
      </c>
      <c r="W288" s="60">
        <f>IFERROR(IF(W287="",0,W287),"0")</f>
        <v>0.91349999999999998</v>
      </c>
      <c r="X288" s="61"/>
      <c r="Y288" s="61"/>
    </row>
    <row r="289" spans="1:25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91"/>
      <c r="M289" s="87" t="s">
        <v>64</v>
      </c>
      <c r="N289" s="88"/>
      <c r="O289" s="88"/>
      <c r="P289" s="88"/>
      <c r="Q289" s="88"/>
      <c r="R289" s="88"/>
      <c r="S289" s="89"/>
      <c r="T289" s="36" t="s">
        <v>63</v>
      </c>
      <c r="U289" s="60">
        <f>IFERROR(SUM(U287:U287),"0")</f>
        <v>320</v>
      </c>
      <c r="V289" s="60">
        <f>IFERROR(SUM(V287:V287),"0")</f>
        <v>327.59999999999997</v>
      </c>
      <c r="W289" s="36"/>
      <c r="X289" s="61"/>
      <c r="Y289" s="61"/>
    </row>
    <row r="290" spans="1:25" ht="14.25" customHeight="1" x14ac:dyDescent="0.25">
      <c r="A290" s="92" t="s">
        <v>240</v>
      </c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64"/>
      <c r="Y290" s="64"/>
    </row>
    <row r="291" spans="1:25" ht="16.5" customHeight="1" x14ac:dyDescent="0.25">
      <c r="A291" s="53" t="s">
        <v>558</v>
      </c>
      <c r="B291" s="53" t="s">
        <v>559</v>
      </c>
      <c r="C291" s="30">
        <v>4301060314</v>
      </c>
      <c r="D291" s="81">
        <v>4607091384673</v>
      </c>
      <c r="E291" s="82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147" t="s">
        <v>560</v>
      </c>
      <c r="N291" s="84"/>
      <c r="O291" s="84"/>
      <c r="P291" s="84"/>
      <c r="Q291" s="82"/>
      <c r="R291" s="33"/>
      <c r="S291" s="33"/>
      <c r="T291" s="34" t="s">
        <v>63</v>
      </c>
      <c r="U291" s="58">
        <v>650</v>
      </c>
      <c r="V291" s="59">
        <f>IFERROR(IF(U291="",0,CEILING((U291/$H291),1)*$H291),"")</f>
        <v>655.19999999999993</v>
      </c>
      <c r="W291" s="35">
        <f>IFERROR(IF(V291=0,"",ROUNDUP(V291/H291,0)*0.02175),"")</f>
        <v>1.827</v>
      </c>
      <c r="X291" s="55"/>
      <c r="Y291" s="56"/>
    </row>
    <row r="292" spans="1:25" x14ac:dyDescent="0.2">
      <c r="A292" s="90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6" t="s">
        <v>65</v>
      </c>
      <c r="U292" s="60">
        <f>IFERROR(U291/H291,"0")</f>
        <v>83.333333333333329</v>
      </c>
      <c r="V292" s="60">
        <f>IFERROR(V291/H291,"0")</f>
        <v>84</v>
      </c>
      <c r="W292" s="60">
        <f>IFERROR(IF(W291="",0,W291),"0")</f>
        <v>1.827</v>
      </c>
      <c r="X292" s="61"/>
      <c r="Y292" s="61"/>
    </row>
    <row r="293" spans="1:25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91"/>
      <c r="M293" s="87" t="s">
        <v>64</v>
      </c>
      <c r="N293" s="88"/>
      <c r="O293" s="88"/>
      <c r="P293" s="88"/>
      <c r="Q293" s="88"/>
      <c r="R293" s="88"/>
      <c r="S293" s="89"/>
      <c r="T293" s="36" t="s">
        <v>63</v>
      </c>
      <c r="U293" s="60">
        <f>IFERROR(SUM(U291:U291),"0")</f>
        <v>650</v>
      </c>
      <c r="V293" s="60">
        <f>IFERROR(SUM(V291:V291),"0")</f>
        <v>655.19999999999993</v>
      </c>
      <c r="W293" s="36"/>
      <c r="X293" s="61"/>
      <c r="Y293" s="61"/>
    </row>
    <row r="294" spans="1:25" ht="16.5" customHeight="1" x14ac:dyDescent="0.25">
      <c r="A294" s="99" t="s">
        <v>561</v>
      </c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65"/>
      <c r="Y294" s="65"/>
    </row>
    <row r="295" spans="1:25" ht="14.25" customHeight="1" x14ac:dyDescent="0.25">
      <c r="A295" s="92" t="s">
        <v>114</v>
      </c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64"/>
      <c r="Y295" s="64"/>
    </row>
    <row r="296" spans="1:25" ht="27" customHeight="1" x14ac:dyDescent="0.25">
      <c r="A296" s="53" t="s">
        <v>562</v>
      </c>
      <c r="B296" s="53" t="s">
        <v>563</v>
      </c>
      <c r="C296" s="30">
        <v>4301011483</v>
      </c>
      <c r="D296" s="81">
        <v>4680115881907</v>
      </c>
      <c r="E296" s="82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142" t="s">
        <v>564</v>
      </c>
      <c r="N296" s="84"/>
      <c r="O296" s="84"/>
      <c r="P296" s="84"/>
      <c r="Q296" s="82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customHeight="1" x14ac:dyDescent="0.25">
      <c r="A297" s="53" t="s">
        <v>566</v>
      </c>
      <c r="B297" s="53" t="s">
        <v>567</v>
      </c>
      <c r="C297" s="30">
        <v>4301011324</v>
      </c>
      <c r="D297" s="81">
        <v>4607091384185</v>
      </c>
      <c r="E297" s="82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143" t="s">
        <v>568</v>
      </c>
      <c r="N297" s="84"/>
      <c r="O297" s="84"/>
      <c r="P297" s="84"/>
      <c r="Q297" s="82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customHeight="1" x14ac:dyDescent="0.25">
      <c r="A298" s="53" t="s">
        <v>569</v>
      </c>
      <c r="B298" s="53" t="s">
        <v>570</v>
      </c>
      <c r="C298" s="30">
        <v>4301011312</v>
      </c>
      <c r="D298" s="81">
        <v>4607091384192</v>
      </c>
      <c r="E298" s="82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144" t="s">
        <v>571</v>
      </c>
      <c r="N298" s="84"/>
      <c r="O298" s="84"/>
      <c r="P298" s="84"/>
      <c r="Q298" s="82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customHeight="1" x14ac:dyDescent="0.25">
      <c r="A299" s="53" t="s">
        <v>572</v>
      </c>
      <c r="B299" s="53" t="s">
        <v>573</v>
      </c>
      <c r="C299" s="30">
        <v>4301011303</v>
      </c>
      <c r="D299" s="81">
        <v>4607091384680</v>
      </c>
      <c r="E299" s="82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145" t="s">
        <v>574</v>
      </c>
      <c r="N299" s="84"/>
      <c r="O299" s="84"/>
      <c r="P299" s="84"/>
      <c r="Q299" s="82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x14ac:dyDescent="0.2">
      <c r="A300" s="90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91"/>
      <c r="M300" s="87" t="s">
        <v>64</v>
      </c>
      <c r="N300" s="88"/>
      <c r="O300" s="88"/>
      <c r="P300" s="88"/>
      <c r="Q300" s="88"/>
      <c r="R300" s="88"/>
      <c r="S300" s="89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91"/>
      <c r="M301" s="87" t="s">
        <v>64</v>
      </c>
      <c r="N301" s="88"/>
      <c r="O301" s="88"/>
      <c r="P301" s="88"/>
      <c r="Q301" s="88"/>
      <c r="R301" s="88"/>
      <c r="S301" s="89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customHeight="1" x14ac:dyDescent="0.25">
      <c r="A302" s="92" t="s">
        <v>58</v>
      </c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64"/>
      <c r="Y302" s="64"/>
    </row>
    <row r="303" spans="1:25" ht="27" customHeight="1" x14ac:dyDescent="0.25">
      <c r="A303" s="53" t="s">
        <v>575</v>
      </c>
      <c r="B303" s="53" t="s">
        <v>576</v>
      </c>
      <c r="C303" s="30">
        <v>4301031139</v>
      </c>
      <c r="D303" s="81">
        <v>4607091384802</v>
      </c>
      <c r="E303" s="82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140" t="s">
        <v>577</v>
      </c>
      <c r="N303" s="84"/>
      <c r="O303" s="84"/>
      <c r="P303" s="84"/>
      <c r="Q303" s="82"/>
      <c r="R303" s="33"/>
      <c r="S303" s="33"/>
      <c r="T303" s="34" t="s">
        <v>63</v>
      </c>
      <c r="U303" s="58">
        <v>0</v>
      </c>
      <c r="V303" s="59">
        <f>IFERROR(IF(U303="",0,CEILING((U303/$H303),1)*$H303),"")</f>
        <v>0</v>
      </c>
      <c r="W303" s="35" t="str">
        <f>IFERROR(IF(V303=0,"",ROUNDUP(V303/H303,0)*0.00753),"")</f>
        <v/>
      </c>
      <c r="X303" s="55"/>
      <c r="Y303" s="56"/>
    </row>
    <row r="304" spans="1:25" ht="27" customHeight="1" x14ac:dyDescent="0.25">
      <c r="A304" s="53" t="s">
        <v>578</v>
      </c>
      <c r="B304" s="53" t="s">
        <v>579</v>
      </c>
      <c r="C304" s="30">
        <v>4301031140</v>
      </c>
      <c r="D304" s="81">
        <v>4607091384826</v>
      </c>
      <c r="E304" s="82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141" t="s">
        <v>580</v>
      </c>
      <c r="N304" s="84"/>
      <c r="O304" s="84"/>
      <c r="P304" s="84"/>
      <c r="Q304" s="82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x14ac:dyDescent="0.2">
      <c r="A305" s="90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91"/>
      <c r="M305" s="87" t="s">
        <v>64</v>
      </c>
      <c r="N305" s="88"/>
      <c r="O305" s="88"/>
      <c r="P305" s="88"/>
      <c r="Q305" s="88"/>
      <c r="R305" s="88"/>
      <c r="S305" s="89"/>
      <c r="T305" s="36" t="s">
        <v>65</v>
      </c>
      <c r="U305" s="60">
        <f>IFERROR(U303/H303,"0")+IFERROR(U304/H304,"0")</f>
        <v>0</v>
      </c>
      <c r="V305" s="60">
        <f>IFERROR(V303/H303,"0")+IFERROR(V304/H304,"0")</f>
        <v>0</v>
      </c>
      <c r="W305" s="60">
        <f>IFERROR(IF(W303="",0,W303),"0")+IFERROR(IF(W304="",0,W304),"0")</f>
        <v>0</v>
      </c>
      <c r="X305" s="61"/>
      <c r="Y305" s="61"/>
    </row>
    <row r="306" spans="1:25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91"/>
      <c r="M306" s="87" t="s">
        <v>64</v>
      </c>
      <c r="N306" s="88"/>
      <c r="O306" s="88"/>
      <c r="P306" s="88"/>
      <c r="Q306" s="88"/>
      <c r="R306" s="88"/>
      <c r="S306" s="89"/>
      <c r="T306" s="36" t="s">
        <v>63</v>
      </c>
      <c r="U306" s="60">
        <f>IFERROR(SUM(U303:U304),"0")</f>
        <v>0</v>
      </c>
      <c r="V306" s="60">
        <f>IFERROR(SUM(V303:V304),"0")</f>
        <v>0</v>
      </c>
      <c r="W306" s="36"/>
      <c r="X306" s="61"/>
      <c r="Y306" s="61"/>
    </row>
    <row r="307" spans="1:25" ht="14.25" customHeight="1" x14ac:dyDescent="0.25">
      <c r="A307" s="92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64"/>
      <c r="Y307" s="64"/>
    </row>
    <row r="308" spans="1:25" ht="27" customHeight="1" x14ac:dyDescent="0.25">
      <c r="A308" s="53" t="s">
        <v>581</v>
      </c>
      <c r="B308" s="53" t="s">
        <v>582</v>
      </c>
      <c r="C308" s="30">
        <v>4301051303</v>
      </c>
      <c r="D308" s="81">
        <v>4607091384246</v>
      </c>
      <c r="E308" s="82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138" t="s">
        <v>583</v>
      </c>
      <c r="N308" s="84"/>
      <c r="O308" s="84"/>
      <c r="P308" s="84"/>
      <c r="Q308" s="82"/>
      <c r="R308" s="33"/>
      <c r="S308" s="33"/>
      <c r="T308" s="34" t="s">
        <v>63</v>
      </c>
      <c r="U308" s="58">
        <v>80</v>
      </c>
      <c r="V308" s="59">
        <f>IFERROR(IF(U308="",0,CEILING((U308/$H308),1)*$H308),"")</f>
        <v>85.8</v>
      </c>
      <c r="W308" s="35">
        <f>IFERROR(IF(V308=0,"",ROUNDUP(V308/H308,0)*0.02175),"")</f>
        <v>0.23924999999999999</v>
      </c>
      <c r="X308" s="55"/>
      <c r="Y308" s="56"/>
    </row>
    <row r="309" spans="1:25" ht="27" customHeight="1" x14ac:dyDescent="0.25">
      <c r="A309" s="53" t="s">
        <v>584</v>
      </c>
      <c r="B309" s="53" t="s">
        <v>585</v>
      </c>
      <c r="C309" s="30">
        <v>4301051297</v>
      </c>
      <c r="D309" s="81">
        <v>4607091384253</v>
      </c>
      <c r="E309" s="82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139" t="s">
        <v>586</v>
      </c>
      <c r="N309" s="84"/>
      <c r="O309" s="84"/>
      <c r="P309" s="84"/>
      <c r="Q309" s="82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x14ac:dyDescent="0.2">
      <c r="A310" s="90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91"/>
      <c r="M310" s="87" t="s">
        <v>64</v>
      </c>
      <c r="N310" s="88"/>
      <c r="O310" s="88"/>
      <c r="P310" s="88"/>
      <c r="Q310" s="88"/>
      <c r="R310" s="88"/>
      <c r="S310" s="89"/>
      <c r="T310" s="36" t="s">
        <v>65</v>
      </c>
      <c r="U310" s="60">
        <f>IFERROR(U308/H308,"0")+IFERROR(U309/H309,"0")</f>
        <v>10.256410256410257</v>
      </c>
      <c r="V310" s="60">
        <f>IFERROR(V308/H308,"0")+IFERROR(V309/H309,"0")</f>
        <v>11</v>
      </c>
      <c r="W310" s="60">
        <f>IFERROR(IF(W308="",0,W308),"0")+IFERROR(IF(W309="",0,W309),"0")</f>
        <v>0.23924999999999999</v>
      </c>
      <c r="X310" s="61"/>
      <c r="Y310" s="61"/>
    </row>
    <row r="311" spans="1:25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91"/>
      <c r="M311" s="87" t="s">
        <v>64</v>
      </c>
      <c r="N311" s="88"/>
      <c r="O311" s="88"/>
      <c r="P311" s="88"/>
      <c r="Q311" s="88"/>
      <c r="R311" s="88"/>
      <c r="S311" s="89"/>
      <c r="T311" s="36" t="s">
        <v>63</v>
      </c>
      <c r="U311" s="60">
        <f>IFERROR(SUM(U308:U309),"0")</f>
        <v>80</v>
      </c>
      <c r="V311" s="60">
        <f>IFERROR(SUM(V308:V309),"0")</f>
        <v>85.8</v>
      </c>
      <c r="W311" s="36"/>
      <c r="X311" s="61"/>
      <c r="Y311" s="61"/>
    </row>
    <row r="312" spans="1:25" ht="14.25" customHeight="1" x14ac:dyDescent="0.25">
      <c r="A312" s="92" t="s">
        <v>240</v>
      </c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64"/>
      <c r="Y312" s="64"/>
    </row>
    <row r="313" spans="1:25" ht="27" customHeight="1" x14ac:dyDescent="0.25">
      <c r="A313" s="53" t="s">
        <v>587</v>
      </c>
      <c r="B313" s="53" t="s">
        <v>588</v>
      </c>
      <c r="C313" s="30">
        <v>4301060323</v>
      </c>
      <c r="D313" s="81">
        <v>4607091389357</v>
      </c>
      <c r="E313" s="82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136" t="s">
        <v>589</v>
      </c>
      <c r="N313" s="84"/>
      <c r="O313" s="84"/>
      <c r="P313" s="84"/>
      <c r="Q313" s="82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x14ac:dyDescent="0.2">
      <c r="A314" s="90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91"/>
      <c r="M314" s="87" t="s">
        <v>64</v>
      </c>
      <c r="N314" s="88"/>
      <c r="O314" s="88"/>
      <c r="P314" s="88"/>
      <c r="Q314" s="88"/>
      <c r="R314" s="88"/>
      <c r="S314" s="89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customHeight="1" x14ac:dyDescent="0.2">
      <c r="A316" s="97" t="s">
        <v>590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47"/>
      <c r="Y316" s="47"/>
    </row>
    <row r="317" spans="1:25" ht="16.5" customHeight="1" x14ac:dyDescent="0.25">
      <c r="A317" s="99" t="s">
        <v>591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5"/>
      <c r="Y317" s="65"/>
    </row>
    <row r="318" spans="1:25" ht="14.25" customHeight="1" x14ac:dyDescent="0.25">
      <c r="A318" s="92" t="s">
        <v>114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64"/>
      <c r="Y318" s="64"/>
    </row>
    <row r="319" spans="1:25" ht="27" customHeight="1" x14ac:dyDescent="0.25">
      <c r="A319" s="53" t="s">
        <v>592</v>
      </c>
      <c r="B319" s="53" t="s">
        <v>593</v>
      </c>
      <c r="C319" s="30">
        <v>4301011428</v>
      </c>
      <c r="D319" s="81">
        <v>4607091389708</v>
      </c>
      <c r="E319" s="82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137" t="s">
        <v>594</v>
      </c>
      <c r="N319" s="84"/>
      <c r="O319" s="84"/>
      <c r="P319" s="84"/>
      <c r="Q319" s="82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customHeight="1" x14ac:dyDescent="0.25">
      <c r="A320" s="53" t="s">
        <v>595</v>
      </c>
      <c r="B320" s="53" t="s">
        <v>596</v>
      </c>
      <c r="C320" s="30">
        <v>4301011427</v>
      </c>
      <c r="D320" s="81">
        <v>4607091389692</v>
      </c>
      <c r="E320" s="82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133" t="s">
        <v>597</v>
      </c>
      <c r="N320" s="84"/>
      <c r="O320" s="84"/>
      <c r="P320" s="84"/>
      <c r="Q320" s="82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x14ac:dyDescent="0.2">
      <c r="A321" s="90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91"/>
      <c r="M322" s="87" t="s">
        <v>64</v>
      </c>
      <c r="N322" s="88"/>
      <c r="O322" s="88"/>
      <c r="P322" s="88"/>
      <c r="Q322" s="88"/>
      <c r="R322" s="88"/>
      <c r="S322" s="89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customHeight="1" x14ac:dyDescent="0.25">
      <c r="A323" s="92" t="s">
        <v>58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4"/>
      <c r="Y323" s="64"/>
    </row>
    <row r="324" spans="1:25" ht="27" customHeight="1" x14ac:dyDescent="0.25">
      <c r="A324" s="53" t="s">
        <v>598</v>
      </c>
      <c r="B324" s="53" t="s">
        <v>599</v>
      </c>
      <c r="C324" s="30">
        <v>4301031177</v>
      </c>
      <c r="D324" s="81">
        <v>4607091389753</v>
      </c>
      <c r="E324" s="82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134" t="s">
        <v>600</v>
      </c>
      <c r="N324" s="84"/>
      <c r="O324" s="84"/>
      <c r="P324" s="84"/>
      <c r="Q324" s="82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customHeight="1" x14ac:dyDescent="0.25">
      <c r="A325" s="53" t="s">
        <v>601</v>
      </c>
      <c r="B325" s="53" t="s">
        <v>602</v>
      </c>
      <c r="C325" s="30">
        <v>4301031174</v>
      </c>
      <c r="D325" s="81">
        <v>4607091389760</v>
      </c>
      <c r="E325" s="82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135" t="s">
        <v>603</v>
      </c>
      <c r="N325" s="84"/>
      <c r="O325" s="84"/>
      <c r="P325" s="84"/>
      <c r="Q325" s="82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customHeight="1" x14ac:dyDescent="0.25">
      <c r="A326" s="53" t="s">
        <v>604</v>
      </c>
      <c r="B326" s="53" t="s">
        <v>605</v>
      </c>
      <c r="C326" s="30">
        <v>4301031175</v>
      </c>
      <c r="D326" s="81">
        <v>4607091389746</v>
      </c>
      <c r="E326" s="82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128" t="s">
        <v>606</v>
      </c>
      <c r="N326" s="84"/>
      <c r="O326" s="84"/>
      <c r="P326" s="84"/>
      <c r="Q326" s="82"/>
      <c r="R326" s="33"/>
      <c r="S326" s="33"/>
      <c r="T326" s="34" t="s">
        <v>63</v>
      </c>
      <c r="U326" s="58">
        <v>250</v>
      </c>
      <c r="V326" s="59">
        <f t="shared" si="14"/>
        <v>252</v>
      </c>
      <c r="W326" s="35">
        <f>IFERROR(IF(V326=0,"",ROUNDUP(V326/H326,0)*0.00753),"")</f>
        <v>0.45180000000000003</v>
      </c>
      <c r="X326" s="55"/>
      <c r="Y326" s="56"/>
    </row>
    <row r="327" spans="1:25" ht="27" customHeight="1" x14ac:dyDescent="0.25">
      <c r="A327" s="53" t="s">
        <v>607</v>
      </c>
      <c r="B327" s="53" t="s">
        <v>608</v>
      </c>
      <c r="C327" s="30">
        <v>4301031178</v>
      </c>
      <c r="D327" s="81">
        <v>4607091384338</v>
      </c>
      <c r="E327" s="82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129" t="s">
        <v>609</v>
      </c>
      <c r="N327" s="84"/>
      <c r="O327" s="84"/>
      <c r="P327" s="84"/>
      <c r="Q327" s="82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customHeight="1" x14ac:dyDescent="0.25">
      <c r="A328" s="53" t="s">
        <v>610</v>
      </c>
      <c r="B328" s="53" t="s">
        <v>611</v>
      </c>
      <c r="C328" s="30">
        <v>4301031171</v>
      </c>
      <c r="D328" s="81">
        <v>4607091389524</v>
      </c>
      <c r="E328" s="82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130" t="s">
        <v>612</v>
      </c>
      <c r="N328" s="84"/>
      <c r="O328" s="84"/>
      <c r="P328" s="84"/>
      <c r="Q328" s="82"/>
      <c r="R328" s="33"/>
      <c r="S328" s="33"/>
      <c r="T328" s="34" t="s">
        <v>63</v>
      </c>
      <c r="U328" s="58"/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customHeight="1" x14ac:dyDescent="0.25">
      <c r="A329" s="53" t="s">
        <v>613</v>
      </c>
      <c r="B329" s="53" t="s">
        <v>614</v>
      </c>
      <c r="C329" s="30">
        <v>4301031170</v>
      </c>
      <c r="D329" s="81">
        <v>4607091384345</v>
      </c>
      <c r="E329" s="82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131" t="s">
        <v>615</v>
      </c>
      <c r="N329" s="84"/>
      <c r="O329" s="84"/>
      <c r="P329" s="84"/>
      <c r="Q329" s="82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customHeight="1" x14ac:dyDescent="0.25">
      <c r="A330" s="53" t="s">
        <v>616</v>
      </c>
      <c r="B330" s="53" t="s">
        <v>617</v>
      </c>
      <c r="C330" s="30">
        <v>4301031172</v>
      </c>
      <c r="D330" s="81">
        <v>4607091389531</v>
      </c>
      <c r="E330" s="82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132" t="s">
        <v>618</v>
      </c>
      <c r="N330" s="84"/>
      <c r="O330" s="84"/>
      <c r="P330" s="84"/>
      <c r="Q330" s="82"/>
      <c r="R330" s="33"/>
      <c r="S330" s="33"/>
      <c r="T330" s="34" t="s">
        <v>63</v>
      </c>
      <c r="U330" s="58"/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x14ac:dyDescent="0.2">
      <c r="A331" s="90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91"/>
      <c r="M331" s="87" t="s">
        <v>64</v>
      </c>
      <c r="N331" s="88"/>
      <c r="O331" s="88"/>
      <c r="P331" s="88"/>
      <c r="Q331" s="88"/>
      <c r="R331" s="88"/>
      <c r="S331" s="89"/>
      <c r="T331" s="36" t="s">
        <v>65</v>
      </c>
      <c r="U331" s="60">
        <f>IFERROR(U324/H324,"0")+IFERROR(U325/H325,"0")+IFERROR(U326/H326,"0")+IFERROR(U327/H327,"0")+IFERROR(U328/H328,"0")+IFERROR(U329/H329,"0")+IFERROR(U330/H330,"0")</f>
        <v>59.523809523809518</v>
      </c>
      <c r="V331" s="60">
        <f>IFERROR(V324/H324,"0")+IFERROR(V325/H325,"0")+IFERROR(V326/H326,"0")+IFERROR(V327/H327,"0")+IFERROR(V328/H328,"0")+IFERROR(V329/H329,"0")+IFERROR(V330/H330,"0")</f>
        <v>60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0.45180000000000003</v>
      </c>
      <c r="X331" s="61"/>
      <c r="Y331" s="61"/>
    </row>
    <row r="332" spans="1:25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91"/>
      <c r="M332" s="87" t="s">
        <v>64</v>
      </c>
      <c r="N332" s="88"/>
      <c r="O332" s="88"/>
      <c r="P332" s="88"/>
      <c r="Q332" s="88"/>
      <c r="R332" s="88"/>
      <c r="S332" s="89"/>
      <c r="T332" s="36" t="s">
        <v>63</v>
      </c>
      <c r="U332" s="60">
        <f>IFERROR(SUM(U324:U330),"0")</f>
        <v>250</v>
      </c>
      <c r="V332" s="60">
        <f>IFERROR(SUM(V324:V330),"0")</f>
        <v>252</v>
      </c>
      <c r="W332" s="36"/>
      <c r="X332" s="61"/>
      <c r="Y332" s="61"/>
    </row>
    <row r="333" spans="1:25" ht="14.25" customHeight="1" x14ac:dyDescent="0.25">
      <c r="A333" s="92" t="s">
        <v>66</v>
      </c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64"/>
      <c r="Y333" s="64"/>
    </row>
    <row r="334" spans="1:25" ht="27" customHeight="1" x14ac:dyDescent="0.25">
      <c r="A334" s="53" t="s">
        <v>619</v>
      </c>
      <c r="B334" s="53" t="s">
        <v>620</v>
      </c>
      <c r="C334" s="30">
        <v>4301051258</v>
      </c>
      <c r="D334" s="81">
        <v>4607091389685</v>
      </c>
      <c r="E334" s="82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125" t="s">
        <v>621</v>
      </c>
      <c r="N334" s="84"/>
      <c r="O334" s="84"/>
      <c r="P334" s="84"/>
      <c r="Q334" s="82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customHeight="1" x14ac:dyDescent="0.25">
      <c r="A335" s="53" t="s">
        <v>622</v>
      </c>
      <c r="B335" s="53" t="s">
        <v>623</v>
      </c>
      <c r="C335" s="30">
        <v>4301051431</v>
      </c>
      <c r="D335" s="81">
        <v>4607091389654</v>
      </c>
      <c r="E335" s="82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126" t="s">
        <v>624</v>
      </c>
      <c r="N335" s="84"/>
      <c r="O335" s="84"/>
      <c r="P335" s="84"/>
      <c r="Q335" s="82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customHeight="1" x14ac:dyDescent="0.25">
      <c r="A336" s="53" t="s">
        <v>625</v>
      </c>
      <c r="B336" s="53" t="s">
        <v>626</v>
      </c>
      <c r="C336" s="30">
        <v>4301051284</v>
      </c>
      <c r="D336" s="81">
        <v>4607091384352</v>
      </c>
      <c r="E336" s="82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127" t="s">
        <v>627</v>
      </c>
      <c r="N336" s="84"/>
      <c r="O336" s="84"/>
      <c r="P336" s="84"/>
      <c r="Q336" s="82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customHeight="1" x14ac:dyDescent="0.25">
      <c r="A337" s="53" t="s">
        <v>628</v>
      </c>
      <c r="B337" s="53" t="s">
        <v>629</v>
      </c>
      <c r="C337" s="30">
        <v>4301051257</v>
      </c>
      <c r="D337" s="81">
        <v>4607091389661</v>
      </c>
      <c r="E337" s="82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123" t="s">
        <v>630</v>
      </c>
      <c r="N337" s="84"/>
      <c r="O337" s="84"/>
      <c r="P337" s="84"/>
      <c r="Q337" s="82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x14ac:dyDescent="0.2">
      <c r="A338" s="90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91"/>
      <c r="M339" s="87" t="s">
        <v>64</v>
      </c>
      <c r="N339" s="88"/>
      <c r="O339" s="88"/>
      <c r="P339" s="88"/>
      <c r="Q339" s="88"/>
      <c r="R339" s="88"/>
      <c r="S339" s="89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customHeight="1" x14ac:dyDescent="0.25">
      <c r="A340" s="92" t="s">
        <v>240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64"/>
      <c r="Y340" s="64"/>
    </row>
    <row r="341" spans="1:25" ht="27" customHeight="1" x14ac:dyDescent="0.25">
      <c r="A341" s="53" t="s">
        <v>631</v>
      </c>
      <c r="B341" s="53" t="s">
        <v>632</v>
      </c>
      <c r="C341" s="30">
        <v>4301060352</v>
      </c>
      <c r="D341" s="81">
        <v>4680115881648</v>
      </c>
      <c r="E341" s="82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124" t="s">
        <v>633</v>
      </c>
      <c r="N341" s="84"/>
      <c r="O341" s="84"/>
      <c r="P341" s="84"/>
      <c r="Q341" s="82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x14ac:dyDescent="0.2">
      <c r="A342" s="90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91"/>
      <c r="M342" s="87" t="s">
        <v>64</v>
      </c>
      <c r="N342" s="88"/>
      <c r="O342" s="88"/>
      <c r="P342" s="88"/>
      <c r="Q342" s="88"/>
      <c r="R342" s="88"/>
      <c r="S342" s="89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91"/>
      <c r="M343" s="87" t="s">
        <v>64</v>
      </c>
      <c r="N343" s="88"/>
      <c r="O343" s="88"/>
      <c r="P343" s="88"/>
      <c r="Q343" s="88"/>
      <c r="R343" s="88"/>
      <c r="S343" s="89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customHeight="1" x14ac:dyDescent="0.25">
      <c r="A344" s="99" t="s">
        <v>634</v>
      </c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65"/>
      <c r="Y344" s="65"/>
    </row>
    <row r="345" spans="1:25" ht="14.25" customHeight="1" x14ac:dyDescent="0.25">
      <c r="A345" s="92" t="s">
        <v>105</v>
      </c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64"/>
      <c r="Y345" s="64"/>
    </row>
    <row r="346" spans="1:25" ht="27" customHeight="1" x14ac:dyDescent="0.25">
      <c r="A346" s="53" t="s">
        <v>635</v>
      </c>
      <c r="B346" s="53" t="s">
        <v>636</v>
      </c>
      <c r="C346" s="30">
        <v>4301020196</v>
      </c>
      <c r="D346" s="81">
        <v>4607091389388</v>
      </c>
      <c r="E346" s="82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121" t="s">
        <v>637</v>
      </c>
      <c r="N346" s="84"/>
      <c r="O346" s="84"/>
      <c r="P346" s="84"/>
      <c r="Q346" s="82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customHeight="1" x14ac:dyDescent="0.25">
      <c r="A347" s="53" t="s">
        <v>638</v>
      </c>
      <c r="B347" s="53" t="s">
        <v>639</v>
      </c>
      <c r="C347" s="30">
        <v>4301020185</v>
      </c>
      <c r="D347" s="81">
        <v>4607091389364</v>
      </c>
      <c r="E347" s="82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122" t="s">
        <v>640</v>
      </c>
      <c r="N347" s="84"/>
      <c r="O347" s="84"/>
      <c r="P347" s="84"/>
      <c r="Q347" s="82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customHeight="1" x14ac:dyDescent="0.25">
      <c r="A350" s="92" t="s">
        <v>58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4"/>
      <c r="Y350" s="64"/>
    </row>
    <row r="351" spans="1:25" ht="27" customHeight="1" x14ac:dyDescent="0.25">
      <c r="A351" s="53" t="s">
        <v>641</v>
      </c>
      <c r="B351" s="53" t="s">
        <v>642</v>
      </c>
      <c r="C351" s="30">
        <v>4301031195</v>
      </c>
      <c r="D351" s="81">
        <v>4607091389739</v>
      </c>
      <c r="E351" s="82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117" t="s">
        <v>643</v>
      </c>
      <c r="N351" s="84"/>
      <c r="O351" s="84"/>
      <c r="P351" s="84"/>
      <c r="Q351" s="82"/>
      <c r="R351" s="33"/>
      <c r="S351" s="33"/>
      <c r="T351" s="34" t="s">
        <v>63</v>
      </c>
      <c r="U351" s="58">
        <v>500</v>
      </c>
      <c r="V351" s="59">
        <f>IFERROR(IF(U351="",0,CEILING((U351/$H351),1)*$H351),"")</f>
        <v>504</v>
      </c>
      <c r="W351" s="35">
        <f>IFERROR(IF(V351=0,"",ROUNDUP(V351/H351,0)*0.00753),"")</f>
        <v>0.90360000000000007</v>
      </c>
      <c r="X351" s="55"/>
      <c r="Y351" s="56"/>
    </row>
    <row r="352" spans="1:25" ht="27" customHeight="1" x14ac:dyDescent="0.25">
      <c r="A352" s="53" t="s">
        <v>644</v>
      </c>
      <c r="B352" s="53" t="s">
        <v>645</v>
      </c>
      <c r="C352" s="30">
        <v>4301031176</v>
      </c>
      <c r="D352" s="81">
        <v>4607091389425</v>
      </c>
      <c r="E352" s="82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118" t="s">
        <v>646</v>
      </c>
      <c r="N352" s="84"/>
      <c r="O352" s="84"/>
      <c r="P352" s="84"/>
      <c r="Q352" s="82"/>
      <c r="R352" s="33"/>
      <c r="S352" s="33"/>
      <c r="T352" s="34" t="s">
        <v>63</v>
      </c>
      <c r="U352" s="58">
        <v>21</v>
      </c>
      <c r="V352" s="59">
        <f>IFERROR(IF(U352="",0,CEILING((U352/$H352),1)*$H352),"")</f>
        <v>21</v>
      </c>
      <c r="W352" s="35">
        <f>IFERROR(IF(V352=0,"",ROUNDUP(V352/H352,0)*0.00502),"")</f>
        <v>5.0200000000000002E-2</v>
      </c>
      <c r="X352" s="55"/>
      <c r="Y352" s="56"/>
    </row>
    <row r="353" spans="1:25" ht="27" customHeight="1" x14ac:dyDescent="0.25">
      <c r="A353" s="53" t="s">
        <v>647</v>
      </c>
      <c r="B353" s="53" t="s">
        <v>648</v>
      </c>
      <c r="C353" s="30">
        <v>4301031167</v>
      </c>
      <c r="D353" s="81">
        <v>4680115880771</v>
      </c>
      <c r="E353" s="82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119" t="s">
        <v>649</v>
      </c>
      <c r="N353" s="84"/>
      <c r="O353" s="84"/>
      <c r="P353" s="84"/>
      <c r="Q353" s="82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customHeight="1" x14ac:dyDescent="0.25">
      <c r="A354" s="53" t="s">
        <v>650</v>
      </c>
      <c r="B354" s="53" t="s">
        <v>651</v>
      </c>
      <c r="C354" s="30">
        <v>4301031173</v>
      </c>
      <c r="D354" s="81">
        <v>4607091389500</v>
      </c>
      <c r="E354" s="82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120" t="s">
        <v>652</v>
      </c>
      <c r="N354" s="84"/>
      <c r="O354" s="84"/>
      <c r="P354" s="84"/>
      <c r="Q354" s="82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customHeight="1" x14ac:dyDescent="0.25">
      <c r="A355" s="53" t="s">
        <v>653</v>
      </c>
      <c r="B355" s="53" t="s">
        <v>654</v>
      </c>
      <c r="C355" s="30">
        <v>4301031103</v>
      </c>
      <c r="D355" s="81">
        <v>4680115881983</v>
      </c>
      <c r="E355" s="82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115" t="s">
        <v>655</v>
      </c>
      <c r="N355" s="84"/>
      <c r="O355" s="84"/>
      <c r="P355" s="84"/>
      <c r="Q355" s="82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x14ac:dyDescent="0.2">
      <c r="A356" s="90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91"/>
      <c r="M356" s="87" t="s">
        <v>64</v>
      </c>
      <c r="N356" s="88"/>
      <c r="O356" s="88"/>
      <c r="P356" s="88"/>
      <c r="Q356" s="88"/>
      <c r="R356" s="88"/>
      <c r="S356" s="89"/>
      <c r="T356" s="36" t="s">
        <v>65</v>
      </c>
      <c r="U356" s="60">
        <f>IFERROR(U351/H351,"0")+IFERROR(U352/H352,"0")+IFERROR(U353/H353,"0")+IFERROR(U354/H354,"0")+IFERROR(U355/H355,"0")</f>
        <v>129.04761904761904</v>
      </c>
      <c r="V356" s="60">
        <f>IFERROR(V351/H351,"0")+IFERROR(V352/H352,"0")+IFERROR(V353/H353,"0")+IFERROR(V354/H354,"0")+IFERROR(V355/H355,"0")</f>
        <v>130</v>
      </c>
      <c r="W356" s="60">
        <f>IFERROR(IF(W351="",0,W351),"0")+IFERROR(IF(W352="",0,W352),"0")+IFERROR(IF(W353="",0,W353),"0")+IFERROR(IF(W354="",0,W354),"0")+IFERROR(IF(W355="",0,W355),"0")</f>
        <v>0.95380000000000009</v>
      </c>
      <c r="X356" s="61"/>
      <c r="Y356" s="61"/>
    </row>
    <row r="357" spans="1:25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91"/>
      <c r="M357" s="87" t="s">
        <v>64</v>
      </c>
      <c r="N357" s="88"/>
      <c r="O357" s="88"/>
      <c r="P357" s="88"/>
      <c r="Q357" s="88"/>
      <c r="R357" s="88"/>
      <c r="S357" s="89"/>
      <c r="T357" s="36" t="s">
        <v>63</v>
      </c>
      <c r="U357" s="60">
        <f>IFERROR(SUM(U351:U355),"0")</f>
        <v>521</v>
      </c>
      <c r="V357" s="60">
        <f>IFERROR(SUM(V351:V355),"0")</f>
        <v>525</v>
      </c>
      <c r="W357" s="36"/>
      <c r="X357" s="61"/>
      <c r="Y357" s="61"/>
    </row>
    <row r="358" spans="1:25" ht="27.75" customHeight="1" x14ac:dyDescent="0.2">
      <c r="A358" s="97" t="s">
        <v>656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47"/>
      <c r="Y358" s="47"/>
    </row>
    <row r="359" spans="1:25" ht="16.5" customHeight="1" x14ac:dyDescent="0.25">
      <c r="A359" s="99" t="s">
        <v>656</v>
      </c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65"/>
      <c r="Y359" s="65"/>
    </row>
    <row r="360" spans="1:25" ht="14.25" customHeight="1" x14ac:dyDescent="0.25">
      <c r="A360" s="92" t="s">
        <v>114</v>
      </c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64"/>
      <c r="Y360" s="64"/>
    </row>
    <row r="361" spans="1:25" ht="27" customHeight="1" x14ac:dyDescent="0.25">
      <c r="A361" s="53" t="s">
        <v>657</v>
      </c>
      <c r="B361" s="53" t="s">
        <v>658</v>
      </c>
      <c r="C361" s="30">
        <v>4301011371</v>
      </c>
      <c r="D361" s="81">
        <v>4607091389067</v>
      </c>
      <c r="E361" s="82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116" t="s">
        <v>659</v>
      </c>
      <c r="N361" s="84"/>
      <c r="O361" s="84"/>
      <c r="P361" s="84"/>
      <c r="Q361" s="82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customHeight="1" x14ac:dyDescent="0.25">
      <c r="A362" s="53" t="s">
        <v>660</v>
      </c>
      <c r="B362" s="53" t="s">
        <v>661</v>
      </c>
      <c r="C362" s="30">
        <v>4301011363</v>
      </c>
      <c r="D362" s="81">
        <v>4607091383522</v>
      </c>
      <c r="E362" s="82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110" t="s">
        <v>662</v>
      </c>
      <c r="N362" s="84"/>
      <c r="O362" s="84"/>
      <c r="P362" s="84"/>
      <c r="Q362" s="82"/>
      <c r="R362" s="33"/>
      <c r="S362" s="33"/>
      <c r="T362" s="34" t="s">
        <v>63</v>
      </c>
      <c r="U362" s="58">
        <v>200</v>
      </c>
      <c r="V362" s="59">
        <f t="shared" si="15"/>
        <v>200.64000000000001</v>
      </c>
      <c r="W362" s="35">
        <f>IFERROR(IF(V362=0,"",ROUNDUP(V362/H362,0)*0.01196),"")</f>
        <v>0.45448</v>
      </c>
      <c r="X362" s="55"/>
      <c r="Y362" s="56"/>
    </row>
    <row r="363" spans="1:25" ht="27" customHeight="1" x14ac:dyDescent="0.25">
      <c r="A363" s="53" t="s">
        <v>663</v>
      </c>
      <c r="B363" s="53" t="s">
        <v>664</v>
      </c>
      <c r="C363" s="30">
        <v>4301011431</v>
      </c>
      <c r="D363" s="81">
        <v>4607091384437</v>
      </c>
      <c r="E363" s="82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111" t="s">
        <v>665</v>
      </c>
      <c r="N363" s="84"/>
      <c r="O363" s="84"/>
      <c r="P363" s="84"/>
      <c r="Q363" s="82"/>
      <c r="R363" s="33"/>
      <c r="S363" s="33"/>
      <c r="T363" s="34" t="s">
        <v>63</v>
      </c>
      <c r="U363" s="58">
        <v>30</v>
      </c>
      <c r="V363" s="59">
        <f t="shared" si="15"/>
        <v>31.68</v>
      </c>
      <c r="W363" s="35">
        <f>IFERROR(IF(V363=0,"",ROUNDUP(V363/H363,0)*0.01196),"")</f>
        <v>7.1760000000000004E-2</v>
      </c>
      <c r="X363" s="55"/>
      <c r="Y363" s="56"/>
    </row>
    <row r="364" spans="1:25" ht="27" customHeight="1" x14ac:dyDescent="0.25">
      <c r="A364" s="53" t="s">
        <v>666</v>
      </c>
      <c r="B364" s="53" t="s">
        <v>667</v>
      </c>
      <c r="C364" s="30">
        <v>4301011365</v>
      </c>
      <c r="D364" s="81">
        <v>4607091389104</v>
      </c>
      <c r="E364" s="82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112" t="s">
        <v>668</v>
      </c>
      <c r="N364" s="84"/>
      <c r="O364" s="84"/>
      <c r="P364" s="84"/>
      <c r="Q364" s="82"/>
      <c r="R364" s="33"/>
      <c r="S364" s="33"/>
      <c r="T364" s="34" t="s">
        <v>63</v>
      </c>
      <c r="U364" s="58">
        <v>160</v>
      </c>
      <c r="V364" s="59">
        <f t="shared" si="15"/>
        <v>163.68</v>
      </c>
      <c r="W364" s="35">
        <f>IFERROR(IF(V364=0,"",ROUNDUP(V364/H364,0)*0.01196),"")</f>
        <v>0.37075999999999998</v>
      </c>
      <c r="X364" s="55"/>
      <c r="Y364" s="56"/>
    </row>
    <row r="365" spans="1:25" ht="27" customHeight="1" x14ac:dyDescent="0.25">
      <c r="A365" s="53" t="s">
        <v>669</v>
      </c>
      <c r="B365" s="53" t="s">
        <v>670</v>
      </c>
      <c r="C365" s="30">
        <v>4301011142</v>
      </c>
      <c r="D365" s="81">
        <v>4607091389036</v>
      </c>
      <c r="E365" s="82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113" t="s">
        <v>671</v>
      </c>
      <c r="N365" s="84"/>
      <c r="O365" s="84"/>
      <c r="P365" s="84"/>
      <c r="Q365" s="82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customHeight="1" x14ac:dyDescent="0.25">
      <c r="A366" s="53" t="s">
        <v>672</v>
      </c>
      <c r="B366" s="53" t="s">
        <v>673</v>
      </c>
      <c r="C366" s="30">
        <v>4301011190</v>
      </c>
      <c r="D366" s="81">
        <v>4607091389098</v>
      </c>
      <c r="E366" s="82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114" t="s">
        <v>674</v>
      </c>
      <c r="N366" s="84"/>
      <c r="O366" s="84"/>
      <c r="P366" s="84"/>
      <c r="Q366" s="82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x14ac:dyDescent="0.2">
      <c r="A367" s="90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91"/>
      <c r="M367" s="87" t="s">
        <v>64</v>
      </c>
      <c r="N367" s="88"/>
      <c r="O367" s="88"/>
      <c r="P367" s="88"/>
      <c r="Q367" s="88"/>
      <c r="R367" s="88"/>
      <c r="S367" s="89"/>
      <c r="T367" s="36" t="s">
        <v>65</v>
      </c>
      <c r="U367" s="60">
        <f>IFERROR(U361/H361,"0")+IFERROR(U362/H362,"0")+IFERROR(U363/H363,"0")+IFERROR(U364/H364,"0")+IFERROR(U365/H365,"0")+IFERROR(U366/H366,"0")</f>
        <v>73.86363636363636</v>
      </c>
      <c r="V367" s="60">
        <f>IFERROR(V361/H361,"0")+IFERROR(V362/H362,"0")+IFERROR(V363/H363,"0")+IFERROR(V364/H364,"0")+IFERROR(V365/H365,"0")+IFERROR(V366/H366,"0")</f>
        <v>75</v>
      </c>
      <c r="W367" s="60">
        <f>IFERROR(IF(W361="",0,W361),"0")+IFERROR(IF(W362="",0,W362),"0")+IFERROR(IF(W363="",0,W363),"0")+IFERROR(IF(W364="",0,W364),"0")+IFERROR(IF(W365="",0,W365),"0")+IFERROR(IF(W366="",0,W366),"0")</f>
        <v>0.89700000000000002</v>
      </c>
      <c r="X367" s="61"/>
      <c r="Y367" s="61"/>
    </row>
    <row r="368" spans="1:25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91"/>
      <c r="M368" s="87" t="s">
        <v>64</v>
      </c>
      <c r="N368" s="88"/>
      <c r="O368" s="88"/>
      <c r="P368" s="88"/>
      <c r="Q368" s="88"/>
      <c r="R368" s="88"/>
      <c r="S368" s="89"/>
      <c r="T368" s="36" t="s">
        <v>63</v>
      </c>
      <c r="U368" s="60">
        <f>IFERROR(SUM(U361:U366),"0")</f>
        <v>390</v>
      </c>
      <c r="V368" s="60">
        <f>IFERROR(SUM(V361:V366),"0")</f>
        <v>396</v>
      </c>
      <c r="W368" s="36"/>
      <c r="X368" s="61"/>
      <c r="Y368" s="61"/>
    </row>
    <row r="369" spans="1:25" ht="14.25" customHeight="1" x14ac:dyDescent="0.25">
      <c r="A369" s="92" t="s">
        <v>105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64"/>
      <c r="Y369" s="64"/>
    </row>
    <row r="370" spans="1:25" ht="16.5" customHeight="1" x14ac:dyDescent="0.25">
      <c r="A370" s="53" t="s">
        <v>675</v>
      </c>
      <c r="B370" s="53" t="s">
        <v>676</v>
      </c>
      <c r="C370" s="30">
        <v>4301020222</v>
      </c>
      <c r="D370" s="81">
        <v>4607091388930</v>
      </c>
      <c r="E370" s="82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109" t="s">
        <v>677</v>
      </c>
      <c r="N370" s="84"/>
      <c r="O370" s="84"/>
      <c r="P370" s="84"/>
      <c r="Q370" s="82"/>
      <c r="R370" s="33"/>
      <c r="S370" s="33"/>
      <c r="T370" s="34" t="s">
        <v>63</v>
      </c>
      <c r="U370" s="58">
        <v>120</v>
      </c>
      <c r="V370" s="59">
        <f>IFERROR(IF(U370="",0,CEILING((U370/$H370),1)*$H370),"")</f>
        <v>121.44000000000001</v>
      </c>
      <c r="W370" s="35">
        <f>IFERROR(IF(V370=0,"",ROUNDUP(V370/H370,0)*0.01196),"")</f>
        <v>0.27507999999999999</v>
      </c>
      <c r="X370" s="55"/>
      <c r="Y370" s="56"/>
    </row>
    <row r="371" spans="1:25" x14ac:dyDescent="0.2">
      <c r="A371" s="90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91"/>
      <c r="M371" s="87" t="s">
        <v>64</v>
      </c>
      <c r="N371" s="88"/>
      <c r="O371" s="88"/>
      <c r="P371" s="88"/>
      <c r="Q371" s="88"/>
      <c r="R371" s="88"/>
      <c r="S371" s="89"/>
      <c r="T371" s="36" t="s">
        <v>65</v>
      </c>
      <c r="U371" s="60">
        <f>IFERROR(U370/H370,"0")</f>
        <v>22.727272727272727</v>
      </c>
      <c r="V371" s="60">
        <f>IFERROR(V370/H370,"0")</f>
        <v>23</v>
      </c>
      <c r="W371" s="60">
        <f>IFERROR(IF(W370="",0,W370),"0")</f>
        <v>0.27507999999999999</v>
      </c>
      <c r="X371" s="61"/>
      <c r="Y371" s="61"/>
    </row>
    <row r="372" spans="1:25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91"/>
      <c r="M372" s="87" t="s">
        <v>64</v>
      </c>
      <c r="N372" s="88"/>
      <c r="O372" s="88"/>
      <c r="P372" s="88"/>
      <c r="Q372" s="88"/>
      <c r="R372" s="88"/>
      <c r="S372" s="89"/>
      <c r="T372" s="36" t="s">
        <v>63</v>
      </c>
      <c r="U372" s="60">
        <f>IFERROR(SUM(U370:U370),"0")</f>
        <v>120</v>
      </c>
      <c r="V372" s="60">
        <f>IFERROR(SUM(V370:V370),"0")</f>
        <v>121.44000000000001</v>
      </c>
      <c r="W372" s="36"/>
      <c r="X372" s="61"/>
      <c r="Y372" s="61"/>
    </row>
    <row r="373" spans="1:25" ht="14.25" customHeight="1" x14ac:dyDescent="0.25">
      <c r="A373" s="92" t="s">
        <v>58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64"/>
      <c r="Y373" s="64"/>
    </row>
    <row r="374" spans="1:25" ht="27" customHeight="1" x14ac:dyDescent="0.25">
      <c r="A374" s="53" t="s">
        <v>678</v>
      </c>
      <c r="B374" s="53" t="s">
        <v>679</v>
      </c>
      <c r="C374" s="30">
        <v>4301031217</v>
      </c>
      <c r="D374" s="81">
        <v>4680115882102</v>
      </c>
      <c r="E374" s="82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105" t="s">
        <v>680</v>
      </c>
      <c r="N374" s="84"/>
      <c r="O374" s="84"/>
      <c r="P374" s="84"/>
      <c r="Q374" s="82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customHeight="1" x14ac:dyDescent="0.25">
      <c r="A375" s="53" t="s">
        <v>681</v>
      </c>
      <c r="B375" s="53" t="s">
        <v>682</v>
      </c>
      <c r="C375" s="30">
        <v>4301031216</v>
      </c>
      <c r="D375" s="81">
        <v>4680115882096</v>
      </c>
      <c r="E375" s="82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106" t="s">
        <v>683</v>
      </c>
      <c r="N375" s="84"/>
      <c r="O375" s="84"/>
      <c r="P375" s="84"/>
      <c r="Q375" s="82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customHeight="1" x14ac:dyDescent="0.25">
      <c r="A376" s="53" t="s">
        <v>684</v>
      </c>
      <c r="B376" s="53" t="s">
        <v>685</v>
      </c>
      <c r="C376" s="30">
        <v>4301031198</v>
      </c>
      <c r="D376" s="81">
        <v>4607091383348</v>
      </c>
      <c r="E376" s="82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107" t="s">
        <v>686</v>
      </c>
      <c r="N376" s="84"/>
      <c r="O376" s="84"/>
      <c r="P376" s="84"/>
      <c r="Q376" s="82"/>
      <c r="R376" s="33"/>
      <c r="S376" s="33"/>
      <c r="T376" s="34" t="s">
        <v>63</v>
      </c>
      <c r="U376" s="58">
        <v>200</v>
      </c>
      <c r="V376" s="59">
        <f>IFERROR(IF(U376="",0,CEILING((U376/$H376),1)*$H376),"")</f>
        <v>200.64000000000001</v>
      </c>
      <c r="W376" s="35">
        <f>IFERROR(IF(V376=0,"",ROUNDUP(V376/H376,0)*0.01196),"")</f>
        <v>0.45448</v>
      </c>
      <c r="X376" s="55"/>
      <c r="Y376" s="56"/>
    </row>
    <row r="377" spans="1:25" ht="27" customHeight="1" x14ac:dyDescent="0.25">
      <c r="A377" s="53" t="s">
        <v>687</v>
      </c>
      <c r="B377" s="53" t="s">
        <v>688</v>
      </c>
      <c r="C377" s="30">
        <v>4301031188</v>
      </c>
      <c r="D377" s="81">
        <v>4607091383386</v>
      </c>
      <c r="E377" s="82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108" t="s">
        <v>689</v>
      </c>
      <c r="N377" s="84"/>
      <c r="O377" s="84"/>
      <c r="P377" s="84"/>
      <c r="Q377" s="82"/>
      <c r="R377" s="33"/>
      <c r="S377" s="33"/>
      <c r="T377" s="34" t="s">
        <v>63</v>
      </c>
      <c r="U377" s="58">
        <v>150</v>
      </c>
      <c r="V377" s="59">
        <f>IFERROR(IF(U377="",0,CEILING((U377/$H377),1)*$H377),"")</f>
        <v>153.12</v>
      </c>
      <c r="W377" s="35">
        <f>IFERROR(IF(V377=0,"",ROUNDUP(V377/H377,0)*0.01196),"")</f>
        <v>0.34683999999999998</v>
      </c>
      <c r="X377" s="55"/>
      <c r="Y377" s="56"/>
    </row>
    <row r="378" spans="1:25" ht="27" customHeight="1" x14ac:dyDescent="0.25">
      <c r="A378" s="53" t="s">
        <v>690</v>
      </c>
      <c r="B378" s="53" t="s">
        <v>691</v>
      </c>
      <c r="C378" s="30">
        <v>4301031189</v>
      </c>
      <c r="D378" s="81">
        <v>4607091383355</v>
      </c>
      <c r="E378" s="82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102" t="s">
        <v>692</v>
      </c>
      <c r="N378" s="84"/>
      <c r="O378" s="84"/>
      <c r="P378" s="84"/>
      <c r="Q378" s="82"/>
      <c r="R378" s="33"/>
      <c r="S378" s="33"/>
      <c r="T378" s="34" t="s">
        <v>63</v>
      </c>
      <c r="U378" s="58">
        <v>180</v>
      </c>
      <c r="V378" s="59">
        <f>IFERROR(IF(U378="",0,CEILING((U378/$H378),1)*$H378),"")</f>
        <v>184.8</v>
      </c>
      <c r="W378" s="35">
        <f>IFERROR(IF(V378=0,"",ROUNDUP(V378/H378,0)*0.01196),"")</f>
        <v>0.41860000000000003</v>
      </c>
      <c r="X378" s="55"/>
      <c r="Y378" s="56"/>
    </row>
    <row r="379" spans="1:25" x14ac:dyDescent="0.2">
      <c r="A379" s="90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91"/>
      <c r="M379" s="87" t="s">
        <v>64</v>
      </c>
      <c r="N379" s="88"/>
      <c r="O379" s="88"/>
      <c r="P379" s="88"/>
      <c r="Q379" s="88"/>
      <c r="R379" s="88"/>
      <c r="S379" s="89"/>
      <c r="T379" s="36" t="s">
        <v>65</v>
      </c>
      <c r="U379" s="60">
        <f>IFERROR(U374/H374,"0")+IFERROR(U375/H375,"0")+IFERROR(U376/H376,"0")+IFERROR(U377/H377,"0")+IFERROR(U378/H378,"0")</f>
        <v>100.37878787878788</v>
      </c>
      <c r="V379" s="60">
        <f>IFERROR(V374/H374,"0")+IFERROR(V375/H375,"0")+IFERROR(V376/H376,"0")+IFERROR(V377/H377,"0")+IFERROR(V378/H378,"0")</f>
        <v>102</v>
      </c>
      <c r="W379" s="60">
        <f>IFERROR(IF(W374="",0,W374),"0")+IFERROR(IF(W375="",0,W375),"0")+IFERROR(IF(W376="",0,W376),"0")+IFERROR(IF(W377="",0,W377),"0")+IFERROR(IF(W378="",0,W378),"0")</f>
        <v>1.2199200000000001</v>
      </c>
      <c r="X379" s="61"/>
      <c r="Y379" s="61"/>
    </row>
    <row r="380" spans="1:25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91"/>
      <c r="M380" s="87" t="s">
        <v>64</v>
      </c>
      <c r="N380" s="88"/>
      <c r="O380" s="88"/>
      <c r="P380" s="88"/>
      <c r="Q380" s="88"/>
      <c r="R380" s="88"/>
      <c r="S380" s="89"/>
      <c r="T380" s="36" t="s">
        <v>63</v>
      </c>
      <c r="U380" s="60">
        <f>IFERROR(SUM(U374:U378),"0")</f>
        <v>530</v>
      </c>
      <c r="V380" s="60">
        <f>IFERROR(SUM(V374:V378),"0")</f>
        <v>538.55999999999995</v>
      </c>
      <c r="W380" s="36"/>
      <c r="X380" s="61"/>
      <c r="Y380" s="61"/>
    </row>
    <row r="381" spans="1:25" ht="14.25" customHeight="1" x14ac:dyDescent="0.25">
      <c r="A381" s="92" t="s">
        <v>66</v>
      </c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64"/>
      <c r="Y381" s="64"/>
    </row>
    <row r="382" spans="1:25" ht="16.5" customHeight="1" x14ac:dyDescent="0.25">
      <c r="A382" s="53" t="s">
        <v>693</v>
      </c>
      <c r="B382" s="53" t="s">
        <v>694</v>
      </c>
      <c r="C382" s="30">
        <v>4301051230</v>
      </c>
      <c r="D382" s="81">
        <v>4607091383409</v>
      </c>
      <c r="E382" s="82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103" t="s">
        <v>695</v>
      </c>
      <c r="N382" s="84"/>
      <c r="O382" s="84"/>
      <c r="P382" s="84"/>
      <c r="Q382" s="82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customHeight="1" x14ac:dyDescent="0.25">
      <c r="A383" s="53" t="s">
        <v>696</v>
      </c>
      <c r="B383" s="53" t="s">
        <v>697</v>
      </c>
      <c r="C383" s="30">
        <v>4301051231</v>
      </c>
      <c r="D383" s="81">
        <v>4607091383416</v>
      </c>
      <c r="E383" s="82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104" t="s">
        <v>698</v>
      </c>
      <c r="N383" s="84"/>
      <c r="O383" s="84"/>
      <c r="P383" s="84"/>
      <c r="Q383" s="82"/>
      <c r="R383" s="33"/>
      <c r="S383" s="33"/>
      <c r="T383" s="34" t="s">
        <v>63</v>
      </c>
      <c r="U383" s="58">
        <v>80</v>
      </c>
      <c r="V383" s="59">
        <f>IFERROR(IF(U383="",0,CEILING((U383/$H383),1)*$H383),"")</f>
        <v>85.8</v>
      </c>
      <c r="W383" s="35">
        <f>IFERROR(IF(V383=0,"",ROUNDUP(V383/H383,0)*0.02175),"")</f>
        <v>0.23924999999999999</v>
      </c>
      <c r="X383" s="55"/>
      <c r="Y383" s="56"/>
    </row>
    <row r="384" spans="1:25" x14ac:dyDescent="0.2">
      <c r="A384" s="90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91"/>
      <c r="M384" s="87" t="s">
        <v>64</v>
      </c>
      <c r="N384" s="88"/>
      <c r="O384" s="88"/>
      <c r="P384" s="88"/>
      <c r="Q384" s="88"/>
      <c r="R384" s="88"/>
      <c r="S384" s="89"/>
      <c r="T384" s="36" t="s">
        <v>65</v>
      </c>
      <c r="U384" s="60">
        <f>IFERROR(U382/H382,"0")+IFERROR(U383/H383,"0")</f>
        <v>10.256410256410257</v>
      </c>
      <c r="V384" s="60">
        <f>IFERROR(V382/H382,"0")+IFERROR(V383/H383,"0")</f>
        <v>11</v>
      </c>
      <c r="W384" s="60">
        <f>IFERROR(IF(W382="",0,W382),"0")+IFERROR(IF(W383="",0,W383),"0")</f>
        <v>0.23924999999999999</v>
      </c>
      <c r="X384" s="61"/>
      <c r="Y384" s="61"/>
    </row>
    <row r="385" spans="1:25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91"/>
      <c r="M385" s="87" t="s">
        <v>64</v>
      </c>
      <c r="N385" s="88"/>
      <c r="O385" s="88"/>
      <c r="P385" s="88"/>
      <c r="Q385" s="88"/>
      <c r="R385" s="88"/>
      <c r="S385" s="89"/>
      <c r="T385" s="36" t="s">
        <v>63</v>
      </c>
      <c r="U385" s="60">
        <f>IFERROR(SUM(U382:U383),"0")</f>
        <v>80</v>
      </c>
      <c r="V385" s="60">
        <f>IFERROR(SUM(V382:V383),"0")</f>
        <v>85.8</v>
      </c>
      <c r="W385" s="36"/>
      <c r="X385" s="61"/>
      <c r="Y385" s="61"/>
    </row>
    <row r="386" spans="1:25" ht="27.75" customHeight="1" x14ac:dyDescent="0.2">
      <c r="A386" s="97" t="s">
        <v>699</v>
      </c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47"/>
      <c r="Y386" s="47"/>
    </row>
    <row r="387" spans="1:25" ht="16.5" customHeight="1" x14ac:dyDescent="0.25">
      <c r="A387" s="99" t="s">
        <v>700</v>
      </c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65"/>
      <c r="Y387" s="65"/>
    </row>
    <row r="388" spans="1:25" ht="14.25" customHeight="1" x14ac:dyDescent="0.25">
      <c r="A388" s="92" t="s">
        <v>114</v>
      </c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64"/>
      <c r="Y388" s="64"/>
    </row>
    <row r="389" spans="1:25" ht="27" customHeight="1" x14ac:dyDescent="0.25">
      <c r="A389" s="53" t="s">
        <v>701</v>
      </c>
      <c r="B389" s="53" t="s">
        <v>702</v>
      </c>
      <c r="C389" s="30">
        <v>4301011434</v>
      </c>
      <c r="D389" s="81">
        <v>4680115881099</v>
      </c>
      <c r="E389" s="82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100" t="s">
        <v>703</v>
      </c>
      <c r="N389" s="84"/>
      <c r="O389" s="84"/>
      <c r="P389" s="84"/>
      <c r="Q389" s="82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customHeight="1" x14ac:dyDescent="0.25">
      <c r="A390" s="53" t="s">
        <v>704</v>
      </c>
      <c r="B390" s="53" t="s">
        <v>705</v>
      </c>
      <c r="C390" s="30">
        <v>4301011435</v>
      </c>
      <c r="D390" s="81">
        <v>4680115881150</v>
      </c>
      <c r="E390" s="82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101" t="s">
        <v>706</v>
      </c>
      <c r="N390" s="84"/>
      <c r="O390" s="84"/>
      <c r="P390" s="84"/>
      <c r="Q390" s="82"/>
      <c r="R390" s="33"/>
      <c r="S390" s="33"/>
      <c r="T390" s="34" t="s">
        <v>63</v>
      </c>
      <c r="U390" s="58">
        <v>30</v>
      </c>
      <c r="V390" s="59">
        <f>IFERROR(IF(U390="",0,CEILING((U390/$H390),1)*$H390),"")</f>
        <v>36</v>
      </c>
      <c r="W390" s="35">
        <f>IFERROR(IF(V390=0,"",ROUNDUP(V390/H390,0)*0.02175),"")</f>
        <v>6.5250000000000002E-2</v>
      </c>
      <c r="X390" s="55"/>
      <c r="Y390" s="56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6" t="s">
        <v>65</v>
      </c>
      <c r="U391" s="60">
        <f>IFERROR(U389/H389,"0")+IFERROR(U390/H390,"0")</f>
        <v>2.5</v>
      </c>
      <c r="V391" s="60">
        <f>IFERROR(V389/H389,"0")+IFERROR(V390/H390,"0")</f>
        <v>3</v>
      </c>
      <c r="W391" s="60">
        <f>IFERROR(IF(W389="",0,W389),"0")+IFERROR(IF(W390="",0,W390),"0")</f>
        <v>6.5250000000000002E-2</v>
      </c>
      <c r="X391" s="61"/>
      <c r="Y391" s="61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6" t="s">
        <v>63</v>
      </c>
      <c r="U392" s="60">
        <f>IFERROR(SUM(U389:U390),"0")</f>
        <v>30</v>
      </c>
      <c r="V392" s="60">
        <f>IFERROR(SUM(V389:V390),"0")</f>
        <v>36</v>
      </c>
      <c r="W392" s="36"/>
      <c r="X392" s="61"/>
      <c r="Y392" s="61"/>
    </row>
    <row r="393" spans="1:25" ht="14.25" customHeight="1" x14ac:dyDescent="0.25">
      <c r="A393" s="92" t="s">
        <v>105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4"/>
      <c r="Y393" s="64"/>
    </row>
    <row r="394" spans="1:25" ht="16.5" customHeight="1" x14ac:dyDescent="0.25">
      <c r="A394" s="53" t="s">
        <v>707</v>
      </c>
      <c r="B394" s="53" t="s">
        <v>708</v>
      </c>
      <c r="C394" s="30">
        <v>4301020230</v>
      </c>
      <c r="D394" s="81">
        <v>4680115881112</v>
      </c>
      <c r="E394" s="82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95" t="s">
        <v>709</v>
      </c>
      <c r="N394" s="84"/>
      <c r="O394" s="84"/>
      <c r="P394" s="84"/>
      <c r="Q394" s="82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customHeight="1" x14ac:dyDescent="0.25">
      <c r="A395" s="53" t="s">
        <v>710</v>
      </c>
      <c r="B395" s="53" t="s">
        <v>711</v>
      </c>
      <c r="C395" s="30">
        <v>4301020231</v>
      </c>
      <c r="D395" s="81">
        <v>4680115881129</v>
      </c>
      <c r="E395" s="82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96" t="s">
        <v>712</v>
      </c>
      <c r="N395" s="84"/>
      <c r="O395" s="84"/>
      <c r="P395" s="84"/>
      <c r="Q395" s="82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customHeight="1" x14ac:dyDescent="0.25">
      <c r="A398" s="92" t="s">
        <v>58</v>
      </c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64"/>
      <c r="Y398" s="64"/>
    </row>
    <row r="399" spans="1:25" ht="27" customHeight="1" x14ac:dyDescent="0.25">
      <c r="A399" s="53" t="s">
        <v>713</v>
      </c>
      <c r="B399" s="53" t="s">
        <v>714</v>
      </c>
      <c r="C399" s="30">
        <v>4301031192</v>
      </c>
      <c r="D399" s="81">
        <v>4680115881167</v>
      </c>
      <c r="E399" s="82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93" t="s">
        <v>715</v>
      </c>
      <c r="N399" s="84"/>
      <c r="O399" s="84"/>
      <c r="P399" s="84"/>
      <c r="Q399" s="82"/>
      <c r="R399" s="33"/>
      <c r="S399" s="33"/>
      <c r="T399" s="34" t="s">
        <v>63</v>
      </c>
      <c r="U399" s="58">
        <v>120</v>
      </c>
      <c r="V399" s="59">
        <f>IFERROR(IF(U399="",0,CEILING((U399/$H399),1)*$H399),"")</f>
        <v>120.96</v>
      </c>
      <c r="W399" s="35">
        <f>IFERROR(IF(V399=0,"",ROUNDUP(V399/H399,0)*0.00753),"")</f>
        <v>0.24096000000000001</v>
      </c>
      <c r="X399" s="55"/>
      <c r="Y399" s="56"/>
    </row>
    <row r="400" spans="1:25" ht="16.5" customHeight="1" x14ac:dyDescent="0.25">
      <c r="A400" s="53" t="s">
        <v>716</v>
      </c>
      <c r="B400" s="53" t="s">
        <v>717</v>
      </c>
      <c r="C400" s="30">
        <v>4301031193</v>
      </c>
      <c r="D400" s="81">
        <v>4680115881136</v>
      </c>
      <c r="E400" s="82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94" t="s">
        <v>718</v>
      </c>
      <c r="N400" s="84"/>
      <c r="O400" s="84"/>
      <c r="P400" s="84"/>
      <c r="Q400" s="82"/>
      <c r="R400" s="33"/>
      <c r="S400" s="33"/>
      <c r="T400" s="34" t="s">
        <v>63</v>
      </c>
      <c r="U400" s="58">
        <v>140</v>
      </c>
      <c r="V400" s="59">
        <f>IFERROR(IF(U400="",0,CEILING((U400/$H400),1)*$H400),"")</f>
        <v>143.63999999999999</v>
      </c>
      <c r="W400" s="35">
        <f>IFERROR(IF(V400=0,"",ROUNDUP(V400/H400,0)*0.00753),"")</f>
        <v>0.28614000000000001</v>
      </c>
      <c r="X400" s="55"/>
      <c r="Y400" s="56"/>
    </row>
    <row r="401" spans="1:28" x14ac:dyDescent="0.2">
      <c r="A401" s="90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91"/>
      <c r="M401" s="87" t="s">
        <v>64</v>
      </c>
      <c r="N401" s="88"/>
      <c r="O401" s="88"/>
      <c r="P401" s="88"/>
      <c r="Q401" s="88"/>
      <c r="R401" s="88"/>
      <c r="S401" s="89"/>
      <c r="T401" s="36" t="s">
        <v>65</v>
      </c>
      <c r="U401" s="60">
        <f>IFERROR(U399/H399,"0")+IFERROR(U400/H400,"0")</f>
        <v>68.783068783068785</v>
      </c>
      <c r="V401" s="60">
        <f>IFERROR(V399/H399,"0")+IFERROR(V400/H400,"0")</f>
        <v>70</v>
      </c>
      <c r="W401" s="60">
        <f>IFERROR(IF(W399="",0,W399),"0")+IFERROR(IF(W400="",0,W400),"0")</f>
        <v>0.52710000000000001</v>
      </c>
      <c r="X401" s="61"/>
      <c r="Y401" s="61"/>
    </row>
    <row r="402" spans="1:28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91"/>
      <c r="M402" s="87" t="s">
        <v>64</v>
      </c>
      <c r="N402" s="88"/>
      <c r="O402" s="88"/>
      <c r="P402" s="88"/>
      <c r="Q402" s="88"/>
      <c r="R402" s="88"/>
      <c r="S402" s="89"/>
      <c r="T402" s="36" t="s">
        <v>63</v>
      </c>
      <c r="U402" s="60">
        <f>IFERROR(SUM(U399:U400),"0")</f>
        <v>260</v>
      </c>
      <c r="V402" s="60">
        <f>IFERROR(SUM(V399:V400),"0")</f>
        <v>264.59999999999997</v>
      </c>
      <c r="W402" s="36"/>
      <c r="X402" s="61"/>
      <c r="Y402" s="61"/>
    </row>
    <row r="403" spans="1:28" ht="14.25" customHeight="1" x14ac:dyDescent="0.25">
      <c r="A403" s="92" t="s">
        <v>66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64"/>
      <c r="Y403" s="64"/>
    </row>
    <row r="404" spans="1:28" ht="27" customHeight="1" x14ac:dyDescent="0.25">
      <c r="A404" s="53" t="s">
        <v>719</v>
      </c>
      <c r="B404" s="53" t="s">
        <v>720</v>
      </c>
      <c r="C404" s="30">
        <v>4301051383</v>
      </c>
      <c r="D404" s="81">
        <v>4680115881143</v>
      </c>
      <c r="E404" s="82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83" t="s">
        <v>721</v>
      </c>
      <c r="N404" s="84"/>
      <c r="O404" s="84"/>
      <c r="P404" s="84"/>
      <c r="Q404" s="82"/>
      <c r="R404" s="33"/>
      <c r="S404" s="33"/>
      <c r="T404" s="34" t="s">
        <v>63</v>
      </c>
      <c r="U404" s="58"/>
      <c r="V404" s="59">
        <f>IFERROR(IF(U404="",0,CEILING((U404/$H404),1)*$H404),"")</f>
        <v>0</v>
      </c>
      <c r="W404" s="35" t="str">
        <f>IFERROR(IF(V404=0,"",ROUNDUP(V404/H404,0)*0.02175),"")</f>
        <v/>
      </c>
      <c r="X404" s="55"/>
      <c r="Y404" s="56"/>
    </row>
    <row r="405" spans="1:28" ht="27" customHeight="1" x14ac:dyDescent="0.25">
      <c r="A405" s="53" t="s">
        <v>722</v>
      </c>
      <c r="B405" s="53" t="s">
        <v>723</v>
      </c>
      <c r="C405" s="30">
        <v>4301051381</v>
      </c>
      <c r="D405" s="81">
        <v>4680115881068</v>
      </c>
      <c r="E405" s="82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85" t="s">
        <v>724</v>
      </c>
      <c r="N405" s="84"/>
      <c r="O405" s="84"/>
      <c r="P405" s="84"/>
      <c r="Q405" s="82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customHeight="1" x14ac:dyDescent="0.25">
      <c r="A406" s="53" t="s">
        <v>725</v>
      </c>
      <c r="B406" s="53" t="s">
        <v>726</v>
      </c>
      <c r="C406" s="30">
        <v>4301051382</v>
      </c>
      <c r="D406" s="81">
        <v>4680115881075</v>
      </c>
      <c r="E406" s="82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86" t="s">
        <v>727</v>
      </c>
      <c r="N406" s="84"/>
      <c r="O406" s="84"/>
      <c r="P406" s="84"/>
      <c r="Q406" s="82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x14ac:dyDescent="0.2">
      <c r="A407" s="90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91"/>
      <c r="M407" s="87" t="s">
        <v>64</v>
      </c>
      <c r="N407" s="88"/>
      <c r="O407" s="88"/>
      <c r="P407" s="88"/>
      <c r="Q407" s="88"/>
      <c r="R407" s="88"/>
      <c r="S407" s="89"/>
      <c r="T407" s="36" t="s">
        <v>65</v>
      </c>
      <c r="U407" s="60">
        <f>IFERROR(U404/H404,"0")+IFERROR(U405/H405,"0")+IFERROR(U406/H406,"0")</f>
        <v>0</v>
      </c>
      <c r="V407" s="60">
        <f>IFERROR(V404/H404,"0")+IFERROR(V405/H405,"0")+IFERROR(V406/H406,"0")</f>
        <v>0</v>
      </c>
      <c r="W407" s="60">
        <f>IFERROR(IF(W404="",0,W404),"0")+IFERROR(IF(W405="",0,W405),"0")+IFERROR(IF(W406="",0,W406),"0")</f>
        <v>0</v>
      </c>
      <c r="X407" s="61"/>
      <c r="Y407" s="61"/>
    </row>
    <row r="408" spans="1:28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6" t="s">
        <v>63</v>
      </c>
      <c r="U408" s="60">
        <f>IFERROR(SUM(U404:U406),"0")</f>
        <v>0</v>
      </c>
      <c r="V408" s="60">
        <f>IFERROR(SUM(V404:V406),"0")</f>
        <v>0</v>
      </c>
      <c r="W408" s="36"/>
      <c r="X408" s="61"/>
      <c r="Y408" s="61"/>
    </row>
    <row r="409" spans="1:28" ht="15" customHeight="1" x14ac:dyDescent="0.2">
      <c r="A409" s="76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8"/>
      <c r="M409" s="73" t="s">
        <v>728</v>
      </c>
      <c r="N409" s="74"/>
      <c r="O409" s="74"/>
      <c r="P409" s="74"/>
      <c r="Q409" s="74"/>
      <c r="R409" s="74"/>
      <c r="S409" s="75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17133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17235.2</v>
      </c>
      <c r="W409" s="36"/>
      <c r="X409" s="61"/>
      <c r="Y409" s="61"/>
    </row>
    <row r="410" spans="1:28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8"/>
      <c r="M410" s="73" t="s">
        <v>729</v>
      </c>
      <c r="N410" s="74"/>
      <c r="O410" s="74"/>
      <c r="P410" s="74"/>
      <c r="Q410" s="74"/>
      <c r="R410" s="74"/>
      <c r="S410" s="75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17871.485453139456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17979.98</v>
      </c>
      <c r="W410" s="36"/>
      <c r="X410" s="61"/>
      <c r="Y410" s="61"/>
    </row>
    <row r="411" spans="1:28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8"/>
      <c r="M411" s="73" t="s">
        <v>730</v>
      </c>
      <c r="N411" s="74"/>
      <c r="O411" s="74"/>
      <c r="P411" s="74"/>
      <c r="Q411" s="74"/>
      <c r="R411" s="74"/>
      <c r="S411" s="75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27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27</v>
      </c>
      <c r="W411" s="36"/>
      <c r="X411" s="61"/>
      <c r="Y411" s="61"/>
    </row>
    <row r="412" spans="1:28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8"/>
      <c r="M412" s="73" t="s">
        <v>732</v>
      </c>
      <c r="N412" s="74"/>
      <c r="O412" s="74"/>
      <c r="P412" s="74"/>
      <c r="Q412" s="74"/>
      <c r="R412" s="74"/>
      <c r="S412" s="75"/>
      <c r="T412" s="36" t="s">
        <v>63</v>
      </c>
      <c r="U412" s="60">
        <f>GrossWeightTotal+PalletQtyTotal*25</f>
        <v>18546.485453139456</v>
      </c>
      <c r="V412" s="60">
        <f>GrossWeightTotalR+PalletQtyTotalR*25</f>
        <v>18654.98</v>
      </c>
      <c r="W412" s="36"/>
      <c r="X412" s="61"/>
      <c r="Y412" s="61"/>
    </row>
    <row r="413" spans="1:28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8"/>
      <c r="M413" s="73" t="s">
        <v>733</v>
      </c>
      <c r="N413" s="74"/>
      <c r="O413" s="74"/>
      <c r="P413" s="74"/>
      <c r="Q413" s="74"/>
      <c r="R413" s="74"/>
      <c r="S413" s="75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1803.161868995202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1818</v>
      </c>
      <c r="W413" s="36"/>
      <c r="X413" s="61"/>
      <c r="Y413" s="61"/>
    </row>
    <row r="414" spans="1:28" ht="14.2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8"/>
      <c r="M414" s="73" t="s">
        <v>734</v>
      </c>
      <c r="N414" s="74"/>
      <c r="O414" s="74"/>
      <c r="P414" s="74"/>
      <c r="Q414" s="74"/>
      <c r="R414" s="74"/>
      <c r="S414" s="75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29.828069999999993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2" t="s">
        <v>57</v>
      </c>
      <c r="C416" s="69" t="s">
        <v>103</v>
      </c>
      <c r="D416" s="79"/>
      <c r="E416" s="79"/>
      <c r="F416" s="80"/>
      <c r="G416" s="69" t="s">
        <v>266</v>
      </c>
      <c r="H416" s="79"/>
      <c r="I416" s="79"/>
      <c r="J416" s="80"/>
      <c r="K416" s="69" t="s">
        <v>523</v>
      </c>
      <c r="L416" s="80"/>
      <c r="M416" s="69" t="s">
        <v>590</v>
      </c>
      <c r="N416" s="80"/>
      <c r="O416" s="62" t="s">
        <v>656</v>
      </c>
      <c r="P416" s="62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71" t="s">
        <v>737</v>
      </c>
      <c r="B417" s="69" t="s">
        <v>57</v>
      </c>
      <c r="C417" s="69" t="s">
        <v>104</v>
      </c>
      <c r="D417" s="69" t="s">
        <v>113</v>
      </c>
      <c r="E417" s="69" t="s">
        <v>103</v>
      </c>
      <c r="F417" s="69" t="s">
        <v>253</v>
      </c>
      <c r="G417" s="69" t="s">
        <v>267</v>
      </c>
      <c r="H417" s="69" t="s">
        <v>277</v>
      </c>
      <c r="I417" s="69" t="s">
        <v>473</v>
      </c>
      <c r="J417" s="69" t="s">
        <v>497</v>
      </c>
      <c r="K417" s="69" t="s">
        <v>524</v>
      </c>
      <c r="L417" s="69" t="s">
        <v>561</v>
      </c>
      <c r="M417" s="69" t="s">
        <v>591</v>
      </c>
      <c r="N417" s="69" t="s">
        <v>634</v>
      </c>
      <c r="O417" s="69" t="s">
        <v>656</v>
      </c>
      <c r="P417" s="69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7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72</v>
      </c>
      <c r="C419" s="45">
        <f>IFERROR(V50*1,"0")+IFERROR(V51*1,"0")</f>
        <v>0</v>
      </c>
      <c r="D419" s="45">
        <f>IFERROR(V56*1,"0")+IFERROR(V57*1,"0")+IFERROR(V58*1,"0")</f>
        <v>0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367.8</v>
      </c>
      <c r="F419" s="45">
        <f>IFERROR(V121*1,"0")+IFERROR(V122*1,"0")+IFERROR(V123*1,"0")+IFERROR(V124*1,"0")</f>
        <v>81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1310.8000000000002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75.599999999999994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13022.800000000001</v>
      </c>
      <c r="L419" s="45">
        <f>IFERROR(V296*1,"0")+IFERROR(V297*1,"0")+IFERROR(V298*1,"0")+IFERROR(V299*1,"0")+IFERROR(V303*1,"0")+IFERROR(V304*1,"0")+IFERROR(V308*1,"0")+IFERROR(V309*1,"0")+IFERROR(V313*1,"0")</f>
        <v>85.8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252</v>
      </c>
      <c r="N419" s="45">
        <f>IFERROR(V346*1,"0")+IFERROR(V347*1,"0")+IFERROR(V351*1,"0")+IFERROR(V352*1,"0")+IFERROR(V353*1,"0")+IFERROR(V354*1,"0")+IFERROR(V355*1,"0")</f>
        <v>525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1141.8</v>
      </c>
      <c r="P419" s="45">
        <f>IFERROR(V389*1,"0")+IFERROR(V390*1,"0")+IFERROR(V394*1,"0")+IFERROR(V395*1,"0")+IFERROR(V399*1,"0")+IFERROR(V400*1,"0")+IFERROR(V404*1,"0")+IFERROR(V405*1,"0")+IFERROR(V406*1,"0")</f>
        <v>300.59999999999997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>
    <filterColumn colId="2" showButton="0"/>
    <filterColumn colId="11" showButton="0"/>
    <filterColumn colId="12" showButton="0"/>
    <filterColumn colId="13" showButton="0"/>
    <filterColumn colId="14" showButton="0"/>
  </autoFilter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2023-07-06T11:29:41Z</dcterms:modified>
</cp:coreProperties>
</file>