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13_ncr:1_{BC069467-71E0-477E-A5B0-7C7689D95541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<sst xmlns="http://schemas.openxmlformats.org/spreadsheetml/2006/main" count="806" uniqueCount="399">
  <si>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</si>
  <si>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</si>
  <si>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</si>
  <si>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</si>
  <si>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</si>
  <si>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</si>
  <si>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</si>
  <si>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</si>
  <si>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</si>
  <si>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</si>
  <si>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</si>
  <si>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</si>
  <si>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</si>
  <si>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</si>
  <si>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</si>
  <si>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</si>
  <si>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</si>
  <si>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</si>
  <si>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</si>
  <si>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</si>
  <si>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</si>
  <si>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</si>
  <si>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</si>
  <si>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</si>
  <si>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</si>
  <si>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</si>
  <si>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</si>
  <si>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</si>
  <si>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</si>
  <si>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</si>
  <si>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</si>
  <si>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</si>
  <si>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</si>
  <si>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</si>
  <si>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</si>
  <si>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</si>
  <si>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</si>
  <si>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</si>
  <si>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</si>
  <si>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</si>
  <si>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</si>
  <si>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</si>
  <si>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</si>
  <si>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</si>
  <si>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</si>
  <si>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</si>
  <si>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</si>
  <si>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</si>
  <si>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</si>
  <si>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</si>
  <si>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</si>
  <si>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</si>
  <si>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</si>
  <si>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</si>
  <si>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</si>
  <si>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</si>
  <si>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</si>
  <si>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</si>
  <si>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</si>
  <si>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</si>
  <si>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</si>
  <si>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</si>
  <si>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</si>
  <si>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</si>
  <si>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</si>
  <si>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</si>
  <si>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</si>
  <si>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</si>
  <si>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</si>
  <si>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</si>
  <si>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</si>
  <si>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</si>
  <si>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</si>
  <si>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</si>
  <si>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</si>
  <si>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</si>
  <si>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</si>
  <si>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</si>
  <si>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</si>
  <si>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</si>
  <si>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</si>
  <si>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</si>
  <si>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</si>
  <si>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</si>
  <si>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</si>
  <si>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</si>
  <si>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</si>
  <si>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</si>
  <si>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</si>
  <si>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</si>
  <si>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</si>
  <si>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</si>
  <si>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</si>
  <si>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</si>
  <si>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</si>
  <si>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</si>
  <si>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</si>
  <si>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</si>
  <si>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</si>
  <si>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</si>
  <si>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</si>
  <si>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</si>
  <si>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</si>
  <si>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</si>
  <si>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</si>
  <si>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</si>
  <si>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</si>
  <si>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</si>
  <si>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</si>
  <si>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</si>
  <si>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</si>
  <si>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</si>
  <si>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</si>
  <si>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</si>
  <si>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</si>
  <si>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</si>
  <si>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</si>
  <si>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</si>
  <si>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</si>
  <si>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</si>
  <si>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</si>
  <si>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</si>
  <si>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</si>
  <si>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</si>
  <si>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</si>
  <si>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</si>
  <si>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</si>
  <si>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</si>
  <si>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</si>
  <si>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</si>
  <si>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</si>
  <si>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</si>
  <si>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</si>
  <si>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</si>
  <si>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</si>
  <si>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</si>
  <si>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</si>
  <si>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</si>
  <si>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</si>
  <si>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</si>
  <si>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</si>
  <si>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</si>
  <si>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</si>
  <si>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</si>
  <si>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</si>
  <si>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</si>
  <si>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</si>
  <si>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</si>
  <si>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</si>
  <si>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</si>
  <si>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</si>
  <si>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</si>
  <si>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</si>
  <si>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</si>
  <si>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</si>
  <si>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</si>
  <si>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</si>
  <si>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</si>
  <si>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</si>
  <si>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</si>
  <si>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</si>
  <si>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</si>
  <si>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</si>
  <si>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</si>
  <si>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</si>
  <si>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</si>
  <si>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</si>
  <si>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</si>
  <si>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</si>
  <si>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</si>
  <si>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</si>
  <si>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</si>
  <si>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</si>
  <si>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</si>
  <si>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</si>
  <si>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</si>
  <si>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</si>
  <si>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</si>
  <si>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</si>
  <si>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</si>
  <si>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</si>
  <si>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</si>
  <si>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</si>
  <si>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</si>
  <si>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</si>
  <si>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</si>
  <si>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</si>
  <si>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</si>
  <si>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</si>
  <si>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</si>
  <si>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</si>
  <si>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</si>
  <si>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</si>
  <si>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</si>
  <si>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</si>
  <si>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</si>
  <si>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</si>
  <si>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</si>
  <si>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</si>
  <si>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</si>
  <si>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</si>
  <si>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</si>
  <si>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</si>
  <si>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</si>
  <si>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</si>
  <si>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</si>
  <si>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</si>
  <si>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</si>
  <si>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</si>
  <si>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</si>
  <si>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</si>
  <si>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</si>
  <si>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</si>
  <si>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</si>
  <si>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</si>
  <si>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</si>
  <si>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</si>
  <si>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</si>
  <si>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</si>
  <si>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</si>
  <si>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</si>
  <si>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</si>
  <si>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</si>
  <si>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</si>
  <si>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</si>
  <si>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</si>
  <si>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</si>
  <si>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</si>
  <si>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</si>
  <si>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</si>
  <si>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</si>
  <si>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</si>
  <si>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</si>
  <si>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</si>
  <si>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</si>
  <si>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</si>
  <si>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</si>
  <si>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</si>
  <si>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</si>
  <si>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</si>
  <si>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</si>
  <si>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</si>
  <si>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</si>
  <si>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</si>
  <si>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</si>
  <si>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</si>
  <si>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</si>
  <si>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</si>
  <si>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</si>
  <si>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</si>
  <si>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</si>
  <si>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</si>
  <si>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</si>
  <si>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</si>
  <si>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</si>
  <si>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</si>
  <si>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</si>
  <si>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</si>
  <si>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</si>
  <si>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</si>
  <si>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</si>
  <si>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</si>
  <si>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</si>
  <si>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</si>
  <si>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</si>
  <si>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</si>
  <si>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</si>
  <si>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</si>
  <si>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</si>
  <si>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</si>
  <si>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</si>
  <si>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</si>
  <si>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</si>
  <si>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</si>
  <si>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</si>
  <si>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</si>
  <si>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</si>
  <si>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</si>
  <si>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</si>
  <si>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</si>
  <si>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</si>
  <si>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</si>
  <si>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</si>
  <si>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</si>
  <si>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</si>
  <si>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</si>
  <si>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</si>
  <si>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</si>
  <si>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</si>
  <si>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</si>
  <si>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</si>
  <si>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</si>
  <si>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</si>
  <si>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</si>
  <si>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</si>
  <si>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</si>
  <si>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</si>
  <si>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</si>
  <si>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</si>
  <si>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</si>
  <si>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</si>
  <si>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</si>
  <si>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</si>
  <si>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</si>
  <si>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</si>
  <si>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</si>
  <si>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</si>
  <si>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</si>
  <si>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</si>
  <si>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</si>
  <si>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</si>
  <si>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</si>
  <si>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</si>
  <si>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</si>
  <si>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</si>
  <si>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</si>
  <si>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</si>
  <si>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</si>
  <si>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</si>
  <si>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</si>
  <si>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</si>
  <si>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</si>
  <si>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</si>
  <si>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</si>
  <si>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</si>
  <si>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</si>
  <si>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</si>
  <si>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</si>
  <si>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</si>
  <si>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</si>
  <si>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</si>
  <si>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</si>
  <si>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</si>
  <si>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</si>
  <si>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</si>
  <si>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</si>
  <si>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</si>
  <si>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</si>
  <si>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</si>
  <si>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</si>
  <si>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</si>
  <si>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</si>
  <si>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</si>
  <si>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</si>
  <si>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</si>
  <si>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</si>
  <si>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</si>
  <si>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</si>
  <si>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</si>
  <si>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</si>
  <si>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</si>
  <si>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</si>
  <si>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</si>
  <si>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</si>
  <si>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</si>
  <si>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</si>
  <si>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</si>
  <si>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</si>
  <si>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</si>
  <si>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</si>
  <si>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</si>
  <si>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</si>
  <si>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</si>
  <si>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</si>
  <si>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</si>
  <si>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</si>
  <si>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</si>
  <si>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</si>
  <si>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</si>
  <si>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</si>
  <si>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</si>
  <si>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</si>
  <si>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</si>
  <si>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</si>
  <si>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</si>
  <si>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</si>
  <si>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</si>
  <si>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</si>
  <si>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</si>
  <si>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</si>
  <si>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</si>
  <si>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</si>
  <si>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</si>
  <si>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</si>
  <si>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</si>
  <si>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</si>
  <si>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</si>
  <si>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</si>
  <si>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</si>
  <si>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</si>
  <si>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</si>
  <si>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</si>
  <si>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</si>
  <si>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</si>
  <si>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</si>
  <si>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</si>
  <si>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</si>
  <si>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</si>
  <si>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на 17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</si>
</sst>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4"/>
  <sheetViews>
    <sheetView showGridLines="0" tabSelected="1" topLeftCell="A223" zoomScaleNormal="100" workbookViewId="0">
      <selection activeCell="Y244" sqref="Y244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45107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Пятница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0.375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40</v>
      </c>
      <c r="V30" s="57">
        <f>IFERROR(IF(U30="","",U30),"")</f>
        <v>40</v>
      </c>
      <c r="W30" s="58">
        <f>IFERROR(IF(U30="","",U30*0.00936),"")</f>
        <v>0.37440000000000001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40</v>
      </c>
      <c r="V32" s="62">
        <f>IFERROR(SUM(V28:V31),"0")</f>
        <v>40</v>
      </c>
      <c r="W32" s="62">
        <f>IFERROR(IF(W28="",0,W28),"0")+IFERROR(IF(W29="",0,W29),"0")+IFERROR(IF(W30="",0,W30),"0")+IFERROR(IF(W31="",0,W31),"0")</f>
        <v>0.37440000000000001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60</v>
      </c>
      <c r="V33" s="62">
        <f>IFERROR(SUMPRODUCT(V28:V31*H28:H31),"0")</f>
        <v>60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25</v>
      </c>
      <c r="V39" s="57">
        <f>IFERROR(IF(U39="","",U39),"")</f>
        <v>25</v>
      </c>
      <c r="W39" s="58">
        <f>IFERROR(IF(U39="","",U39*0.0155),"")</f>
        <v>0.38750000000000001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25</v>
      </c>
      <c r="V40" s="62">
        <f>IFERROR(SUM(V36:V39),"0")</f>
        <v>25</v>
      </c>
      <c r="W40" s="62">
        <f>IFERROR(IF(W36="",0,W36),"0")+IFERROR(IF(W37="",0,W37),"0")+IFERROR(IF(W38="",0,W38),"0")+IFERROR(IF(W39="",0,W39),"0")</f>
        <v>0.38750000000000001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150</v>
      </c>
      <c r="V41" s="62">
        <f>IFERROR(SUMPRODUCT(V36:V39*H36:H39),"0")</f>
        <v>150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0</v>
      </c>
      <c r="V44" s="57">
        <f>IFERROR(IF(U44="","",U44),"")</f>
        <v>0</v>
      </c>
      <c r="W44" s="58">
        <f>IFERROR(IF(U44="","",U44*0.0095),"")</f>
        <v>0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0</v>
      </c>
      <c r="V45" s="57">
        <f>IFERROR(IF(U45="","",U45),"")</f>
        <v>0</v>
      </c>
      <c r="W45" s="58">
        <f>IFERROR(IF(U45="","",U45*0.0095),"")</f>
        <v>0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0</v>
      </c>
      <c r="V46" s="62">
        <f>IFERROR(SUM(V44:V45),"0")</f>
        <v>0</v>
      </c>
      <c r="W46" s="62">
        <f>IFERROR(IF(W44="",0,W44),"0")+IFERROR(IF(W45="",0,W45),"0")</f>
        <v>0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0</v>
      </c>
      <c r="V47" s="62">
        <f>IFERROR(SUMPRODUCT(V44:V45*H44:H45),"0")</f>
        <v>0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40</v>
      </c>
      <c r="V55" s="57">
        <f t="shared" si="0"/>
        <v>40</v>
      </c>
      <c r="W55" s="58">
        <f t="shared" si="1"/>
        <v>0.62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40</v>
      </c>
      <c r="V56" s="62">
        <f>IFERROR(SUM(V50:V55),"0")</f>
        <v>40</v>
      </c>
      <c r="W56" s="62">
        <f>IFERROR(IF(W50="",0,W50),"0")+IFERROR(IF(W51="",0,W51),"0")+IFERROR(IF(W52="",0,W52),"0")+IFERROR(IF(W53="",0,W53),"0")+IFERROR(IF(W54="",0,W54),"0")+IFERROR(IF(W55="",0,W55),"0")</f>
        <v>0.62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288</v>
      </c>
      <c r="V57" s="62">
        <f>IFERROR(SUMPRODUCT(V50:V55*H50:H55),"0")</f>
        <v>288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264</v>
      </c>
      <c r="V61" s="57">
        <f>IFERROR(IF(U61="","",U61),"")</f>
        <v>264</v>
      </c>
      <c r="W61" s="58">
        <f>IFERROR(IF(U61="","",U61*0.00855),"")</f>
        <v>2.2572000000000001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264</v>
      </c>
      <c r="V62" s="62">
        <f>IFERROR(SUM(V60:V61),"0")</f>
        <v>264</v>
      </c>
      <c r="W62" s="62">
        <f>IFERROR(IF(W60="",0,W60),"0")+IFERROR(IF(W61="",0,W61),"0")</f>
        <v>2.2572000000000001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1320</v>
      </c>
      <c r="V63" s="62">
        <f>IFERROR(SUMPRODUCT(V60:V61*H60:H61),"0")</f>
        <v>1320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75</v>
      </c>
      <c r="V80" s="57">
        <f t="shared" si="2"/>
        <v>75</v>
      </c>
      <c r="W80" s="58">
        <f t="shared" si="3"/>
        <v>1.341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63</v>
      </c>
      <c r="V83" s="57">
        <f t="shared" si="2"/>
        <v>63</v>
      </c>
      <c r="W83" s="58">
        <f t="shared" si="3"/>
        <v>1.1264400000000001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138</v>
      </c>
      <c r="V84" s="62">
        <f>IFERROR(SUM(V77:V83),"0")</f>
        <v>138</v>
      </c>
      <c r="W84" s="62">
        <f>IFERROR(IF(W77="",0,W77),"0")+IFERROR(IF(W78="",0,W78),"0")+IFERROR(IF(W79="",0,W79),"0")+IFERROR(IF(W80="",0,W80),"0")+IFERROR(IF(W81="",0,W81),"0")+IFERROR(IF(W82="",0,W82),"0")+IFERROR(IF(W83="",0,W83),"0")</f>
        <v>2.4674399999999999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496.8</v>
      </c>
      <c r="V85" s="62">
        <f>IFERROR(SUMPRODUCT(V77:V83*H77:H83),"0")</f>
        <v>496.8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31</v>
      </c>
      <c r="V95" s="57">
        <f>IFERROR(IF(U95="","",U95),"")</f>
        <v>31</v>
      </c>
      <c r="W95" s="58">
        <f>IFERROR(IF(U95="","",U95*0.0155),"")</f>
        <v>0.48049999999999998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113</v>
      </c>
      <c r="V96" s="57">
        <f>IFERROR(IF(U96="","",U96),"")</f>
        <v>113</v>
      </c>
      <c r="W96" s="58">
        <f>IFERROR(IF(U96="","",U96*0.0155),"")</f>
        <v>1.7515000000000001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28</v>
      </c>
      <c r="V97" s="57">
        <f>IFERROR(IF(U97="","",U97),"")</f>
        <v>28</v>
      </c>
      <c r="W97" s="58">
        <f>IFERROR(IF(U97="","",U97*0.0155),"")</f>
        <v>0.434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100</v>
      </c>
      <c r="V98" s="57">
        <f>IFERROR(IF(U98="","",U98),"")</f>
        <v>100</v>
      </c>
      <c r="W98" s="58">
        <f>IFERROR(IF(U98="","",U98*0.0155),"")</f>
        <v>1.55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272</v>
      </c>
      <c r="V99" s="62">
        <f>IFERROR(SUM(V95:V98),"0")</f>
        <v>272</v>
      </c>
      <c r="W99" s="62">
        <f>IFERROR(IF(W95="",0,W95),"0")+IFERROR(IF(W96="",0,W96),"0")+IFERROR(IF(W97="",0,W97),"0")+IFERROR(IF(W98="",0,W98),"0")</f>
        <v>4.2160000000000002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1939.52</v>
      </c>
      <c r="V100" s="62">
        <f>IFERROR(SUMPRODUCT(V95:V98*H95:H98),"0")</f>
        <v>1939.52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67</v>
      </c>
      <c r="V103" s="57">
        <f>IFERROR(IF(U103="","",U103),"")</f>
        <v>67</v>
      </c>
      <c r="W103" s="58">
        <f>IFERROR(IF(U103="","",U103*0.01788),"")</f>
        <v>1.1979599999999999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75</v>
      </c>
      <c r="V104" s="57">
        <f>IFERROR(IF(U104="","",U104),"")</f>
        <v>75</v>
      </c>
      <c r="W104" s="58">
        <f>IFERROR(IF(U104="","",U104*0.01788),"")</f>
        <v>1.341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142</v>
      </c>
      <c r="V105" s="62">
        <f>IFERROR(SUM(V103:V104),"0")</f>
        <v>142</v>
      </c>
      <c r="W105" s="62">
        <f>IFERROR(IF(W103="",0,W103),"0")+IFERROR(IF(W104="",0,W104),"0")</f>
        <v>2.5389599999999999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426</v>
      </c>
      <c r="V106" s="62">
        <f>IFERROR(SUMPRODUCT(V103:V104*H103:H104),"0")</f>
        <v>426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30</v>
      </c>
      <c r="V109" s="57">
        <f>IFERROR(IF(U109="","",U109),"")</f>
        <v>30</v>
      </c>
      <c r="W109" s="58">
        <f>IFERROR(IF(U109="","",U109*0.01788),"")</f>
        <v>0.53639999999999999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30</v>
      </c>
      <c r="V110" s="62">
        <f>IFERROR(SUM(V109:V109),"0")</f>
        <v>30</v>
      </c>
      <c r="W110" s="62">
        <f>IFERROR(IF(W109="",0,W109),"0")</f>
        <v>0.53639999999999999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90</v>
      </c>
      <c r="V111" s="62">
        <f>IFERROR(SUMPRODUCT(V109:V109*H109:H109),"0")</f>
        <v>90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21</v>
      </c>
      <c r="V117" s="57">
        <f>IFERROR(IF(U117="","",U117),"")</f>
        <v>21</v>
      </c>
      <c r="W117" s="58">
        <f>IFERROR(IF(U117="","",U117*0.01788),"")</f>
        <v>0.37547999999999998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21</v>
      </c>
      <c r="V118" s="62">
        <f>IFERROR(SUM(V114:V117),"0")</f>
        <v>21</v>
      </c>
      <c r="W118" s="62">
        <f>IFERROR(IF(W114="",0,W114),"0")+IFERROR(IF(W115="",0,W115),"0")+IFERROR(IF(W116="",0,W116),"0")+IFERROR(IF(W117="",0,W117),"0")</f>
        <v>0.37547999999999998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63</v>
      </c>
      <c r="V119" s="62">
        <f>IFERROR(SUMPRODUCT(V114:V117*H114:H117),"0")</f>
        <v>63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100</v>
      </c>
      <c r="V143" s="57">
        <f>IFERROR(IF(U143="","",U143),"")</f>
        <v>100</v>
      </c>
      <c r="W143" s="58">
        <f>IFERROR(IF(U143="","",U143*0.0155),"")</f>
        <v>1.55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100</v>
      </c>
      <c r="V144" s="62">
        <f>IFERROR(SUM(V143:V143),"0")</f>
        <v>100</v>
      </c>
      <c r="W144" s="62">
        <f>IFERROR(IF(W143="",0,W143),"0")</f>
        <v>1.55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600</v>
      </c>
      <c r="V145" s="62">
        <f>IFERROR(SUMPRODUCT(V143:V143*H143:H143),"0")</f>
        <v>600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168</v>
      </c>
      <c r="V150" s="57">
        <f>IFERROR(IF(U150="","",U150),"")</f>
        <v>168</v>
      </c>
      <c r="W150" s="58">
        <f>IFERROR(IF(U150="","",U150*0.0155),"")</f>
        <v>2.6040000000000001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168</v>
      </c>
      <c r="V151" s="62">
        <f>IFERROR(SUM(V147:V150),"0")</f>
        <v>168</v>
      </c>
      <c r="W151" s="62">
        <f>IFERROR(IF(W147="",0,W147),"0")+IFERROR(IF(W148="",0,W148),"0")+IFERROR(IF(W149="",0,W149),"0")+IFERROR(IF(W150="",0,W150),"0")</f>
        <v>2.6040000000000001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840</v>
      </c>
      <c r="V152" s="62">
        <f>IFERROR(SUMPRODUCT(V147:V150*H147:H150),"0")</f>
        <v>840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168</v>
      </c>
      <c r="V161" s="57">
        <f t="shared" si="4"/>
        <v>168</v>
      </c>
      <c r="W161" s="58">
        <f t="shared" si="5"/>
        <v>1.5724800000000001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95</v>
      </c>
      <c r="V162" s="57">
        <f t="shared" si="4"/>
        <v>95</v>
      </c>
      <c r="W162" s="58">
        <f>IFERROR(IF(U162="","",U162*0.0155),"")</f>
        <v>1.4724999999999999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263</v>
      </c>
      <c r="V164" s="62">
        <f>IFERROR(SUM(V154:V163),"0")</f>
        <v>263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3.0449799999999998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1144.0999999999999</v>
      </c>
      <c r="V165" s="62">
        <f>IFERROR(SUMPRODUCT(V154:V163*H154:H163),"0")</f>
        <v>1144.0999999999999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396</v>
      </c>
      <c r="V175" s="57">
        <f>IFERROR(IF(U175="","",U175),"")</f>
        <v>396</v>
      </c>
      <c r="W175" s="58">
        <f>IFERROR(IF(U175="","",U175*0.00866),"")</f>
        <v>3.4293599999999995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396</v>
      </c>
      <c r="V177" s="62">
        <f>IFERROR(SUM(V173:V176),"0")</f>
        <v>396</v>
      </c>
      <c r="W177" s="62">
        <f>IFERROR(IF(W173="",0,W173),"0")+IFERROR(IF(W174="",0,W174),"0")+IFERROR(IF(W175="",0,W175),"0")+IFERROR(IF(W176="",0,W176),"0")</f>
        <v>3.4293599999999995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1980</v>
      </c>
      <c r="V178" s="62">
        <f>IFERROR(SUMPRODUCT(V173:V176*H173:H176),"0")</f>
        <v>1980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59</v>
      </c>
      <c r="V187" s="57">
        <f>IFERROR(IF(U187="","",U187),"")</f>
        <v>59</v>
      </c>
      <c r="W187" s="58">
        <f>IFERROR(IF(U187="","",U187*0.01788),"")</f>
        <v>1.0549200000000001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21</v>
      </c>
      <c r="V188" s="57">
        <f>IFERROR(IF(U188="","",U188),"")</f>
        <v>21</v>
      </c>
      <c r="W188" s="58">
        <f>IFERROR(IF(U188="","",U188*0.01788),"")</f>
        <v>0.37547999999999998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80</v>
      </c>
      <c r="V189" s="62">
        <f>IFERROR(SUM(V187:V188),"0")</f>
        <v>80</v>
      </c>
      <c r="W189" s="62">
        <f>IFERROR(IF(W187="",0,W187),"0")+IFERROR(IF(W188="",0,W188),"0")</f>
        <v>1.4304000000000001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240</v>
      </c>
      <c r="V190" s="62">
        <f>IFERROR(SUMPRODUCT(V187:V188*H187:H188),"0")</f>
        <v>240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30</v>
      </c>
      <c r="V213" s="57">
        <f>IFERROR(IF(U213="","",U213),"")</f>
        <v>30</v>
      </c>
      <c r="W213" s="58">
        <f>IFERROR(IF(U213="","",U213*0.0155),"")</f>
        <v>0.46499999999999997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30</v>
      </c>
      <c r="V214" s="62">
        <f>IFERROR(SUM(V210:V213),"0")</f>
        <v>30</v>
      </c>
      <c r="W214" s="62">
        <f>IFERROR(IF(W210="",0,W210),"0")+IFERROR(IF(W211="",0,W211),"0")+IFERROR(IF(W212="",0,W212),"0")+IFERROR(IF(W213="",0,W213),"0")</f>
        <v>0.46499999999999997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216</v>
      </c>
      <c r="V215" s="62">
        <f>IFERROR(SUMPRODUCT(V210:V213*H210:H213),"0")</f>
        <v>216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96</v>
      </c>
      <c r="V236" s="57">
        <f>IFERROR(IF(U236="","",U236),"")</f>
        <v>96</v>
      </c>
      <c r="W236" s="58">
        <f>IFERROR(IF(U236="","",U236*0.0155),"")</f>
        <v>1.488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96</v>
      </c>
      <c r="V237" s="62">
        <f>IFERROR(SUM(V236:V236),"0")</f>
        <v>96</v>
      </c>
      <c r="W237" s="62">
        <f>IFERROR(IF(W236="",0,W236),"0")</f>
        <v>1.488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480</v>
      </c>
      <c r="V238" s="62">
        <f>IFERROR(SUMPRODUCT(V236:V236*H236:H236),"0")</f>
        <v>480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10333.42</v>
      </c>
      <c r="V244" s="62">
        <f>IFERROR(V24+V33+V41+V47+V57+V63+V68+V74+V85+V92+V100+V106+V111+V119+V124+V130+V135+V141+V145+V152+V165+V170+V178+V183+V190+V195+V200+V207+V215+V220+V226+V232+V238+V243,"0")</f>
        <v>10333.42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11018.226200000001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11018.226200000001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23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23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11593.226200000001</v>
      </c>
      <c r="V247" s="62">
        <f>GrossWeightTotalR+PalletQtyTotalR*25</f>
        <v>11593.226200000001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2105</v>
      </c>
      <c r="V248" s="62">
        <f>IFERROR(V23+V32+V40+V46+V56+V62+V67+V73+V84+V91+V99+V105+V110+V118+V123+V129+V134+V140+V144+V151+V164+V169+V177+V182+V189+V194+V199+V206+V214+V219+V225+V231+V237+V242,"0")</f>
        <v>2105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27.785119999999996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60</v>
      </c>
      <c r="D254" s="68">
        <f>IFERROR(U36*H36,"0")+IFERROR(U37*H37,"0")+IFERROR(U38*H38,"0")+IFERROR(U39*H39,"0")</f>
        <v>150</v>
      </c>
      <c r="E254" s="68">
        <f>IFERROR(U44*H44,"0")+IFERROR(U45*H45,"0")</f>
        <v>0</v>
      </c>
      <c r="F254" s="68">
        <f>IFERROR(U50*H50,"0")+IFERROR(U51*H51,"0")+IFERROR(U52*H52,"0")+IFERROR(U53*H53,"0")+IFERROR(U54*H54,"0")+IFERROR(U55*H55,"0")</f>
        <v>288</v>
      </c>
      <c r="G254" s="68">
        <f>IFERROR(U60*H60,"0")+IFERROR(U61*H61,"0")</f>
        <v>1320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496.8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1939.52</v>
      </c>
      <c r="M254" s="68">
        <f>IFERROR(U103*H103,"0")+IFERROR(U104*H104,"0")</f>
        <v>426</v>
      </c>
      <c r="N254" s="68">
        <f>IFERROR(U109*H109,"0")</f>
        <v>90</v>
      </c>
      <c r="O254" s="68">
        <f>IFERROR(U114*H114,"0")+IFERROR(U115*H115,"0")+IFERROR(U116*H116,"0")+IFERROR(U117*H117,"0")</f>
        <v>63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2584.1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1980</v>
      </c>
      <c r="V254" s="68">
        <f>IFERROR(U187*H187,"0")+IFERROR(U188*H188,"0")</f>
        <v>240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216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480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 xr:uid="{00000000-0009-0000-0000-000000000000}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 xr:uid="{00000000-0002-0000-0000-000000000000}">
      <formula1>0</formula1>
      <formula2>0</formula2>
    </dataValidation>
    <dataValidation type="list" allowBlank="1" showInputMessage="1" showErrorMessage="1" sqref="U16:Y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S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S11:T11" xr:uid="{00000000-0002-0000-0000-000005000000}">
      <formula1>"Основной заказ,Дозаказ,Замена"</formula1>
      <formula2>0</formula2>
    </dataValidation>
    <dataValidation type="list" allowBlank="1" showInputMessage="1" showErrorMessage="1" sqref="D6:K6" xr:uid="{00000000-0002-0000-0000-000006000000}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  <formula2>0</formula2>
    </dataValidation>
    <dataValidation type="list" allowBlank="1" showInputMessage="1" showErrorMessage="1" sqref="D8:K8" xr:uid="{00000000-0002-0000-0000-000008000000}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 xr:uid="{00000000-0002-0000-0000-00000E000000}">
      <formula1>0</formula1>
      <formula2>0</formula2>
    </dataValidation>
    <dataValidation type="list" allowBlank="1" showInputMessage="1" showErrorMessage="1" sqref="S12" xr:uid="{00000000-0002-0000-0000-00000F000000}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cp:revision>0</cp:revision>
  <dcterms:created xsi:type="dcterms:W3CDTF">2021-11-12T12:13:19Z</dcterms:created>
  <dcterms:modified xsi:type="dcterms:W3CDTF">2023-07-07T12:10:44Z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