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EACC54B9-CE40-438E-B10D-38C59D13753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V199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U247" i="1" l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<sst xmlns="http://schemas.openxmlformats.org/spreadsheetml/2006/main" count="806" uniqueCount="399">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</sst>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topLeftCell="A220" zoomScaleNormal="100" workbookViewId="0">
      <selection activeCell="W245" sqref="W245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 t="s">
        <v>398</v>
      </c>
      <c r="I5" s="111"/>
      <c r="J5" s="111"/>
      <c r="K5" s="111"/>
      <c r="M5" s="27" t="s">
        <v>10</v>
      </c>
      <c r="N5" s="107">
        <v>45107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Пятница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0.375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99</v>
      </c>
      <c r="V30" s="57">
        <f>IFERROR(IF(U30="","",U30),"")</f>
        <v>99</v>
      </c>
      <c r="W30" s="58">
        <f>IFERROR(IF(U30="","",U30*0.00936),"")</f>
        <v>0.92664000000000002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99</v>
      </c>
      <c r="V32" s="62">
        <f>IFERROR(SUM(V28:V31),"0")</f>
        <v>99</v>
      </c>
      <c r="W32" s="62">
        <f>IFERROR(IF(W28="",0,W28),"0")+IFERROR(IF(W29="",0,W29),"0")+IFERROR(IF(W30="",0,W30),"0")+IFERROR(IF(W31="",0,W31),"0")</f>
        <v>0.92664000000000002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148.5</v>
      </c>
      <c r="V33" s="62">
        <f>IFERROR(SUMPRODUCT(V28:V31*H28:H31),"0")</f>
        <v>148.5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33</v>
      </c>
      <c r="V39" s="57">
        <f>IFERROR(IF(U39="","",U39),"")</f>
        <v>33</v>
      </c>
      <c r="W39" s="58">
        <f>IFERROR(IF(U39="","",U39*0.0155),"")</f>
        <v>0.51149999999999995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33</v>
      </c>
      <c r="V40" s="62">
        <f>IFERROR(SUM(V36:V39),"0")</f>
        <v>33</v>
      </c>
      <c r="W40" s="62">
        <f>IFERROR(IF(W36="",0,W36),"0")+IFERROR(IF(W37="",0,W37),"0")+IFERROR(IF(W38="",0,W38),"0")+IFERROR(IF(W39="",0,W39),"0")</f>
        <v>0.51149999999999995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198</v>
      </c>
      <c r="V41" s="62">
        <f>IFERROR(SUMPRODUCT(V36:V39*H36:H39),"0")</f>
        <v>198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0</v>
      </c>
      <c r="V55" s="57">
        <f t="shared" si="0"/>
        <v>0</v>
      </c>
      <c r="W55" s="58">
        <f t="shared" si="1"/>
        <v>0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0</v>
      </c>
      <c r="V56" s="62">
        <f>IFERROR(SUM(V50:V55),"0")</f>
        <v>0</v>
      </c>
      <c r="W56" s="62">
        <f>IFERROR(IF(W50="",0,W50),"0")+IFERROR(IF(W51="",0,W51),"0")+IFERROR(IF(W52="",0,W52),"0")+IFERROR(IF(W53="",0,W53),"0")+IFERROR(IF(W54="",0,W54),"0")+IFERROR(IF(W55="",0,W55),"0")</f>
        <v>0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0</v>
      </c>
      <c r="V57" s="62">
        <f>IFERROR(SUMPRODUCT(V50:V55*H50:H55),"0")</f>
        <v>0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440</v>
      </c>
      <c r="V61" s="57">
        <f>IFERROR(IF(U61="","",U61),"")</f>
        <v>440</v>
      </c>
      <c r="W61" s="58">
        <f>IFERROR(IF(U61="","",U61*0.00855),"")</f>
        <v>3.762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440</v>
      </c>
      <c r="V62" s="62">
        <f>IFERROR(SUM(V60:V61),"0")</f>
        <v>440</v>
      </c>
      <c r="W62" s="62">
        <f>IFERROR(IF(W60="",0,W60),"0")+IFERROR(IF(W61="",0,W61),"0")</f>
        <v>3.762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2200</v>
      </c>
      <c r="V63" s="62">
        <f>IFERROR(SUMPRODUCT(V60:V61*H60:H61),"0")</f>
        <v>2200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48</v>
      </c>
      <c r="V80" s="57">
        <f t="shared" si="2"/>
        <v>48</v>
      </c>
      <c r="W80" s="58">
        <f t="shared" si="3"/>
        <v>0.85824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53</v>
      </c>
      <c r="V83" s="57">
        <f t="shared" si="2"/>
        <v>53</v>
      </c>
      <c r="W83" s="58">
        <f t="shared" si="3"/>
        <v>0.94764000000000004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101</v>
      </c>
      <c r="V84" s="62">
        <f>IFERROR(SUM(V77:V83),"0")</f>
        <v>101</v>
      </c>
      <c r="W84" s="62">
        <f>IFERROR(IF(W77="",0,W77),"0")+IFERROR(IF(W78="",0,W78),"0")+IFERROR(IF(W79="",0,W79),"0")+IFERROR(IF(W80="",0,W80),"0")+IFERROR(IF(W81="",0,W81),"0")+IFERROR(IF(W82="",0,W82),"0")+IFERROR(IF(W83="",0,W83),"0")</f>
        <v>1.8058800000000002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363.6</v>
      </c>
      <c r="V85" s="62">
        <f>IFERROR(SUMPRODUCT(V77:V83*H77:H83),"0")</f>
        <v>363.6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20</v>
      </c>
      <c r="V95" s="57">
        <f>IFERROR(IF(U95="","",U95),"")</f>
        <v>20</v>
      </c>
      <c r="W95" s="58">
        <f>IFERROR(IF(U95="","",U95*0.0155),"")</f>
        <v>0.31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70</v>
      </c>
      <c r="V96" s="57">
        <f>IFERROR(IF(U96="","",U96),"")</f>
        <v>70</v>
      </c>
      <c r="W96" s="58">
        <f>IFERROR(IF(U96="","",U96*0.0155),"")</f>
        <v>1.085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13</v>
      </c>
      <c r="V97" s="57">
        <f>IFERROR(IF(U97="","",U97),"")</f>
        <v>13</v>
      </c>
      <c r="W97" s="58">
        <f>IFERROR(IF(U97="","",U97*0.0155),"")</f>
        <v>0.20150000000000001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102</v>
      </c>
      <c r="V98" s="57">
        <f>IFERROR(IF(U98="","",U98),"")</f>
        <v>102</v>
      </c>
      <c r="W98" s="58">
        <f>IFERROR(IF(U98="","",U98*0.0155),"")</f>
        <v>1.581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205</v>
      </c>
      <c r="V99" s="62">
        <f>IFERROR(SUM(V95:V98),"0")</f>
        <v>205</v>
      </c>
      <c r="W99" s="62">
        <f>IFERROR(IF(W95="",0,W95),"0")+IFERROR(IF(W96="",0,W96),"0")+IFERROR(IF(W97="",0,W97),"0")+IFERROR(IF(W98="",0,W98),"0")</f>
        <v>3.1775000000000002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1465.44</v>
      </c>
      <c r="V100" s="62">
        <f>IFERROR(SUMPRODUCT(V95:V98*H95:H98),"0")</f>
        <v>1465.44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51</v>
      </c>
      <c r="V103" s="57">
        <f>IFERROR(IF(U103="","",U103),"")</f>
        <v>51</v>
      </c>
      <c r="W103" s="58">
        <f>IFERROR(IF(U103="","",U103*0.01788),"")</f>
        <v>0.91188000000000002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55</v>
      </c>
      <c r="V104" s="57">
        <f>IFERROR(IF(U104="","",U104),"")</f>
        <v>55</v>
      </c>
      <c r="W104" s="58">
        <f>IFERROR(IF(U104="","",U104*0.01788),"")</f>
        <v>0.98340000000000005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106</v>
      </c>
      <c r="V105" s="62">
        <f>IFERROR(SUM(V103:V104),"0")</f>
        <v>106</v>
      </c>
      <c r="W105" s="62">
        <f>IFERROR(IF(W103="",0,W103),"0")+IFERROR(IF(W104="",0,W104),"0")</f>
        <v>1.8952800000000001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318</v>
      </c>
      <c r="V106" s="62">
        <f>IFERROR(SUMPRODUCT(V103:V104*H103:H104),"0")</f>
        <v>318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39</v>
      </c>
      <c r="V109" s="57">
        <f>IFERROR(IF(U109="","",U109),"")</f>
        <v>39</v>
      </c>
      <c r="W109" s="58">
        <f>IFERROR(IF(U109="","",U109*0.01788),"")</f>
        <v>0.69732000000000005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39</v>
      </c>
      <c r="V110" s="62">
        <f>IFERROR(SUM(V109:V109),"0")</f>
        <v>39</v>
      </c>
      <c r="W110" s="62">
        <f>IFERROR(IF(W109="",0,W109),"0")</f>
        <v>0.69732000000000005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117</v>
      </c>
      <c r="V111" s="62">
        <f>IFERROR(SUMPRODUCT(V109:V109*H109:H109),"0")</f>
        <v>117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89</v>
      </c>
      <c r="V143" s="57">
        <f>IFERROR(IF(U143="","",U143),"")</f>
        <v>89</v>
      </c>
      <c r="W143" s="58">
        <f>IFERROR(IF(U143="","",U143*0.0155),"")</f>
        <v>1.3794999999999999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89</v>
      </c>
      <c r="V144" s="62">
        <f>IFERROR(SUM(V143:V143),"0")</f>
        <v>89</v>
      </c>
      <c r="W144" s="62">
        <f>IFERROR(IF(W143="",0,W143),"0")</f>
        <v>1.3794999999999999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534</v>
      </c>
      <c r="V145" s="62">
        <f>IFERROR(SUMPRODUCT(V143:V143*H143:H143),"0")</f>
        <v>534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340</v>
      </c>
      <c r="V150" s="57">
        <f>IFERROR(IF(U150="","",U150),"")</f>
        <v>340</v>
      </c>
      <c r="W150" s="58">
        <f>IFERROR(IF(U150="","",U150*0.0155),"")</f>
        <v>5.27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340</v>
      </c>
      <c r="V151" s="62">
        <f>IFERROR(SUM(V147:V150),"0")</f>
        <v>340</v>
      </c>
      <c r="W151" s="62">
        <f>IFERROR(IF(W147="",0,W147),"0")+IFERROR(IF(W148="",0,W148),"0")+IFERROR(IF(W149="",0,W149),"0")+IFERROR(IF(W150="",0,W150),"0")</f>
        <v>5.27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1700</v>
      </c>
      <c r="V152" s="62">
        <f>IFERROR(SUMPRODUCT(V147:V150*H147:H150),"0")</f>
        <v>1700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405</v>
      </c>
      <c r="V161" s="57">
        <f t="shared" si="4"/>
        <v>405</v>
      </c>
      <c r="W161" s="58">
        <f t="shared" si="5"/>
        <v>3.7907999999999999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138</v>
      </c>
      <c r="V162" s="57">
        <f t="shared" si="4"/>
        <v>138</v>
      </c>
      <c r="W162" s="58">
        <f>IFERROR(IF(U162="","",U162*0.0155),"")</f>
        <v>2.1389999999999998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543</v>
      </c>
      <c r="V164" s="62">
        <f>IFERROR(SUM(V154:V163),"0")</f>
        <v>543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5.9298000000000002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2257.5</v>
      </c>
      <c r="V165" s="62">
        <f>IFERROR(SUMPRODUCT(V154:V163*H154:H163),"0")</f>
        <v>2257.5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560</v>
      </c>
      <c r="V175" s="57">
        <f>IFERROR(IF(U175="","",U175),"")</f>
        <v>560</v>
      </c>
      <c r="W175" s="58">
        <f>IFERROR(IF(U175="","",U175*0.00866),"")</f>
        <v>4.8495999999999997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560</v>
      </c>
      <c r="V177" s="62">
        <f>IFERROR(SUM(V173:V176),"0")</f>
        <v>560</v>
      </c>
      <c r="W177" s="62">
        <f>IFERROR(IF(W173="",0,W173),"0")+IFERROR(IF(W174="",0,W174),"0")+IFERROR(IF(W175="",0,W175),"0")+IFERROR(IF(W176="",0,W176),"0")</f>
        <v>4.8495999999999997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2800</v>
      </c>
      <c r="V178" s="62">
        <f>IFERROR(SUMPRODUCT(V173:V176*H173:H176),"0")</f>
        <v>2800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27</v>
      </c>
      <c r="V187" s="57">
        <f>IFERROR(IF(U187="","",U187),"")</f>
        <v>27</v>
      </c>
      <c r="W187" s="58">
        <f>IFERROR(IF(U187="","",U187*0.01788),"")</f>
        <v>0.48276000000000002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27</v>
      </c>
      <c r="V189" s="62">
        <f>IFERROR(SUM(V187:V188),"0")</f>
        <v>27</v>
      </c>
      <c r="W189" s="62">
        <f>IFERROR(IF(W187="",0,W187),"0")+IFERROR(IF(W188="",0,W188),"0")</f>
        <v>0.48276000000000002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81</v>
      </c>
      <c r="V190" s="62">
        <f>IFERROR(SUMPRODUCT(V187:V188*H187:H188),"0")</f>
        <v>81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14</v>
      </c>
      <c r="V213" s="57">
        <f>IFERROR(IF(U213="","",U213),"")</f>
        <v>14</v>
      </c>
      <c r="W213" s="58">
        <f>IFERROR(IF(U213="","",U213*0.0155),"")</f>
        <v>0.217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14</v>
      </c>
      <c r="V214" s="62">
        <f>IFERROR(SUM(V210:V213),"0")</f>
        <v>14</v>
      </c>
      <c r="W214" s="62">
        <f>IFERROR(IF(W210="",0,W210),"0")+IFERROR(IF(W211="",0,W211),"0")+IFERROR(IF(W212="",0,W212),"0")+IFERROR(IF(W213="",0,W213),"0")</f>
        <v>0.217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100.8</v>
      </c>
      <c r="V215" s="62">
        <f>IFERROR(SUMPRODUCT(V210:V213*H210:H213),"0")</f>
        <v>100.8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115</v>
      </c>
      <c r="V236" s="57">
        <f>IFERROR(IF(U236="","",U236),"")</f>
        <v>115</v>
      </c>
      <c r="W236" s="58">
        <f>IFERROR(IF(U236="","",U236*0.0155),"")</f>
        <v>1.7825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115</v>
      </c>
      <c r="V237" s="62">
        <f>IFERROR(SUM(V236:V236),"0")</f>
        <v>115</v>
      </c>
      <c r="W237" s="62">
        <f>IFERROR(IF(W236="",0,W236),"0")</f>
        <v>1.7825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575</v>
      </c>
      <c r="V238" s="62">
        <f>IFERROR(SUMPRODUCT(V236:V236*H236:H236),"0")</f>
        <v>575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12858.84</v>
      </c>
      <c r="V244" s="62">
        <f>IFERROR(V24+V33+V41+V47+V57+V63+V68+V74+V85+V92+V100+V106+V111+V119+V124+V130+V135+V141+V145+V152+V165+V170+V178+V183+V190+V195+V200+V207+V215+V220+V226+V232+V238+V243,"0")</f>
        <v>12858.84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13642.716600000002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13642.716600000002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27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27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14317.716600000002</v>
      </c>
      <c r="V247" s="62">
        <f>GrossWeightTotalR+PalletQtyTotalR*25</f>
        <v>14317.716600000002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2711</v>
      </c>
      <c r="V248" s="62">
        <f>IFERROR(V23+V32+V40+V46+V56+V62+V67+V73+V84+V91+V99+V105+V110+V118+V123+V129+V134+V140+V144+V151+V164+V169+V177+V182+V189+V194+V199+V206+V214+V219+V225+V231+V237+V242,"0")</f>
        <v>2711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32.687280000000001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148.5</v>
      </c>
      <c r="D254" s="68">
        <f>IFERROR(U36*H36,"0")+IFERROR(U37*H37,"0")+IFERROR(U38*H38,"0")+IFERROR(U39*H39,"0")</f>
        <v>198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0</v>
      </c>
      <c r="G254" s="68">
        <f>IFERROR(U60*H60,"0")+IFERROR(U61*H61,"0")</f>
        <v>2200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363.6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1465.44</v>
      </c>
      <c r="M254" s="68">
        <f>IFERROR(U103*H103,"0")+IFERROR(U104*H104,"0")</f>
        <v>318</v>
      </c>
      <c r="N254" s="68">
        <f>IFERROR(U109*H109,"0")</f>
        <v>117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4491.5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2800</v>
      </c>
      <c r="V254" s="68">
        <f>IFERROR(U187*H187,"0")+IFERROR(U188*H188,"0")</f>
        <v>81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100.8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575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2023-07-07T12:44:55Z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