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576398D9-AC96-42C9-98A6-9AED76932C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V417" i="2"/>
  <c r="W417" i="2" s="1"/>
  <c r="V416" i="2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U328" i="2"/>
  <c r="U327" i="2"/>
  <c r="V326" i="2"/>
  <c r="V325" i="2"/>
  <c r="U321" i="2"/>
  <c r="U320" i="2"/>
  <c r="V319" i="2"/>
  <c r="W319" i="2" s="1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V299" i="2"/>
  <c r="U296" i="2"/>
  <c r="U295" i="2"/>
  <c r="V294" i="2"/>
  <c r="V296" i="2" s="1"/>
  <c r="U292" i="2"/>
  <c r="U291" i="2"/>
  <c r="V290" i="2"/>
  <c r="V291" i="2" s="1"/>
  <c r="U288" i="2"/>
  <c r="U287" i="2"/>
  <c r="V286" i="2"/>
  <c r="W286" i="2" s="1"/>
  <c r="V285" i="2"/>
  <c r="V288" i="2" s="1"/>
  <c r="U283" i="2"/>
  <c r="U282" i="2"/>
  <c r="V281" i="2"/>
  <c r="W281" i="2" s="1"/>
  <c r="V280" i="2"/>
  <c r="U278" i="2"/>
  <c r="U277" i="2"/>
  <c r="V276" i="2"/>
  <c r="W276" i="2" s="1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W231" i="2" s="1"/>
  <c r="V230" i="2"/>
  <c r="W230" i="2" s="1"/>
  <c r="V229" i="2"/>
  <c r="W229" i="2" s="1"/>
  <c r="V228" i="2"/>
  <c r="W228" i="2" s="1"/>
  <c r="U225" i="2"/>
  <c r="U224" i="2"/>
  <c r="V223" i="2"/>
  <c r="W223" i="2" s="1"/>
  <c r="V222" i="2"/>
  <c r="W222" i="2" s="1"/>
  <c r="V221" i="2"/>
  <c r="W221" i="2" s="1"/>
  <c r="V220" i="2"/>
  <c r="W220" i="2" s="1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W82" i="2" s="1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V212" i="2" l="1"/>
  <c r="W285" i="2"/>
  <c r="W287" i="2" s="1"/>
  <c r="V287" i="2"/>
  <c r="V304" i="2"/>
  <c r="V309" i="2"/>
  <c r="V320" i="2"/>
  <c r="W44" i="2"/>
  <c r="W45" i="2" s="1"/>
  <c r="V45" i="2"/>
  <c r="C431" i="2"/>
  <c r="W344" i="2"/>
  <c r="W88" i="2"/>
  <c r="B431" i="2"/>
  <c r="V176" i="2"/>
  <c r="N431" i="2"/>
  <c r="V363" i="2"/>
  <c r="O431" i="2"/>
  <c r="V391" i="2"/>
  <c r="V397" i="2"/>
  <c r="P431" i="2"/>
  <c r="V408" i="2"/>
  <c r="D431" i="2"/>
  <c r="V218" i="2"/>
  <c r="V241" i="2"/>
  <c r="J431" i="2"/>
  <c r="W306" i="2"/>
  <c r="W308" i="2" s="1"/>
  <c r="V308" i="2"/>
  <c r="V316" i="2"/>
  <c r="W318" i="2"/>
  <c r="M431" i="2"/>
  <c r="V338" i="2"/>
  <c r="V414" i="2"/>
  <c r="V420" i="2"/>
  <c r="V23" i="2"/>
  <c r="V24" i="2"/>
  <c r="V59" i="2"/>
  <c r="W103" i="2"/>
  <c r="V110" i="2"/>
  <c r="V126" i="2"/>
  <c r="W121" i="2"/>
  <c r="W125" i="2" s="1"/>
  <c r="U425" i="2"/>
  <c r="U421" i="2"/>
  <c r="V32" i="2"/>
  <c r="W37" i="2"/>
  <c r="V37" i="2"/>
  <c r="V38" i="2"/>
  <c r="V53" i="2"/>
  <c r="W56" i="2"/>
  <c r="W59" i="2" s="1"/>
  <c r="V89" i="2"/>
  <c r="V88" i="2"/>
  <c r="V100" i="2"/>
  <c r="V111" i="2"/>
  <c r="V134" i="2"/>
  <c r="V153" i="2"/>
  <c r="V152" i="2"/>
  <c r="W159" i="2"/>
  <c r="V175" i="2"/>
  <c r="V202" i="2"/>
  <c r="W214" i="2"/>
  <c r="W217" i="2" s="1"/>
  <c r="V217" i="2"/>
  <c r="V225" i="2"/>
  <c r="I431" i="2"/>
  <c r="V235" i="2"/>
  <c r="V236" i="2"/>
  <c r="W244" i="2"/>
  <c r="W246" i="2" s="1"/>
  <c r="V246" i="2"/>
  <c r="W252" i="2"/>
  <c r="V257" i="2"/>
  <c r="W259" i="2"/>
  <c r="W260" i="2" s="1"/>
  <c r="W263" i="2"/>
  <c r="W264" i="2" s="1"/>
  <c r="V264" i="2"/>
  <c r="K431" i="2"/>
  <c r="V283" i="2"/>
  <c r="V292" i="2"/>
  <c r="W294" i="2"/>
  <c r="W295" i="2" s="1"/>
  <c r="W299" i="2"/>
  <c r="V321" i="2"/>
  <c r="W325" i="2"/>
  <c r="V328" i="2"/>
  <c r="W330" i="2"/>
  <c r="W352" i="2"/>
  <c r="W354" i="2" s="1"/>
  <c r="V354" i="2"/>
  <c r="V355" i="2"/>
  <c r="W367" i="2"/>
  <c r="W377" i="2" s="1"/>
  <c r="W382" i="2"/>
  <c r="W386" i="2"/>
  <c r="V392" i="2"/>
  <c r="W394" i="2"/>
  <c r="W396" i="2" s="1"/>
  <c r="V409" i="2"/>
  <c r="W416" i="2"/>
  <c r="W419" i="2" s="1"/>
  <c r="U424" i="2"/>
  <c r="V277" i="2"/>
  <c r="V278" i="2"/>
  <c r="W303" i="2"/>
  <c r="W320" i="2"/>
  <c r="V327" i="2"/>
  <c r="V378" i="2"/>
  <c r="H9" i="2"/>
  <c r="A10" i="2"/>
  <c r="W337" i="2"/>
  <c r="W235" i="2"/>
  <c r="W175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5" i="2" l="1"/>
  <c r="V421" i="2"/>
  <c r="W327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<sst xmlns="http://schemas.openxmlformats.org/spreadsheetml/2006/main" count="2539" uniqueCount="814">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</sst>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U427" sqref="U4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45116</v>
      </c>
      <c r="O5" s="79"/>
      <c r="Q5" s="80" t="s">
        <v>3</v>
      </c>
      <c r="R5" s="81"/>
      <c r="S5" s="82" t="s">
        <v>770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771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Воскресенье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100</v>
      </c>
      <c r="V56" s="56">
        <f>IFERROR(IF(U56="",0,CEILING((U56/$H56),1)*$H56),"")</f>
        <v>108</v>
      </c>
      <c r="W56" s="42">
        <f>IFERROR(IF(V56=0,"",ROUNDUP(V56/H56,0)*0.02175),"")</f>
        <v>0.21749999999999997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9.2592592592592595</v>
      </c>
      <c r="V59" s="44">
        <f>IFERROR(V56/H56,"0")+IFERROR(V57/H57,"0")+IFERROR(V58/H58,"0")</f>
        <v>10</v>
      </c>
      <c r="W59" s="44">
        <f>IFERROR(IF(W56="",0,W56),"0")+IFERROR(IF(W57="",0,W57),"0")+IFERROR(IF(W58="",0,W58),"0")</f>
        <v>0.21749999999999997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100</v>
      </c>
      <c r="V60" s="44">
        <f>IFERROR(SUM(V56:V58),"0")</f>
        <v>108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80</v>
      </c>
      <c r="V65" s="56">
        <f t="shared" si="2"/>
        <v>86.4</v>
      </c>
      <c r="W65" s="42">
        <f>IFERROR(IF(V65=0,"",ROUNDUP(V65/H65,0)*0.02175),"")</f>
        <v>0.17399999999999999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7.4074074074074066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0.17399999999999999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80</v>
      </c>
      <c r="V80" s="44">
        <f>IFERROR(SUM(V63:V78),"0")</f>
        <v>86.4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90</v>
      </c>
      <c r="V106" s="56">
        <f t="shared" si="6"/>
        <v>91.800000000000011</v>
      </c>
      <c r="W106" s="42">
        <f>IFERROR(IF(V106=0,"",ROUNDUP(V106/H106,0)*0.00753),"")</f>
        <v>0.25602000000000003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33.333333333333329</v>
      </c>
      <c r="V110" s="44">
        <f>IFERROR(V103/H103,"0")+IFERROR(V104/H104,"0")+IFERROR(V105/H105,"0")+IFERROR(V106/H106,"0")+IFERROR(V107/H107,"0")+IFERROR(V108/H108,"0")+IFERROR(V109/H109,"0")</f>
        <v>34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0.25602000000000003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90</v>
      </c>
      <c r="V111" s="44">
        <f>IFERROR(SUM(V103:V109),"0")</f>
        <v>91.800000000000011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80</v>
      </c>
      <c r="V121" s="56">
        <f>IFERROR(IF(U121="",0,CEILING((U121/$H121),1)*$H121),"")</f>
        <v>81</v>
      </c>
      <c r="W121" s="42">
        <f>IFERROR(IF(V121=0,"",ROUNDUP(V121/H121,0)*0.02175),"")</f>
        <v>0.21749999999999997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68</v>
      </c>
      <c r="V123" s="56">
        <f>IFERROR(IF(U123="",0,CEILING((U123/$H123),1)*$H123),"")</f>
        <v>70.2</v>
      </c>
      <c r="W123" s="42">
        <f>IFERROR(IF(V123=0,"",ROUNDUP(V123/H123,0)*0.00753),"")</f>
        <v>0.19578000000000001</v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35.061728395061728</v>
      </c>
      <c r="V125" s="44">
        <f>IFERROR(V121/H121,"0")+IFERROR(V122/H122,"0")+IFERROR(V123/H123,"0")+IFERROR(V124/H124,"0")</f>
        <v>36</v>
      </c>
      <c r="W125" s="44">
        <f>IFERROR(IF(W121="",0,W121),"0")+IFERROR(IF(W122="",0,W122),"0")+IFERROR(IF(W123="",0,W123),"0")+IFERROR(IF(W124="",0,W124),"0")</f>
        <v>0.41327999999999998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148</v>
      </c>
      <c r="V126" s="44">
        <f>IFERROR(SUM(V121:V124),"0")</f>
        <v>151.19999999999999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05" t="s">
        <v>298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06" t="s">
        <v>301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10" t="s">
        <v>309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313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12" t="s">
        <v>316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319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">
        <v>322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15" t="s">
        <v>325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131">
        <v>4680115881396</v>
      </c>
      <c r="E149" s="131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16" t="s">
        <v>328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131">
        <v>4607091387346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331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131">
        <v>4607091389807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18" t="s">
        <v>334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130" t="s">
        <v>118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131">
        <v>4680115880764</v>
      </c>
      <c r="E155" s="13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19" t="s">
        <v>337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5" t="s">
        <v>43</v>
      </c>
      <c r="N157" s="136"/>
      <c r="O157" s="136"/>
      <c r="P157" s="136"/>
      <c r="Q157" s="136"/>
      <c r="R157" s="136"/>
      <c r="S157" s="137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130" t="s">
        <v>74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131">
        <v>4680115882683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340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131">
        <v>4680115882690</v>
      </c>
      <c r="E160" s="131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21" t="s">
        <v>343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131">
        <v>4680115882669</v>
      </c>
      <c r="E161" s="131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22" t="s">
        <v>346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131">
        <v>4680115882676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349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131">
        <v>4607091387193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4" t="s">
        <v>352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131">
        <v>4607091387230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355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131">
        <v>4680115880993</v>
      </c>
      <c r="E165" s="131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6" t="s">
        <v>358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131">
        <v>4680115881761</v>
      </c>
      <c r="E166" s="131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27" t="s">
        <v>361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131">
        <v>4680115881563</v>
      </c>
      <c r="E167" s="131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28" t="s">
        <v>364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131">
        <v>4607091387285</v>
      </c>
      <c r="E168" s="131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9" t="s">
        <v>367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131">
        <v>4680115880986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370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131">
        <v>4680115880207</v>
      </c>
      <c r="E170" s="131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31" t="s">
        <v>373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131">
        <v>4680115881785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">
        <v>376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131">
        <v>4680115881679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">
        <v>379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131">
        <v>4680115880191</v>
      </c>
      <c r="E173" s="131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34" t="s">
        <v>382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131">
        <v>4607091389845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">
        <v>385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5" t="s">
        <v>43</v>
      </c>
      <c r="N175" s="136"/>
      <c r="O175" s="136"/>
      <c r="P175" s="136"/>
      <c r="Q175" s="136"/>
      <c r="R175" s="136"/>
      <c r="S175" s="137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130" t="s">
        <v>79</v>
      </c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131">
        <v>4680115881594</v>
      </c>
      <c r="E178" s="131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36" t="s">
        <v>388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131">
        <v>4680115882195</v>
      </c>
      <c r="E179" s="131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37" t="s">
        <v>391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131">
        <v>4680115881617</v>
      </c>
      <c r="E180" s="13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38" t="s">
        <v>394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131">
        <v>4680115882164</v>
      </c>
      <c r="E181" s="131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39" t="s">
        <v>397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131">
        <v>4680115881556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40" t="s">
        <v>400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131">
        <v>4607091387766</v>
      </c>
      <c r="E183" s="131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41" t="s">
        <v>403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131">
        <v>4607091387957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42" t="s">
        <v>406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131">
        <v>4607091387964</v>
      </c>
      <c r="E185" s="13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43" t="s">
        <v>409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131">
        <v>4680115880573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44" t="s">
        <v>412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131">
        <v>4680115880573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131">
        <v>4680115881587</v>
      </c>
      <c r="E188" s="131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131">
        <v>4680115880962</v>
      </c>
      <c r="E189" s="131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131">
        <v>4680115881228</v>
      </c>
      <c r="E190" s="131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131">
        <v>4680115881037</v>
      </c>
      <c r="E191" s="131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131">
        <v>4680115881211</v>
      </c>
      <c r="E192" s="131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131">
        <v>4680115881020</v>
      </c>
      <c r="E193" s="131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131">
        <v>4607091381672</v>
      </c>
      <c r="E194" s="131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252" t="s">
        <v>435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131">
        <v>4607091387537</v>
      </c>
      <c r="E195" s="131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53" t="s">
        <v>438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131">
        <v>4607091387513</v>
      </c>
      <c r="E196" s="131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54" t="s">
        <v>441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444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131">
        <v>4680115880092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56" t="s">
        <v>446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131">
        <v>4680115880221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257" t="s">
        <v>449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131">
        <v>4680115880221</v>
      </c>
      <c r="E200" s="13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258" t="s">
        <v>449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131">
        <v>4680115880504</v>
      </c>
      <c r="E201" s="13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259" t="s">
        <v>453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5" t="s">
        <v>43</v>
      </c>
      <c r="N203" s="136"/>
      <c r="O203" s="136"/>
      <c r="P203" s="136"/>
      <c r="Q203" s="136"/>
      <c r="R203" s="136"/>
      <c r="S203" s="137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130" t="s">
        <v>253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131">
        <v>4607091380880</v>
      </c>
      <c r="E205" s="131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260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131">
        <v>4607091384482</v>
      </c>
      <c r="E206" s="131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261" t="s">
        <v>458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131">
        <v>4607091380897</v>
      </c>
      <c r="E207" s="131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262" t="s">
        <v>461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131">
        <v>4680115880801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464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131">
        <v>4680115880818</v>
      </c>
      <c r="E209" s="13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264" t="s">
        <v>467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131">
        <v>4680115880368</v>
      </c>
      <c r="E210" s="131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265" t="s">
        <v>470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130" t="s">
        <v>98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131">
        <v>4607091388374</v>
      </c>
      <c r="E214" s="131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266" t="s">
        <v>473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131">
        <v>4607091388381</v>
      </c>
      <c r="E215" s="131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267" t="s">
        <v>476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131">
        <v>4607091388404</v>
      </c>
      <c r="E216" s="131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268" t="s">
        <v>479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130" t="s">
        <v>480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131">
        <v>4680115880122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269" t="s">
        <v>483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131">
        <v>4680115881808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270" t="s">
        <v>487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131">
        <v>4680115881822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271" t="s">
        <v>490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131">
        <v>4680115880016</v>
      </c>
      <c r="E223" s="131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272" t="s">
        <v>493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129" t="s">
        <v>494</v>
      </c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66"/>
      <c r="Y226" s="66"/>
    </row>
    <row r="227" spans="1:25" ht="14.25" customHeight="1" x14ac:dyDescent="0.25">
      <c r="A227" s="130" t="s">
        <v>127</v>
      </c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273" t="s">
        <v>497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131">
        <v>4607091387421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131">
        <v>4607091387452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276" t="s">
        <v>501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131">
        <v>4607091385984</v>
      </c>
      <c r="E232" s="13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277" t="s">
        <v>505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131">
        <v>4607091387438</v>
      </c>
      <c r="E233" s="131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278" t="s">
        <v>508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131">
        <v>4607091387469</v>
      </c>
      <c r="E234" s="131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279" t="s">
        <v>511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130" t="s">
        <v>74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131">
        <v>4607091387292</v>
      </c>
      <c r="E238" s="131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280" t="s">
        <v>514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131">
        <v>4607091387315</v>
      </c>
      <c r="E239" s="131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281" t="s">
        <v>517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129" t="s">
        <v>518</v>
      </c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66"/>
      <c r="Y242" s="66"/>
    </row>
    <row r="243" spans="1:25" ht="14.25" customHeight="1" x14ac:dyDescent="0.25">
      <c r="A243" s="130" t="s">
        <v>74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131">
        <v>4607091383232</v>
      </c>
      <c r="E244" s="131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282" t="s">
        <v>521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131">
        <v>4607091383836</v>
      </c>
      <c r="E245" s="131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283" t="s">
        <v>524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130" t="s">
        <v>79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131">
        <v>4607091387919</v>
      </c>
      <c r="E249" s="131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284" t="s">
        <v>527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131">
        <v>4607091383942</v>
      </c>
      <c r="E250" s="131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285" t="s">
        <v>530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131">
        <v>4607091383959</v>
      </c>
      <c r="E251" s="131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286" t="s">
        <v>533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130" t="s">
        <v>253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131">
        <v>4607091388831</v>
      </c>
      <c r="E255" s="131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28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98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131">
        <v>4607091383102</v>
      </c>
      <c r="E259" s="131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288" t="s">
        <v>538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130" t="s">
        <v>112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131">
        <v>4607091389142</v>
      </c>
      <c r="E263" s="131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289" t="s">
        <v>541</v>
      </c>
      <c r="N263" s="133"/>
      <c r="O263" s="133"/>
      <c r="P263" s="133"/>
      <c r="Q263" s="13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5" t="s">
        <v>43</v>
      </c>
      <c r="N265" s="136"/>
      <c r="O265" s="136"/>
      <c r="P265" s="136"/>
      <c r="Q265" s="136"/>
      <c r="R265" s="136"/>
      <c r="S265" s="13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128" t="s">
        <v>543</v>
      </c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55"/>
      <c r="Y266" s="55"/>
    </row>
    <row r="267" spans="1:25" ht="16.5" customHeight="1" x14ac:dyDescent="0.25">
      <c r="A267" s="129" t="s">
        <v>544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66"/>
      <c r="Y267" s="66"/>
    </row>
    <row r="268" spans="1:25" ht="14.25" customHeight="1" x14ac:dyDescent="0.25">
      <c r="A268" s="130" t="s">
        <v>127</v>
      </c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">
        <v>547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3000</v>
      </c>
      <c r="V269" s="56">
        <f t="shared" ref="V269:V276" si="13">IFERROR(IF(U269="",0,CEILING((U269/$H269),1)*$H269),"")</f>
        <v>3000</v>
      </c>
      <c r="W269" s="42">
        <f>IFERROR(IF(V269=0,"",ROUNDUP(V269/H269,0)*0.02175),"")</f>
        <v>4.3499999999999996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131">
        <v>4607091383997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291" t="s">
        <v>547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292" t="s">
        <v>551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131">
        <v>4607091384130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">
        <v>551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1000</v>
      </c>
      <c r="V272" s="56">
        <f t="shared" si="13"/>
        <v>1005</v>
      </c>
      <c r="W272" s="42">
        <f>IFERROR(IF(V272=0,"",ROUNDUP(V272/H272,0)*0.02175),"")</f>
        <v>1.4572499999999999</v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131">
        <v>4607091384147</v>
      </c>
      <c r="E274" s="131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295" t="s">
        <v>555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131">
        <v>4607091384154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">
        <v>559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131">
        <v>4607091384161</v>
      </c>
      <c r="E276" s="131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297" t="s">
        <v>562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266.66666666666669</v>
      </c>
      <c r="V277" s="44">
        <f>IFERROR(V269/H269,"0")+IFERROR(V270/H270,"0")+IFERROR(V271/H271,"0")+IFERROR(V272/H272,"0")+IFERROR(V273/H273,"0")+IFERROR(V274/H274,"0")+IFERROR(V275/H275,"0")+IFERROR(V276/H276,"0")</f>
        <v>267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5.8072499999999998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IFERROR(SUM(U269:U276),"0")</f>
        <v>4000</v>
      </c>
      <c r="V278" s="44">
        <f>IFERROR(SUM(V269:V276),"0")</f>
        <v>4005</v>
      </c>
      <c r="W278" s="43"/>
      <c r="X278" s="68"/>
      <c r="Y278" s="68"/>
    </row>
    <row r="279" spans="1:25" ht="14.25" customHeight="1" x14ac:dyDescent="0.25">
      <c r="A279" s="130" t="s">
        <v>118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131">
        <v>4607091383980</v>
      </c>
      <c r="E280" s="131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298" t="s">
        <v>565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1500</v>
      </c>
      <c r="V280" s="56">
        <f>IFERROR(IF(U280="",0,CEILING((U280/$H280),1)*$H280),"")</f>
        <v>1500</v>
      </c>
      <c r="W280" s="42">
        <f>IFERROR(IF(V280=0,"",ROUNDUP(V280/H280,0)*0.02175),"")</f>
        <v>2.1749999999999998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131">
        <v>4607091384178</v>
      </c>
      <c r="E281" s="131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299" t="s">
        <v>568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100</v>
      </c>
      <c r="V282" s="44">
        <f>IFERROR(V280/H280,"0")+IFERROR(V281/H281,"0")</f>
        <v>100</v>
      </c>
      <c r="W282" s="44">
        <f>IFERROR(IF(W280="",0,W280),"0")+IFERROR(IF(W281="",0,W281),"0")</f>
        <v>2.1749999999999998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1500</v>
      </c>
      <c r="V283" s="44">
        <f>IFERROR(SUM(V280:V281),"0")</f>
        <v>1500</v>
      </c>
      <c r="W283" s="43"/>
      <c r="X283" s="68"/>
      <c r="Y283" s="68"/>
    </row>
    <row r="284" spans="1:25" ht="14.25" customHeight="1" x14ac:dyDescent="0.25">
      <c r="A284" s="130" t="s">
        <v>74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131">
        <v>4607091384833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">
        <v>571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131">
        <v>4607091384857</v>
      </c>
      <c r="E286" s="131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301" t="s">
        <v>574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130" t="s">
        <v>79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131">
        <v>4607091384260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302" t="s">
        <v>577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130" t="s">
        <v>253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131">
        <v>4607091384673</v>
      </c>
      <c r="E294" s="131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303" t="s">
        <v>580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5" t="s">
        <v>43</v>
      </c>
      <c r="N296" s="136"/>
      <c r="O296" s="136"/>
      <c r="P296" s="136"/>
      <c r="Q296" s="136"/>
      <c r="R296" s="136"/>
      <c r="S296" s="137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129" t="s">
        <v>581</v>
      </c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66"/>
      <c r="Y297" s="66"/>
    </row>
    <row r="298" spans="1:25" ht="14.25" customHeight="1" x14ac:dyDescent="0.25">
      <c r="A298" s="130" t="s">
        <v>127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131">
        <v>4680115881907</v>
      </c>
      <c r="E299" s="1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304" t="s">
        <v>584</v>
      </c>
      <c r="N299" s="133"/>
      <c r="O299" s="133"/>
      <c r="P299" s="133"/>
      <c r="Q299" s="134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131">
        <v>4607091384185</v>
      </c>
      <c r="E300" s="131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305" t="s">
        <v>587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131">
        <v>4607091384192</v>
      </c>
      <c r="E301" s="131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306" t="s">
        <v>590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131">
        <v>4607091384680</v>
      </c>
      <c r="E302" s="131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307" t="s">
        <v>593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130" t="s">
        <v>74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131">
        <v>4607091384802</v>
      </c>
      <c r="E306" s="131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308" t="s">
        <v>596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131">
        <v>4607091384826</v>
      </c>
      <c r="E307" s="131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309" t="s">
        <v>599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5" t="s">
        <v>43</v>
      </c>
      <c r="N309" s="136"/>
      <c r="O309" s="136"/>
      <c r="P309" s="136"/>
      <c r="Q309" s="136"/>
      <c r="R309" s="136"/>
      <c r="S309" s="137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130" t="s">
        <v>79</v>
      </c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131">
        <v>4680115881976</v>
      </c>
      <c r="E311" s="131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310" t="s">
        <v>602</v>
      </c>
      <c r="N311" s="133"/>
      <c r="O311" s="133"/>
      <c r="P311" s="133"/>
      <c r="Q311" s="134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131">
        <v>4680115881969</v>
      </c>
      <c r="E312" s="131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311" t="s">
        <v>605</v>
      </c>
      <c r="N312" s="133"/>
      <c r="O312" s="133"/>
      <c r="P312" s="133"/>
      <c r="Q312" s="134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131">
        <v>4607091384246</v>
      </c>
      <c r="E313" s="131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312" t="s">
        <v>608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131">
        <v>4607091384253</v>
      </c>
      <c r="E314" s="131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313" t="s">
        <v>611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130" t="s">
        <v>253</v>
      </c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131">
        <v>4607091389357</v>
      </c>
      <c r="E318" s="131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314" t="s">
        <v>614</v>
      </c>
      <c r="N318" s="133"/>
      <c r="O318" s="133"/>
      <c r="P318" s="133"/>
      <c r="Q318" s="1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131">
        <v>4607091389357</v>
      </c>
      <c r="E319" s="131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315" t="s">
        <v>614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5" t="s">
        <v>43</v>
      </c>
      <c r="N320" s="136"/>
      <c r="O320" s="136"/>
      <c r="P320" s="136"/>
      <c r="Q320" s="136"/>
      <c r="R320" s="136"/>
      <c r="S320" s="137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128" t="s">
        <v>616</v>
      </c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55"/>
      <c r="Y322" s="55"/>
    </row>
    <row r="323" spans="1:25" ht="16.5" customHeight="1" x14ac:dyDescent="0.25">
      <c r="A323" s="129" t="s">
        <v>617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66"/>
      <c r="Y323" s="66"/>
    </row>
    <row r="324" spans="1:25" ht="14.25" customHeight="1" x14ac:dyDescent="0.25">
      <c r="A324" s="130" t="s">
        <v>127</v>
      </c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131">
        <v>4607091389708</v>
      </c>
      <c r="E325" s="131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316" t="s">
        <v>620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131">
        <v>4607091389692</v>
      </c>
      <c r="E326" s="131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317" t="s">
        <v>623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5" t="s">
        <v>43</v>
      </c>
      <c r="N327" s="136"/>
      <c r="O327" s="136"/>
      <c r="P327" s="136"/>
      <c r="Q327" s="136"/>
      <c r="R327" s="136"/>
      <c r="S327" s="137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5" t="s">
        <v>43</v>
      </c>
      <c r="N328" s="136"/>
      <c r="O328" s="136"/>
      <c r="P328" s="136"/>
      <c r="Q328" s="136"/>
      <c r="R328" s="136"/>
      <c r="S328" s="137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130" t="s">
        <v>74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131">
        <v>4607091389753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">
        <v>626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131">
        <v>4607091389760</v>
      </c>
      <c r="E331" s="131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319" t="s">
        <v>629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131">
        <v>4607091389746</v>
      </c>
      <c r="E332" s="131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320" t="s">
        <v>632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131">
        <v>4607091384338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">
        <v>635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131">
        <v>4607091389524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">
        <v>638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131">
        <v>4607091384345</v>
      </c>
      <c r="E335" s="131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323" t="s">
        <v>641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131">
        <v>4607091389531</v>
      </c>
      <c r="E336" s="131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324" t="s">
        <v>644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5" t="s">
        <v>43</v>
      </c>
      <c r="N337" s="136"/>
      <c r="O337" s="136"/>
      <c r="P337" s="136"/>
      <c r="Q337" s="136"/>
      <c r="R337" s="136"/>
      <c r="S337" s="137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130" t="s">
        <v>79</v>
      </c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131">
        <v>4607091389685</v>
      </c>
      <c r="E340" s="131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325" t="s">
        <v>647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131">
        <v>4607091389654</v>
      </c>
      <c r="E341" s="131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326" t="s">
        <v>650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131">
        <v>4607091384352</v>
      </c>
      <c r="E342" s="131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327" t="s">
        <v>653</v>
      </c>
      <c r="N342" s="133"/>
      <c r="O342" s="133"/>
      <c r="P342" s="133"/>
      <c r="Q342" s="1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131">
        <v>4607091389661</v>
      </c>
      <c r="E343" s="131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328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130" t="s">
        <v>253</v>
      </c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131">
        <v>4680115881648</v>
      </c>
      <c r="E347" s="131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329" t="s">
        <v>658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129" t="s">
        <v>659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66"/>
      <c r="Y350" s="66"/>
    </row>
    <row r="351" spans="1:25" ht="14.25" customHeight="1" x14ac:dyDescent="0.25">
      <c r="A351" s="130" t="s">
        <v>118</v>
      </c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131">
        <v>4607091389388</v>
      </c>
      <c r="E352" s="131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330" t="s">
        <v>662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131">
        <v>4607091389364</v>
      </c>
      <c r="E353" s="131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331" t="s">
        <v>665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5" t="s">
        <v>43</v>
      </c>
      <c r="N354" s="136"/>
      <c r="O354" s="136"/>
      <c r="P354" s="136"/>
      <c r="Q354" s="136"/>
      <c r="R354" s="136"/>
      <c r="S354" s="137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5" t="s">
        <v>43</v>
      </c>
      <c r="N355" s="136"/>
      <c r="O355" s="136"/>
      <c r="P355" s="136"/>
      <c r="Q355" s="136"/>
      <c r="R355" s="136"/>
      <c r="S355" s="137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130" t="s">
        <v>74</v>
      </c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131">
        <v>4607091389739</v>
      </c>
      <c r="E357" s="1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332" t="s">
        <v>668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131">
        <v>4607091389425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">
        <v>671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131">
        <v>4680115880771</v>
      </c>
      <c r="E359" s="1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34" t="s">
        <v>674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131">
        <v>4607091389500</v>
      </c>
      <c r="E360" s="131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335" t="s">
        <v>677</v>
      </c>
      <c r="N360" s="133"/>
      <c r="O360" s="133"/>
      <c r="P360" s="133"/>
      <c r="Q360" s="134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131">
        <v>4680115881983</v>
      </c>
      <c r="E361" s="131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336" t="s">
        <v>680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5" t="s">
        <v>43</v>
      </c>
      <c r="N362" s="136"/>
      <c r="O362" s="136"/>
      <c r="P362" s="136"/>
      <c r="Q362" s="136"/>
      <c r="R362" s="136"/>
      <c r="S362" s="137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5" t="s">
        <v>43</v>
      </c>
      <c r="N363" s="136"/>
      <c r="O363" s="136"/>
      <c r="P363" s="136"/>
      <c r="Q363" s="136"/>
      <c r="R363" s="136"/>
      <c r="S363" s="137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128" t="s">
        <v>681</v>
      </c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55"/>
      <c r="Y364" s="55"/>
    </row>
    <row r="365" spans="1:25" ht="16.5" customHeight="1" x14ac:dyDescent="0.25">
      <c r="A365" s="129" t="s">
        <v>681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66"/>
      <c r="Y365" s="66"/>
    </row>
    <row r="366" spans="1:25" ht="14.25" customHeight="1" x14ac:dyDescent="0.25">
      <c r="A366" s="130" t="s">
        <v>127</v>
      </c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131">
        <v>4680115882782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337" t="s">
        <v>684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131">
        <v>4607091389067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131">
        <v>4607091383522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339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131">
        <v>4607091384437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340" t="s">
        <v>692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131">
        <v>4607091389104</v>
      </c>
      <c r="E371" s="131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34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131">
        <v>4607091389036</v>
      </c>
      <c r="E372" s="131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342" t="s">
        <v>697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131">
        <v>4680115880603</v>
      </c>
      <c r="E373" s="131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343" t="s">
        <v>700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131">
        <v>4607091389999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344" t="s">
        <v>703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131">
        <v>4607091389098</v>
      </c>
      <c r="E375" s="13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345" t="s">
        <v>706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131">
        <v>4607091389982</v>
      </c>
      <c r="E376" s="131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346" t="s">
        <v>709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130" t="s">
        <v>118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131">
        <v>4607091388930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347" t="s">
        <v>712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300</v>
      </c>
      <c r="V380" s="56">
        <f>IFERROR(IF(U380="",0,CEILING((U380/$H380),1)*$H380),"")</f>
        <v>300.96000000000004</v>
      </c>
      <c r="W380" s="42">
        <f>IFERROR(IF(V380=0,"",ROUNDUP(V380/H380,0)*0.01196),"")</f>
        <v>0.68171999999999999</v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131">
        <v>4680115880054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348" t="s">
        <v>715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9"/>
      <c r="M382" s="135" t="s">
        <v>43</v>
      </c>
      <c r="N382" s="136"/>
      <c r="O382" s="136"/>
      <c r="P382" s="136"/>
      <c r="Q382" s="136"/>
      <c r="R382" s="136"/>
      <c r="S382" s="137"/>
      <c r="T382" s="43" t="s">
        <v>42</v>
      </c>
      <c r="U382" s="44">
        <f>IFERROR(U380/H380,"0")+IFERROR(U381/H381,"0")</f>
        <v>56.818181818181813</v>
      </c>
      <c r="V382" s="44">
        <f>IFERROR(V380/H380,"0")+IFERROR(V381/H381,"0")</f>
        <v>57.000000000000007</v>
      </c>
      <c r="W382" s="44">
        <f>IFERROR(IF(W380="",0,W380),"0")+IFERROR(IF(W381="",0,W381),"0")</f>
        <v>0.68171999999999999</v>
      </c>
      <c r="X382" s="68"/>
      <c r="Y382" s="68"/>
    </row>
    <row r="383" spans="1:25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9"/>
      <c r="M383" s="135" t="s">
        <v>43</v>
      </c>
      <c r="N383" s="136"/>
      <c r="O383" s="136"/>
      <c r="P383" s="136"/>
      <c r="Q383" s="136"/>
      <c r="R383" s="136"/>
      <c r="S383" s="137"/>
      <c r="T383" s="43" t="s">
        <v>0</v>
      </c>
      <c r="U383" s="44">
        <f>IFERROR(SUM(U380:U381),"0")</f>
        <v>300</v>
      </c>
      <c r="V383" s="44">
        <f>IFERROR(SUM(V380:V381),"0")</f>
        <v>300.96000000000004</v>
      </c>
      <c r="W383" s="43"/>
      <c r="X383" s="68"/>
      <c r="Y383" s="68"/>
    </row>
    <row r="384" spans="1:25" ht="14.25" customHeight="1" x14ac:dyDescent="0.25">
      <c r="A384" s="130" t="s">
        <v>74</v>
      </c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131">
        <v>4680115882072</v>
      </c>
      <c r="E385" s="131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349" t="s">
        <v>718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131">
        <v>4680115882102</v>
      </c>
      <c r="E386" s="131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350" t="s">
        <v>721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131">
        <v>4680115882096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724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131">
        <v>4607091383348</v>
      </c>
      <c r="E388" s="131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352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180</v>
      </c>
      <c r="V388" s="56">
        <f t="shared" si="16"/>
        <v>184.8</v>
      </c>
      <c r="W388" s="42">
        <f>IFERROR(IF(V388=0,"",ROUNDUP(V388/H388,0)*0.01196),"")</f>
        <v>0.41860000000000003</v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131">
        <v>4607091383386</v>
      </c>
      <c r="E389" s="131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353" t="s">
        <v>729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300</v>
      </c>
      <c r="V389" s="56">
        <f t="shared" si="16"/>
        <v>300.96000000000004</v>
      </c>
      <c r="W389" s="42">
        <f>IFERROR(IF(V389=0,"",ROUNDUP(V389/H389,0)*0.01196),"")</f>
        <v>0.68171999999999999</v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131">
        <v>4607091383355</v>
      </c>
      <c r="E390" s="131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354" t="s">
        <v>732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400</v>
      </c>
      <c r="V390" s="56">
        <f t="shared" si="16"/>
        <v>401.28000000000003</v>
      </c>
      <c r="W390" s="42">
        <f>IFERROR(IF(V390=0,"",ROUNDUP(V390/H390,0)*0.01196),"")</f>
        <v>0.90895999999999999</v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IFERROR(U385/H385,"0")+IFERROR(U386/H386,"0")+IFERROR(U387/H387,"0")+IFERROR(U388/H388,"0")+IFERROR(U389/H389,"0")+IFERROR(U390/H390,"0")</f>
        <v>166.66666666666666</v>
      </c>
      <c r="V391" s="44">
        <f>IFERROR(V385/H385,"0")+IFERROR(V386/H386,"0")+IFERROR(V387/H387,"0")+IFERROR(V388/H388,"0")+IFERROR(V389/H389,"0")+IFERROR(V390/H390,"0")</f>
        <v>168</v>
      </c>
      <c r="W391" s="44">
        <f>IFERROR(IF(W385="",0,W385),"0")+IFERROR(IF(W386="",0,W386),"0")+IFERROR(IF(W387="",0,W387),"0")+IFERROR(IF(W388="",0,W388),"0")+IFERROR(IF(W389="",0,W389),"0")+IFERROR(IF(W390="",0,W390),"0")</f>
        <v>2.00928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IFERROR(SUM(U385:U390),"0")</f>
        <v>880</v>
      </c>
      <c r="V392" s="44">
        <f>IFERROR(SUM(V385:V390),"0")</f>
        <v>887.04000000000008</v>
      </c>
      <c r="W392" s="43"/>
      <c r="X392" s="68"/>
      <c r="Y392" s="68"/>
    </row>
    <row r="393" spans="1:25" ht="14.25" customHeight="1" x14ac:dyDescent="0.25">
      <c r="A393" s="130" t="s">
        <v>79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131">
        <v>4607091383409</v>
      </c>
      <c r="E394" s="131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355" t="s">
        <v>735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131">
        <v>4607091383416</v>
      </c>
      <c r="E395" s="131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356" t="s">
        <v>738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128" t="s">
        <v>739</v>
      </c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55"/>
      <c r="Y398" s="55"/>
    </row>
    <row r="399" spans="1:25" ht="16.5" customHeight="1" x14ac:dyDescent="0.25">
      <c r="A399" s="129" t="s">
        <v>740</v>
      </c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66"/>
      <c r="Y399" s="66"/>
    </row>
    <row r="400" spans="1:25" ht="14.25" customHeight="1" x14ac:dyDescent="0.25">
      <c r="A400" s="130" t="s">
        <v>127</v>
      </c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131">
        <v>4680115881099</v>
      </c>
      <c r="E401" s="131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357" t="s">
        <v>743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131">
        <v>4680115881150</v>
      </c>
      <c r="E402" s="131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358" t="s">
        <v>746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130" t="s">
        <v>118</v>
      </c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131">
        <v>4680115881112</v>
      </c>
      <c r="E406" s="131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359" t="s">
        <v>749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131">
        <v>4680115881129</v>
      </c>
      <c r="E407" s="13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360" t="s">
        <v>752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130" t="s">
        <v>74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131">
        <v>4680115881167</v>
      </c>
      <c r="E411" s="131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361" t="s">
        <v>755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131">
        <v>4680115881136</v>
      </c>
      <c r="E412" s="131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362" t="s">
        <v>758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130" t="s">
        <v>79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131">
        <v>4680115881143</v>
      </c>
      <c r="E416" s="131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363" t="s">
        <v>761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131">
        <v>4680115881068</v>
      </c>
      <c r="E417" s="131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364" t="s">
        <v>764</v>
      </c>
      <c r="N417" s="133"/>
      <c r="O417" s="133"/>
      <c r="P417" s="133"/>
      <c r="Q417" s="134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131">
        <v>4680115881075</v>
      </c>
      <c r="E418" s="131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365" t="s">
        <v>767</v>
      </c>
      <c r="N418" s="133"/>
      <c r="O418" s="133"/>
      <c r="P418" s="133"/>
      <c r="Q418" s="134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9"/>
      <c r="M419" s="135" t="s">
        <v>43</v>
      </c>
      <c r="N419" s="136"/>
      <c r="O419" s="136"/>
      <c r="P419" s="136"/>
      <c r="Q419" s="136"/>
      <c r="R419" s="136"/>
      <c r="S419" s="137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9"/>
      <c r="M420" s="135" t="s">
        <v>43</v>
      </c>
      <c r="N420" s="136"/>
      <c r="O420" s="136"/>
      <c r="P420" s="136"/>
      <c r="Q420" s="136"/>
      <c r="R420" s="136"/>
      <c r="S420" s="137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9"/>
      <c r="M421" s="366" t="s">
        <v>36</v>
      </c>
      <c r="N421" s="367"/>
      <c r="O421" s="367"/>
      <c r="P421" s="367"/>
      <c r="Q421" s="367"/>
      <c r="R421" s="367"/>
      <c r="S421" s="368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7098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7130.4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9"/>
      <c r="M422" s="366" t="s">
        <v>37</v>
      </c>
      <c r="N422" s="367"/>
      <c r="O422" s="367"/>
      <c r="P422" s="367"/>
      <c r="Q422" s="367"/>
      <c r="R422" s="367"/>
      <c r="S422" s="368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7383.8826936026926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7418.0999999999995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9"/>
      <c r="M423" s="366" t="s">
        <v>38</v>
      </c>
      <c r="N423" s="367"/>
      <c r="O423" s="367"/>
      <c r="P423" s="367"/>
      <c r="Q423" s="367"/>
      <c r="R423" s="367"/>
      <c r="S423" s="368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11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11</v>
      </c>
      <c r="W423" s="43"/>
      <c r="X423" s="68"/>
      <c r="Y423" s="68"/>
    </row>
    <row r="424" spans="1:28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9"/>
      <c r="M424" s="366" t="s">
        <v>39</v>
      </c>
      <c r="N424" s="367"/>
      <c r="O424" s="367"/>
      <c r="P424" s="367"/>
      <c r="Q424" s="367"/>
      <c r="R424" s="367"/>
      <c r="S424" s="368"/>
      <c r="T424" s="43" t="s">
        <v>0</v>
      </c>
      <c r="U424" s="44">
        <f>GrossWeightTotal+PalletQtyTotal*25</f>
        <v>7658.8826936026926</v>
      </c>
      <c r="V424" s="44">
        <f>GrossWeightTotalR+PalletQtyTotalR*25</f>
        <v>7693.0999999999995</v>
      </c>
      <c r="W424" s="43"/>
      <c r="X424" s="68"/>
      <c r="Y424" s="68"/>
    </row>
    <row r="425" spans="1:28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369"/>
      <c r="M425" s="366" t="s">
        <v>40</v>
      </c>
      <c r="N425" s="367"/>
      <c r="O425" s="367"/>
      <c r="P425" s="367"/>
      <c r="Q425" s="367"/>
      <c r="R425" s="367"/>
      <c r="S425" s="368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675.2132435465769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680</v>
      </c>
      <c r="W425" s="43"/>
      <c r="X425" s="68"/>
      <c r="Y425" s="68"/>
    </row>
    <row r="426" spans="1:28" ht="14.25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369"/>
      <c r="M426" s="366" t="s">
        <v>41</v>
      </c>
      <c r="N426" s="367"/>
      <c r="O426" s="367"/>
      <c r="P426" s="367"/>
      <c r="Q426" s="367"/>
      <c r="R426" s="367"/>
      <c r="S426" s="368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11.734050000000002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370" t="s">
        <v>116</v>
      </c>
      <c r="D428" s="370" t="s">
        <v>116</v>
      </c>
      <c r="E428" s="370" t="s">
        <v>116</v>
      </c>
      <c r="F428" s="370" t="s">
        <v>116</v>
      </c>
      <c r="G428" s="370" t="s">
        <v>279</v>
      </c>
      <c r="H428" s="370" t="s">
        <v>279</v>
      </c>
      <c r="I428" s="370" t="s">
        <v>279</v>
      </c>
      <c r="J428" s="370" t="s">
        <v>279</v>
      </c>
      <c r="K428" s="370" t="s">
        <v>543</v>
      </c>
      <c r="L428" s="370" t="s">
        <v>543</v>
      </c>
      <c r="M428" s="370" t="s">
        <v>616</v>
      </c>
      <c r="N428" s="370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371" t="s">
        <v>10</v>
      </c>
      <c r="B429" s="370" t="s">
        <v>73</v>
      </c>
      <c r="C429" s="370" t="s">
        <v>117</v>
      </c>
      <c r="D429" s="370" t="s">
        <v>126</v>
      </c>
      <c r="E429" s="370" t="s">
        <v>116</v>
      </c>
      <c r="F429" s="370" t="s">
        <v>266</v>
      </c>
      <c r="G429" s="370" t="s">
        <v>280</v>
      </c>
      <c r="H429" s="370" t="s">
        <v>290</v>
      </c>
      <c r="I429" s="370" t="s">
        <v>494</v>
      </c>
      <c r="J429" s="370" t="s">
        <v>518</v>
      </c>
      <c r="K429" s="370" t="s">
        <v>544</v>
      </c>
      <c r="L429" s="370" t="s">
        <v>581</v>
      </c>
      <c r="M429" s="370" t="s">
        <v>617</v>
      </c>
      <c r="N429" s="370" t="s">
        <v>659</v>
      </c>
      <c r="O429" s="370" t="s">
        <v>681</v>
      </c>
      <c r="P429" s="370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372"/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108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178.20000000000002</v>
      </c>
      <c r="F431" s="53">
        <f>IFERROR(V121*1,"0")+IFERROR(V122*1,"0")+IFERROR(V123*1,"0")+IFERROR(V124*1,"0")</f>
        <v>151.19999999999999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5505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1188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2023-07-07T07:17:26Z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