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5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1" l="1"/>
  <c r="U422" i="1"/>
  <c r="U420" i="1"/>
  <c r="U419" i="1"/>
  <c r="V418" i="1"/>
  <c r="W418" i="1" s="1"/>
  <c r="V417" i="1"/>
  <c r="W417" i="1" s="1"/>
  <c r="V416" i="1"/>
  <c r="U414" i="1"/>
  <c r="U413" i="1"/>
  <c r="V412" i="1"/>
  <c r="W412" i="1" s="1"/>
  <c r="V411" i="1"/>
  <c r="U409" i="1"/>
  <c r="U408" i="1"/>
  <c r="V407" i="1"/>
  <c r="W407" i="1" s="1"/>
  <c r="V406" i="1"/>
  <c r="U404" i="1"/>
  <c r="U403" i="1"/>
  <c r="V402" i="1"/>
  <c r="W402" i="1" s="1"/>
  <c r="V401" i="1"/>
  <c r="U397" i="1"/>
  <c r="U396" i="1"/>
  <c r="V395" i="1"/>
  <c r="W395" i="1" s="1"/>
  <c r="V394" i="1"/>
  <c r="V397" i="1" s="1"/>
  <c r="U392" i="1"/>
  <c r="U391" i="1"/>
  <c r="V390" i="1"/>
  <c r="W390" i="1" s="1"/>
  <c r="V389" i="1"/>
  <c r="W389" i="1" s="1"/>
  <c r="V388" i="1"/>
  <c r="W388" i="1" s="1"/>
  <c r="M388" i="1"/>
  <c r="V387" i="1"/>
  <c r="W387" i="1" s="1"/>
  <c r="V386" i="1"/>
  <c r="W386" i="1" s="1"/>
  <c r="V385" i="1"/>
  <c r="W385" i="1" s="1"/>
  <c r="W391" i="1" s="1"/>
  <c r="U383" i="1"/>
  <c r="U382" i="1"/>
  <c r="V381" i="1"/>
  <c r="W381" i="1" s="1"/>
  <c r="V380" i="1"/>
  <c r="U378" i="1"/>
  <c r="U377" i="1"/>
  <c r="V376" i="1"/>
  <c r="W376" i="1" s="1"/>
  <c r="V375" i="1"/>
  <c r="W375" i="1" s="1"/>
  <c r="V374" i="1"/>
  <c r="W374" i="1" s="1"/>
  <c r="V373" i="1"/>
  <c r="W373" i="1" s="1"/>
  <c r="V372" i="1"/>
  <c r="W372" i="1" s="1"/>
  <c r="V371" i="1"/>
  <c r="W371" i="1" s="1"/>
  <c r="M371" i="1"/>
  <c r="V370" i="1"/>
  <c r="W370" i="1" s="1"/>
  <c r="V369" i="1"/>
  <c r="W369" i="1" s="1"/>
  <c r="M369" i="1"/>
  <c r="V368" i="1"/>
  <c r="W368" i="1" s="1"/>
  <c r="V367" i="1"/>
  <c r="W367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U354" i="1"/>
  <c r="V353" i="1"/>
  <c r="W353" i="1" s="1"/>
  <c r="V352" i="1"/>
  <c r="V354" i="1" s="1"/>
  <c r="U349" i="1"/>
  <c r="U348" i="1"/>
  <c r="V347" i="1"/>
  <c r="U345" i="1"/>
  <c r="U344" i="1"/>
  <c r="V343" i="1"/>
  <c r="W343" i="1" s="1"/>
  <c r="M343" i="1"/>
  <c r="V342" i="1"/>
  <c r="W342" i="1" s="1"/>
  <c r="V341" i="1"/>
  <c r="W341" i="1" s="1"/>
  <c r="V340" i="1"/>
  <c r="V344" i="1" s="1"/>
  <c r="U338" i="1"/>
  <c r="V337" i="1"/>
  <c r="U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W337" i="1" s="1"/>
  <c r="V330" i="1"/>
  <c r="V338" i="1" s="1"/>
  <c r="U328" i="1"/>
  <c r="U327" i="1"/>
  <c r="V326" i="1"/>
  <c r="W326" i="1" s="1"/>
  <c r="V325" i="1"/>
  <c r="U321" i="1"/>
  <c r="U320" i="1"/>
  <c r="V319" i="1"/>
  <c r="W319" i="1" s="1"/>
  <c r="V318" i="1"/>
  <c r="U316" i="1"/>
  <c r="U315" i="1"/>
  <c r="V314" i="1"/>
  <c r="W314" i="1" s="1"/>
  <c r="V313" i="1"/>
  <c r="W313" i="1" s="1"/>
  <c r="V312" i="1"/>
  <c r="W312" i="1" s="1"/>
  <c r="V311" i="1"/>
  <c r="U309" i="1"/>
  <c r="U308" i="1"/>
  <c r="V307" i="1"/>
  <c r="W307" i="1" s="1"/>
  <c r="V306" i="1"/>
  <c r="V309" i="1" s="1"/>
  <c r="U304" i="1"/>
  <c r="U303" i="1"/>
  <c r="V302" i="1"/>
  <c r="W302" i="1" s="1"/>
  <c r="V301" i="1"/>
  <c r="W301" i="1" s="1"/>
  <c r="V300" i="1"/>
  <c r="W300" i="1" s="1"/>
  <c r="V299" i="1"/>
  <c r="U296" i="1"/>
  <c r="U295" i="1"/>
  <c r="V294" i="1"/>
  <c r="V296" i="1" s="1"/>
  <c r="U292" i="1"/>
  <c r="U291" i="1"/>
  <c r="V290" i="1"/>
  <c r="U288" i="1"/>
  <c r="U287" i="1"/>
  <c r="V286" i="1"/>
  <c r="W286" i="1" s="1"/>
  <c r="V285" i="1"/>
  <c r="V288" i="1" s="1"/>
  <c r="U283" i="1"/>
  <c r="U282" i="1"/>
  <c r="V281" i="1"/>
  <c r="W281" i="1" s="1"/>
  <c r="V280" i="1"/>
  <c r="V283" i="1" s="1"/>
  <c r="U278" i="1"/>
  <c r="U277" i="1"/>
  <c r="W276" i="1"/>
  <c r="V276" i="1"/>
  <c r="W275" i="1"/>
  <c r="V275" i="1"/>
  <c r="W274" i="1"/>
  <c r="V274" i="1"/>
  <c r="V273" i="1"/>
  <c r="W273" i="1" s="1"/>
  <c r="W272" i="1"/>
  <c r="V272" i="1"/>
  <c r="W271" i="1"/>
  <c r="V271" i="1"/>
  <c r="W270" i="1"/>
  <c r="V270" i="1"/>
  <c r="V269" i="1"/>
  <c r="U265" i="1"/>
  <c r="U264" i="1"/>
  <c r="V263" i="1"/>
  <c r="U261" i="1"/>
  <c r="V260" i="1"/>
  <c r="U260" i="1"/>
  <c r="W259" i="1"/>
  <c r="W260" i="1" s="1"/>
  <c r="V259" i="1"/>
  <c r="V261" i="1" s="1"/>
  <c r="U257" i="1"/>
  <c r="U256" i="1"/>
  <c r="V255" i="1"/>
  <c r="V257" i="1" s="1"/>
  <c r="M255" i="1"/>
  <c r="U253" i="1"/>
  <c r="U252" i="1"/>
  <c r="V251" i="1"/>
  <c r="W251" i="1" s="1"/>
  <c r="V250" i="1"/>
  <c r="W250" i="1" s="1"/>
  <c r="V249" i="1"/>
  <c r="V253" i="1" s="1"/>
  <c r="U247" i="1"/>
  <c r="V246" i="1"/>
  <c r="U246" i="1"/>
  <c r="W245" i="1"/>
  <c r="V245" i="1"/>
  <c r="W244" i="1"/>
  <c r="W246" i="1" s="1"/>
  <c r="V244" i="1"/>
  <c r="U241" i="1"/>
  <c r="U240" i="1"/>
  <c r="V239" i="1"/>
  <c r="W239" i="1" s="1"/>
  <c r="V238" i="1"/>
  <c r="U236" i="1"/>
  <c r="U235" i="1"/>
  <c r="V234" i="1"/>
  <c r="W234" i="1" s="1"/>
  <c r="V233" i="1"/>
  <c r="W233" i="1" s="1"/>
  <c r="V232" i="1"/>
  <c r="W232" i="1" s="1"/>
  <c r="V231" i="1"/>
  <c r="W231" i="1" s="1"/>
  <c r="V230" i="1"/>
  <c r="W230" i="1" s="1"/>
  <c r="V229" i="1"/>
  <c r="W229" i="1" s="1"/>
  <c r="V228" i="1"/>
  <c r="I431" i="1" s="1"/>
  <c r="U225" i="1"/>
  <c r="U224" i="1"/>
  <c r="V223" i="1"/>
  <c r="W223" i="1" s="1"/>
  <c r="V222" i="1"/>
  <c r="W222" i="1" s="1"/>
  <c r="V221" i="1"/>
  <c r="W221" i="1" s="1"/>
  <c r="V220" i="1"/>
  <c r="V225" i="1" s="1"/>
  <c r="U218" i="1"/>
  <c r="V217" i="1"/>
  <c r="U217" i="1"/>
  <c r="W216" i="1"/>
  <c r="V216" i="1"/>
  <c r="W215" i="1"/>
  <c r="V215" i="1"/>
  <c r="W214" i="1"/>
  <c r="W217" i="1" s="1"/>
  <c r="V214" i="1"/>
  <c r="V218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V203" i="1" s="1"/>
  <c r="U176" i="1"/>
  <c r="U175" i="1"/>
  <c r="V174" i="1"/>
  <c r="W174" i="1" s="1"/>
  <c r="V173" i="1"/>
  <c r="W173" i="1" s="1"/>
  <c r="V172" i="1"/>
  <c r="W172" i="1" s="1"/>
  <c r="V171" i="1"/>
  <c r="W171" i="1" s="1"/>
  <c r="V170" i="1"/>
  <c r="W170" i="1" s="1"/>
  <c r="V169" i="1"/>
  <c r="W169" i="1" s="1"/>
  <c r="V168" i="1"/>
  <c r="W168" i="1" s="1"/>
  <c r="V167" i="1"/>
  <c r="W167" i="1" s="1"/>
  <c r="V166" i="1"/>
  <c r="W166" i="1" s="1"/>
  <c r="V165" i="1"/>
  <c r="W165" i="1" s="1"/>
  <c r="V164" i="1"/>
  <c r="W164" i="1" s="1"/>
  <c r="V163" i="1"/>
  <c r="W163" i="1" s="1"/>
  <c r="V162" i="1"/>
  <c r="W162" i="1" s="1"/>
  <c r="V161" i="1"/>
  <c r="W161" i="1" s="1"/>
  <c r="V160" i="1"/>
  <c r="W160" i="1" s="1"/>
  <c r="V159" i="1"/>
  <c r="U157" i="1"/>
  <c r="U156" i="1"/>
  <c r="V155" i="1"/>
  <c r="V157" i="1" s="1"/>
  <c r="U153" i="1"/>
  <c r="U152" i="1"/>
  <c r="V151" i="1"/>
  <c r="W151" i="1" s="1"/>
  <c r="V150" i="1"/>
  <c r="W150" i="1" s="1"/>
  <c r="V149" i="1"/>
  <c r="W149" i="1" s="1"/>
  <c r="V148" i="1"/>
  <c r="W148" i="1" s="1"/>
  <c r="V147" i="1"/>
  <c r="W147" i="1" s="1"/>
  <c r="V146" i="1"/>
  <c r="W146" i="1" s="1"/>
  <c r="V145" i="1"/>
  <c r="W145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U134" i="1"/>
  <c r="U133" i="1"/>
  <c r="V132" i="1"/>
  <c r="W132" i="1" s="1"/>
  <c r="V131" i="1"/>
  <c r="W131" i="1" s="1"/>
  <c r="V130" i="1"/>
  <c r="G431" i="1" s="1"/>
  <c r="U126" i="1"/>
  <c r="U125" i="1"/>
  <c r="V124" i="1"/>
  <c r="W124" i="1" s="1"/>
  <c r="V123" i="1"/>
  <c r="W123" i="1" s="1"/>
  <c r="V122" i="1"/>
  <c r="W122" i="1" s="1"/>
  <c r="V121" i="1"/>
  <c r="F431" i="1" s="1"/>
  <c r="U118" i="1"/>
  <c r="V117" i="1"/>
  <c r="U117" i="1"/>
  <c r="W116" i="1"/>
  <c r="V116" i="1"/>
  <c r="W115" i="1"/>
  <c r="V115" i="1"/>
  <c r="W114" i="1"/>
  <c r="V114" i="1"/>
  <c r="W113" i="1"/>
  <c r="W117" i="1" s="1"/>
  <c r="V113" i="1"/>
  <c r="V118" i="1" s="1"/>
  <c r="U111" i="1"/>
  <c r="U110" i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U101" i="1"/>
  <c r="V100" i="1"/>
  <c r="U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W100" i="1" s="1"/>
  <c r="V91" i="1"/>
  <c r="V101" i="1" s="1"/>
  <c r="U89" i="1"/>
  <c r="U88" i="1"/>
  <c r="V87" i="1"/>
  <c r="W87" i="1" s="1"/>
  <c r="V86" i="1"/>
  <c r="W86" i="1" s="1"/>
  <c r="V85" i="1"/>
  <c r="W85" i="1" s="1"/>
  <c r="V84" i="1"/>
  <c r="W84" i="1" s="1"/>
  <c r="V83" i="1"/>
  <c r="W83" i="1" s="1"/>
  <c r="V82" i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U60" i="1"/>
  <c r="U59" i="1"/>
  <c r="V58" i="1"/>
  <c r="W58" i="1" s="1"/>
  <c r="V57" i="1"/>
  <c r="W57" i="1" s="1"/>
  <c r="V56" i="1"/>
  <c r="U53" i="1"/>
  <c r="U52" i="1"/>
  <c r="V51" i="1"/>
  <c r="W51" i="1" s="1"/>
  <c r="V50" i="1"/>
  <c r="C431" i="1" s="1"/>
  <c r="U46" i="1"/>
  <c r="U45" i="1"/>
  <c r="V44" i="1"/>
  <c r="V45" i="1" s="1"/>
  <c r="U42" i="1"/>
  <c r="U41" i="1"/>
  <c r="V40" i="1"/>
  <c r="V42" i="1" s="1"/>
  <c r="U38" i="1"/>
  <c r="U37" i="1"/>
  <c r="V36" i="1"/>
  <c r="W36" i="1" s="1"/>
  <c r="V35" i="1"/>
  <c r="V37" i="1" s="1"/>
  <c r="U33" i="1"/>
  <c r="V32" i="1"/>
  <c r="U32" i="1"/>
  <c r="W31" i="1"/>
  <c r="V31" i="1"/>
  <c r="W30" i="1"/>
  <c r="V30" i="1"/>
  <c r="W29" i="1"/>
  <c r="V29" i="1"/>
  <c r="W28" i="1"/>
  <c r="V28" i="1"/>
  <c r="W27" i="1"/>
  <c r="V27" i="1"/>
  <c r="W26" i="1"/>
  <c r="V26" i="1"/>
  <c r="V33" i="1" s="1"/>
  <c r="U24" i="1"/>
  <c r="U23" i="1"/>
  <c r="V22" i="1"/>
  <c r="H10" i="1"/>
  <c r="A9" i="1"/>
  <c r="F10" i="1" s="1"/>
  <c r="D7" i="1"/>
  <c r="N6" i="1"/>
  <c r="M2" i="1"/>
  <c r="V278" i="1" l="1"/>
  <c r="W269" i="1"/>
  <c r="W277" i="1" s="1"/>
  <c r="V277" i="1"/>
  <c r="W32" i="1"/>
  <c r="V110" i="1"/>
  <c r="V80" i="1"/>
  <c r="W306" i="1"/>
  <c r="W308" i="1" s="1"/>
  <c r="V308" i="1"/>
  <c r="V316" i="1"/>
  <c r="V321" i="1"/>
  <c r="W352" i="1"/>
  <c r="W354" i="1" s="1"/>
  <c r="W394" i="1"/>
  <c r="W396" i="1" s="1"/>
  <c r="V396" i="1"/>
  <c r="V404" i="1"/>
  <c r="V409" i="1"/>
  <c r="V420" i="1"/>
  <c r="U421" i="1"/>
  <c r="W416" i="1"/>
  <c r="W419" i="1" s="1"/>
  <c r="V419" i="1"/>
  <c r="U424" i="1"/>
  <c r="W202" i="1"/>
  <c r="U425" i="1"/>
  <c r="W40" i="1"/>
  <c r="W41" i="1" s="1"/>
  <c r="V41" i="1"/>
  <c r="W50" i="1"/>
  <c r="W52" i="1" s="1"/>
  <c r="V52" i="1"/>
  <c r="D431" i="1"/>
  <c r="W63" i="1"/>
  <c r="W79" i="1" s="1"/>
  <c r="V79" i="1"/>
  <c r="V88" i="1"/>
  <c r="W130" i="1"/>
  <c r="W133" i="1" s="1"/>
  <c r="V133" i="1"/>
  <c r="H431" i="1"/>
  <c r="W155" i="1"/>
  <c r="W156" i="1" s="1"/>
  <c r="V156" i="1"/>
  <c r="V175" i="1"/>
  <c r="V212" i="1"/>
  <c r="W228" i="1"/>
  <c r="W235" i="1" s="1"/>
  <c r="V235" i="1"/>
  <c r="V241" i="1"/>
  <c r="W285" i="1"/>
  <c r="W287" i="1" s="1"/>
  <c r="V287" i="1"/>
  <c r="W294" i="1"/>
  <c r="W295" i="1" s="1"/>
  <c r="V295" i="1"/>
  <c r="W318" i="1"/>
  <c r="W320" i="1" s="1"/>
  <c r="V320" i="1"/>
  <c r="N431" i="1"/>
  <c r="V378" i="1"/>
  <c r="W406" i="1"/>
  <c r="W408" i="1" s="1"/>
  <c r="V408" i="1"/>
  <c r="H9" i="1"/>
  <c r="A10" i="1"/>
  <c r="F9" i="1"/>
  <c r="J9" i="1"/>
  <c r="B431" i="1"/>
  <c r="V423" i="1"/>
  <c r="V422" i="1"/>
  <c r="V24" i="1"/>
  <c r="V38" i="1"/>
  <c r="V46" i="1"/>
  <c r="V60" i="1"/>
  <c r="V89" i="1"/>
  <c r="V111" i="1"/>
  <c r="V126" i="1"/>
  <c r="V153" i="1"/>
  <c r="V176" i="1"/>
  <c r="V202" i="1"/>
  <c r="W205" i="1"/>
  <c r="W211" i="1" s="1"/>
  <c r="V211" i="1"/>
  <c r="W220" i="1"/>
  <c r="W224" i="1" s="1"/>
  <c r="V224" i="1"/>
  <c r="V236" i="1"/>
  <c r="W238" i="1"/>
  <c r="W240" i="1" s="1"/>
  <c r="V240" i="1"/>
  <c r="J431" i="1"/>
  <c r="V247" i="1"/>
  <c r="W249" i="1"/>
  <c r="W252" i="1" s="1"/>
  <c r="V252" i="1"/>
  <c r="W255" i="1"/>
  <c r="W256" i="1" s="1"/>
  <c r="V256" i="1"/>
  <c r="V291" i="1"/>
  <c r="W290" i="1"/>
  <c r="W291" i="1" s="1"/>
  <c r="V292" i="1"/>
  <c r="L431" i="1"/>
  <c r="V303" i="1"/>
  <c r="W299" i="1"/>
  <c r="W303" i="1" s="1"/>
  <c r="V327" i="1"/>
  <c r="W325" i="1"/>
  <c r="W327" i="1" s="1"/>
  <c r="V348" i="1"/>
  <c r="W347" i="1"/>
  <c r="W348" i="1" s="1"/>
  <c r="V349" i="1"/>
  <c r="V362" i="1"/>
  <c r="W357" i="1"/>
  <c r="W362" i="1" s="1"/>
  <c r="V363" i="1"/>
  <c r="W377" i="1"/>
  <c r="V377" i="1"/>
  <c r="V382" i="1"/>
  <c r="W380" i="1"/>
  <c r="W382" i="1" s="1"/>
  <c r="V391" i="1"/>
  <c r="V413" i="1"/>
  <c r="W411" i="1"/>
  <c r="W413" i="1" s="1"/>
  <c r="E431" i="1"/>
  <c r="M431" i="1"/>
  <c r="W22" i="1"/>
  <c r="W23" i="1" s="1"/>
  <c r="V23" i="1"/>
  <c r="W35" i="1"/>
  <c r="W37" i="1" s="1"/>
  <c r="W44" i="1"/>
  <c r="W45" i="1" s="1"/>
  <c r="V53" i="1"/>
  <c r="W56" i="1"/>
  <c r="W59" i="1" s="1"/>
  <c r="V59" i="1"/>
  <c r="W82" i="1"/>
  <c r="W88" i="1" s="1"/>
  <c r="W103" i="1"/>
  <c r="W110" i="1" s="1"/>
  <c r="W121" i="1"/>
  <c r="W125" i="1" s="1"/>
  <c r="V125" i="1"/>
  <c r="V134" i="1"/>
  <c r="W137" i="1"/>
  <c r="W152" i="1" s="1"/>
  <c r="V152" i="1"/>
  <c r="W159" i="1"/>
  <c r="W175" i="1" s="1"/>
  <c r="V264" i="1"/>
  <c r="W263" i="1"/>
  <c r="W264" i="1" s="1"/>
  <c r="V265" i="1"/>
  <c r="V282" i="1"/>
  <c r="W280" i="1"/>
  <c r="W282" i="1" s="1"/>
  <c r="V304" i="1"/>
  <c r="V315" i="1"/>
  <c r="W311" i="1"/>
  <c r="W315" i="1" s="1"/>
  <c r="V328" i="1"/>
  <c r="V345" i="1"/>
  <c r="W340" i="1"/>
  <c r="W344" i="1" s="1"/>
  <c r="V383" i="1"/>
  <c r="V392" i="1"/>
  <c r="P431" i="1"/>
  <c r="V403" i="1"/>
  <c r="W401" i="1"/>
  <c r="W403" i="1" s="1"/>
  <c r="V414" i="1"/>
  <c r="K431" i="1"/>
  <c r="O431" i="1"/>
  <c r="V355" i="1"/>
  <c r="V424" i="1" l="1"/>
  <c r="V425" i="1"/>
  <c r="W426" i="1"/>
  <c r="V421" i="1"/>
</calcChain>
</file>

<file path=xl/sharedStrings.xml><?xml version="1.0" encoding="utf-8"?>
<sst xmlns="http://schemas.openxmlformats.org/spreadsheetml/2006/main" count="1575" uniqueCount="810">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</sst>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2" fillId="0" borderId="15" xfId="0" applyFont="1" applyBorder="1" applyAlignment="1">
      <alignment horizontal="left" vertical="center" wrapText="1"/>
    </xf>
    <xf numFmtId="0" fontId="0" fillId="0" borderId="19" xfId="0" applyBorder="1"/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73" t="s">
        <v>0</v>
      </c>
      <c r="E1" s="336"/>
      <c r="F1" s="336"/>
      <c r="G1" s="13" t="s">
        <v>1</v>
      </c>
      <c r="H1" s="373" t="s">
        <v>2</v>
      </c>
      <c r="I1" s="336"/>
      <c r="J1" s="336"/>
      <c r="K1" s="336"/>
      <c r="L1" s="336"/>
      <c r="M1" s="336"/>
      <c r="N1" s="336"/>
      <c r="O1" s="374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55" t="s">
        <v>8</v>
      </c>
      <c r="B5" s="74"/>
      <c r="C5" s="75"/>
      <c r="D5" s="376"/>
      <c r="E5" s="377"/>
      <c r="F5" s="378" t="s">
        <v>9</v>
      </c>
      <c r="G5" s="75"/>
      <c r="H5" s="376"/>
      <c r="I5" s="379"/>
      <c r="J5" s="379"/>
      <c r="K5" s="377"/>
      <c r="M5" s="25" t="s">
        <v>10</v>
      </c>
      <c r="N5" s="372">
        <v>45122</v>
      </c>
      <c r="O5" s="350"/>
      <c r="Q5" s="380" t="s">
        <v>11</v>
      </c>
      <c r="R5" s="78"/>
      <c r="S5" s="381" t="s">
        <v>12</v>
      </c>
      <c r="T5" s="350"/>
      <c r="Y5" s="52"/>
      <c r="Z5" s="52"/>
      <c r="AA5" s="52"/>
    </row>
    <row r="6" spans="1:28" s="59" customFormat="1" ht="24" customHeight="1" x14ac:dyDescent="0.2">
      <c r="A6" s="355" t="s">
        <v>13</v>
      </c>
      <c r="B6" s="74"/>
      <c r="C6" s="75"/>
      <c r="D6" s="356" t="s">
        <v>776</v>
      </c>
      <c r="E6" s="357"/>
      <c r="F6" s="357"/>
      <c r="G6" s="357"/>
      <c r="H6" s="357"/>
      <c r="I6" s="357"/>
      <c r="J6" s="357"/>
      <c r="K6" s="350"/>
      <c r="M6" s="25" t="s">
        <v>15</v>
      </c>
      <c r="N6" s="358" t="str">
        <f>IF(N5=0," ",CHOOSE(WEEKDAY(N5,2),"Понедельник","Вторник","Среда","Четверг","Пятница","Суббота","Воскресенье"))</f>
        <v>Суббота</v>
      </c>
      <c r="O6" s="82"/>
      <c r="Q6" s="359" t="s">
        <v>16</v>
      </c>
      <c r="R6" s="78"/>
      <c r="S6" s="360" t="s">
        <v>17</v>
      </c>
      <c r="T6" s="35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65" t="str">
        <f>IFERROR(VLOOKUP(DeliveryAddress,Table,3,0),1)</f>
        <v>4</v>
      </c>
      <c r="E7" s="366"/>
      <c r="F7" s="366"/>
      <c r="G7" s="366"/>
      <c r="H7" s="366"/>
      <c r="I7" s="366"/>
      <c r="J7" s="366"/>
      <c r="K7" s="354"/>
      <c r="M7" s="25"/>
      <c r="N7" s="43"/>
      <c r="O7" s="43"/>
      <c r="Q7" s="77"/>
      <c r="R7" s="78"/>
      <c r="S7" s="361"/>
      <c r="T7" s="362"/>
      <c r="Y7" s="52"/>
      <c r="Z7" s="52"/>
      <c r="AA7" s="52"/>
    </row>
    <row r="8" spans="1:28" s="59" customFormat="1" ht="25.5" customHeight="1" x14ac:dyDescent="0.2">
      <c r="A8" s="367" t="s">
        <v>18</v>
      </c>
      <c r="B8" s="88"/>
      <c r="C8" s="89"/>
      <c r="D8" s="368"/>
      <c r="E8" s="369"/>
      <c r="F8" s="369"/>
      <c r="G8" s="369"/>
      <c r="H8" s="369"/>
      <c r="I8" s="369"/>
      <c r="J8" s="369"/>
      <c r="K8" s="370"/>
      <c r="M8" s="25" t="s">
        <v>19</v>
      </c>
      <c r="N8" s="349">
        <v>0.45833333333333331</v>
      </c>
      <c r="O8" s="350"/>
      <c r="Q8" s="77"/>
      <c r="R8" s="78"/>
      <c r="S8" s="361"/>
      <c r="T8" s="362"/>
      <c r="Y8" s="52"/>
      <c r="Z8" s="52"/>
      <c r="AA8" s="52"/>
    </row>
    <row r="9" spans="1:28" s="5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72"/>
      <c r="O9" s="350"/>
      <c r="Q9" s="77"/>
      <c r="R9" s="78"/>
      <c r="S9" s="363"/>
      <c r="T9" s="364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8" t="str">
        <f>IFERROR(VLOOKUP($D$10,Proxy,2,FALSE),"")</f>
        <v/>
      </c>
      <c r="I10" s="77"/>
      <c r="J10" s="77"/>
      <c r="K10" s="77"/>
      <c r="M10" s="27" t="s">
        <v>21</v>
      </c>
      <c r="N10" s="349"/>
      <c r="O10" s="350"/>
      <c r="R10" s="25" t="s">
        <v>22</v>
      </c>
      <c r="S10" s="351" t="s">
        <v>23</v>
      </c>
      <c r="T10" s="35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50"/>
      <c r="R11" s="25" t="s">
        <v>26</v>
      </c>
      <c r="S11" s="332" t="s">
        <v>27</v>
      </c>
      <c r="T11" s="333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31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29</v>
      </c>
      <c r="N12" s="353"/>
      <c r="O12" s="354"/>
      <c r="P12" s="24"/>
      <c r="R12" s="25"/>
      <c r="S12" s="336"/>
      <c r="T12" s="77"/>
      <c r="Y12" s="52"/>
      <c r="Z12" s="52"/>
      <c r="AA12" s="52"/>
    </row>
    <row r="13" spans="1:28" s="59" customFormat="1" ht="23.25" customHeight="1" x14ac:dyDescent="0.2">
      <c r="A13" s="331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31</v>
      </c>
      <c r="N13" s="332"/>
      <c r="O13" s="333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31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3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3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7"/>
      <c r="N16" s="337"/>
      <c r="O16" s="337"/>
      <c r="P16" s="337"/>
      <c r="Q16" s="337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20" t="s">
        <v>35</v>
      </c>
      <c r="B17" s="320" t="s">
        <v>36</v>
      </c>
      <c r="C17" s="339" t="s">
        <v>37</v>
      </c>
      <c r="D17" s="320" t="s">
        <v>38</v>
      </c>
      <c r="E17" s="34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43"/>
      <c r="O17" s="343"/>
      <c r="P17" s="343"/>
      <c r="Q17" s="340"/>
      <c r="R17" s="338" t="s">
        <v>47</v>
      </c>
      <c r="S17" s="75"/>
      <c r="T17" s="320" t="s">
        <v>48</v>
      </c>
      <c r="U17" s="320" t="s">
        <v>49</v>
      </c>
      <c r="V17" s="322" t="s">
        <v>50</v>
      </c>
      <c r="W17" s="320" t="s">
        <v>51</v>
      </c>
      <c r="X17" s="324" t="s">
        <v>52</v>
      </c>
      <c r="Y17" s="324" t="s">
        <v>53</v>
      </c>
      <c r="Z17" s="324" t="s">
        <v>54</v>
      </c>
      <c r="AA17" s="326"/>
      <c r="AB17" s="327"/>
    </row>
    <row r="18" spans="1:28" ht="14.25" customHeight="1" x14ac:dyDescent="0.2">
      <c r="A18" s="321"/>
      <c r="B18" s="321"/>
      <c r="C18" s="321"/>
      <c r="D18" s="341"/>
      <c r="E18" s="342"/>
      <c r="F18" s="321"/>
      <c r="G18" s="321"/>
      <c r="H18" s="321"/>
      <c r="I18" s="321"/>
      <c r="J18" s="321"/>
      <c r="K18" s="321"/>
      <c r="L18" s="321"/>
      <c r="M18" s="341"/>
      <c r="N18" s="344"/>
      <c r="O18" s="344"/>
      <c r="P18" s="344"/>
      <c r="Q18" s="342"/>
      <c r="R18" s="60" t="s">
        <v>55</v>
      </c>
      <c r="S18" s="60" t="s">
        <v>56</v>
      </c>
      <c r="T18" s="321"/>
      <c r="U18" s="321"/>
      <c r="V18" s="323"/>
      <c r="W18" s="321"/>
      <c r="X18" s="325"/>
      <c r="Y18" s="325"/>
      <c r="Z18" s="328"/>
      <c r="AA18" s="329"/>
      <c r="AB18" s="330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318" t="s">
        <v>62</v>
      </c>
      <c r="N22" s="84"/>
      <c r="O22" s="84"/>
      <c r="P22" s="84"/>
      <c r="Q22" s="82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319" t="s">
        <v>69</v>
      </c>
      <c r="N26" s="84"/>
      <c r="O26" s="84"/>
      <c r="P26" s="84"/>
      <c r="Q26" s="82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313" t="s">
        <v>72</v>
      </c>
      <c r="N27" s="84"/>
      <c r="O27" s="84"/>
      <c r="P27" s="84"/>
      <c r="Q27" s="82"/>
      <c r="R27" s="35"/>
      <c r="S27" s="35"/>
      <c r="T27" s="36" t="s">
        <v>63</v>
      </c>
      <c r="U27" s="65">
        <v>27.72</v>
      </c>
      <c r="V27" s="66">
        <f t="shared" si="0"/>
        <v>27.72</v>
      </c>
      <c r="W27" s="37">
        <f t="shared" si="1"/>
        <v>8.2830000000000001E-2</v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314" t="s">
        <v>75</v>
      </c>
      <c r="N28" s="84"/>
      <c r="O28" s="84"/>
      <c r="P28" s="84"/>
      <c r="Q28" s="82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315" t="s">
        <v>78</v>
      </c>
      <c r="N29" s="84"/>
      <c r="O29" s="84"/>
      <c r="P29" s="84"/>
      <c r="Q29" s="82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316" t="s">
        <v>81</v>
      </c>
      <c r="N30" s="84"/>
      <c r="O30" s="84"/>
      <c r="P30" s="84"/>
      <c r="Q30" s="82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317" t="s">
        <v>84</v>
      </c>
      <c r="N31" s="84"/>
      <c r="O31" s="84"/>
      <c r="P31" s="84"/>
      <c r="Q31" s="82"/>
      <c r="R31" s="35"/>
      <c r="S31" s="35"/>
      <c r="T31" s="36" t="s">
        <v>63</v>
      </c>
      <c r="U31" s="65">
        <v>25.2</v>
      </c>
      <c r="V31" s="66">
        <f t="shared" si="0"/>
        <v>25.2</v>
      </c>
      <c r="W31" s="37">
        <f t="shared" si="1"/>
        <v>7.5300000000000006E-2</v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8" t="s">
        <v>65</v>
      </c>
      <c r="U32" s="67">
        <f>IFERROR(U26/H26,"0")+IFERROR(U27/H27,"0")+IFERROR(U28/H28,"0")+IFERROR(U29/H29,"0")+IFERROR(U30/H30,"0")+IFERROR(U31/H31,"0")</f>
        <v>21</v>
      </c>
      <c r="V32" s="67">
        <f>IFERROR(V26/H26,"0")+IFERROR(V27/H27,"0")+IFERROR(V28/H28,"0")+IFERROR(V29/H29,"0")+IFERROR(V30/H30,"0")+IFERROR(V31/H31,"0")</f>
        <v>21</v>
      </c>
      <c r="W32" s="67">
        <f>IFERROR(IF(W26="",0,W26),"0")+IFERROR(IF(W27="",0,W27),"0")+IFERROR(IF(W28="",0,W28),"0")+IFERROR(IF(W29="",0,W29),"0")+IFERROR(IF(W30="",0,W30),"0")+IFERROR(IF(W31="",0,W31),"0")</f>
        <v>0.15812999999999999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8" t="s">
        <v>63</v>
      </c>
      <c r="U33" s="67">
        <f>IFERROR(SUM(U26:U31),"0")</f>
        <v>52.92</v>
      </c>
      <c r="V33" s="67">
        <f>IFERROR(SUM(V26:V31),"0")</f>
        <v>52.92</v>
      </c>
      <c r="W33" s="38"/>
      <c r="X33" s="68"/>
      <c r="Y33" s="68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311" t="s">
        <v>89</v>
      </c>
      <c r="N35" s="84"/>
      <c r="O35" s="84"/>
      <c r="P35" s="84"/>
      <c r="Q35" s="82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312" t="s">
        <v>93</v>
      </c>
      <c r="N36" s="84"/>
      <c r="O36" s="84"/>
      <c r="P36" s="84"/>
      <c r="Q36" s="82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309" t="s">
        <v>97</v>
      </c>
      <c r="N40" s="84"/>
      <c r="O40" s="84"/>
      <c r="P40" s="84"/>
      <c r="Q40" s="82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310" t="s">
        <v>102</v>
      </c>
      <c r="N44" s="84"/>
      <c r="O44" s="84"/>
      <c r="P44" s="84"/>
      <c r="Q44" s="82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307" t="s">
        <v>109</v>
      </c>
      <c r="N50" s="84"/>
      <c r="O50" s="84"/>
      <c r="P50" s="84"/>
      <c r="Q50" s="82"/>
      <c r="R50" s="35"/>
      <c r="S50" s="35"/>
      <c r="T50" s="36" t="s">
        <v>63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81">
        <v>4680115881433</v>
      </c>
      <c r="E51" s="82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308" t="s">
        <v>112</v>
      </c>
      <c r="N51" s="84"/>
      <c r="O51" s="84"/>
      <c r="P51" s="84"/>
      <c r="Q51" s="82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8" t="s">
        <v>65</v>
      </c>
      <c r="U52" s="67">
        <f>IFERROR(U50/H50,"0")+IFERROR(U51/H51,"0")</f>
        <v>0</v>
      </c>
      <c r="V52" s="67">
        <f>IFERROR(V50/H50,"0")+IFERROR(V51/H51,"0")</f>
        <v>0</v>
      </c>
      <c r="W52" s="67">
        <f>IFERROR(IF(W50="",0,W50),"0")+IFERROR(IF(W51="",0,W51),"0")</f>
        <v>0</v>
      </c>
      <c r="X52" s="68"/>
      <c r="Y52" s="68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8" t="s">
        <v>63</v>
      </c>
      <c r="U53" s="67">
        <f>IFERROR(SUM(U50:U51),"0")</f>
        <v>0</v>
      </c>
      <c r="V53" s="67">
        <f>IFERROR(SUM(V50:V51),"0")</f>
        <v>0</v>
      </c>
      <c r="W53" s="38"/>
      <c r="X53" s="68"/>
      <c r="Y53" s="68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1"/>
      <c r="Y54" s="61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81">
        <v>4680115881426</v>
      </c>
      <c r="E56" s="82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305" t="s">
        <v>117</v>
      </c>
      <c r="N56" s="84"/>
      <c r="O56" s="84"/>
      <c r="P56" s="84"/>
      <c r="Q56" s="82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81">
        <v>4680115881419</v>
      </c>
      <c r="E57" s="82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306" t="s">
        <v>120</v>
      </c>
      <c r="N57" s="84"/>
      <c r="O57" s="84"/>
      <c r="P57" s="84"/>
      <c r="Q57" s="82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81">
        <v>4680115881525</v>
      </c>
      <c r="E58" s="82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303" t="s">
        <v>123</v>
      </c>
      <c r="N58" s="84"/>
      <c r="O58" s="84"/>
      <c r="P58" s="84"/>
      <c r="Q58" s="82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1"/>
      <c r="Y61" s="61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81">
        <v>4607091382945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304" t="s">
        <v>126</v>
      </c>
      <c r="N63" s="84"/>
      <c r="O63" s="84"/>
      <c r="P63" s="84"/>
      <c r="Q63" s="82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81">
        <v>4607091385670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298" t="s">
        <v>129</v>
      </c>
      <c r="N64" s="84"/>
      <c r="O64" s="84"/>
      <c r="P64" s="84"/>
      <c r="Q64" s="82"/>
      <c r="R64" s="35"/>
      <c r="S64" s="35"/>
      <c r="T64" s="36" t="s">
        <v>63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81">
        <v>4680115881327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299" t="s">
        <v>133</v>
      </c>
      <c r="N65" s="84"/>
      <c r="O65" s="84"/>
      <c r="P65" s="84"/>
      <c r="Q65" s="82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81">
        <v>4607091388312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300" t="s">
        <v>136</v>
      </c>
      <c r="N66" s="84"/>
      <c r="O66" s="84"/>
      <c r="P66" s="84"/>
      <c r="Q66" s="82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81">
        <v>4680115882133</v>
      </c>
      <c r="E67" s="82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301" t="s">
        <v>139</v>
      </c>
      <c r="N67" s="84"/>
      <c r="O67" s="84"/>
      <c r="P67" s="84"/>
      <c r="Q67" s="82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81">
        <v>4607091382952</v>
      </c>
      <c r="E68" s="82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302" t="s">
        <v>142</v>
      </c>
      <c r="N68" s="84"/>
      <c r="O68" s="84"/>
      <c r="P68" s="84"/>
      <c r="Q68" s="82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81">
        <v>4607091385687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293" t="s">
        <v>146</v>
      </c>
      <c r="N69" s="84"/>
      <c r="O69" s="84"/>
      <c r="P69" s="84"/>
      <c r="Q69" s="82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81">
        <v>4607091384604</v>
      </c>
      <c r="E70" s="82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294" t="s">
        <v>149</v>
      </c>
      <c r="N70" s="84"/>
      <c r="O70" s="84"/>
      <c r="P70" s="84"/>
      <c r="Q70" s="82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81">
        <v>4680115880283</v>
      </c>
      <c r="E71" s="82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295" t="s">
        <v>152</v>
      </c>
      <c r="N71" s="84"/>
      <c r="O71" s="84"/>
      <c r="P71" s="84"/>
      <c r="Q71" s="82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81">
        <v>4680115881518</v>
      </c>
      <c r="E72" s="82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296" t="s">
        <v>155</v>
      </c>
      <c r="N72" s="84"/>
      <c r="O72" s="84"/>
      <c r="P72" s="84"/>
      <c r="Q72" s="82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81">
        <v>4607091381986</v>
      </c>
      <c r="E73" s="82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297" t="s">
        <v>158</v>
      </c>
      <c r="N73" s="84"/>
      <c r="O73" s="84"/>
      <c r="P73" s="84"/>
      <c r="Q73" s="82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81">
        <v>4680115881303</v>
      </c>
      <c r="E74" s="82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288" t="s">
        <v>161</v>
      </c>
      <c r="N74" s="84"/>
      <c r="O74" s="84"/>
      <c r="P74" s="84"/>
      <c r="Q74" s="82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81">
        <v>4607091388466</v>
      </c>
      <c r="E75" s="82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289" t="s">
        <v>164</v>
      </c>
      <c r="N75" s="84"/>
      <c r="O75" s="84"/>
      <c r="P75" s="84"/>
      <c r="Q75" s="82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81">
        <v>4680115880269</v>
      </c>
      <c r="E76" s="82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290" t="s">
        <v>167</v>
      </c>
      <c r="N76" s="84"/>
      <c r="O76" s="84"/>
      <c r="P76" s="84"/>
      <c r="Q76" s="82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81">
        <v>4680115880429</v>
      </c>
      <c r="E77" s="82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291" t="s">
        <v>170</v>
      </c>
      <c r="N77" s="84"/>
      <c r="O77" s="84"/>
      <c r="P77" s="84"/>
      <c r="Q77" s="82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81">
        <v>4680115881457</v>
      </c>
      <c r="E78" s="82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292" t="s">
        <v>173</v>
      </c>
      <c r="N78" s="84"/>
      <c r="O78" s="84"/>
      <c r="P78" s="84"/>
      <c r="Q78" s="82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8" t="s">
        <v>63</v>
      </c>
      <c r="U80" s="67">
        <f>IFERROR(SUM(U63:U78),"0")</f>
        <v>0</v>
      </c>
      <c r="V80" s="67">
        <f>IFERROR(SUM(V63:V78),"0")</f>
        <v>0</v>
      </c>
      <c r="W80" s="38"/>
      <c r="X80" s="68"/>
      <c r="Y80" s="68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81">
        <v>4607091388442</v>
      </c>
      <c r="E82" s="82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285" t="s">
        <v>176</v>
      </c>
      <c r="N82" s="84"/>
      <c r="O82" s="84"/>
      <c r="P82" s="84"/>
      <c r="Q82" s="82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81">
        <v>4607091384789</v>
      </c>
      <c r="E83" s="82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286" t="s">
        <v>179</v>
      </c>
      <c r="N83" s="84"/>
      <c r="O83" s="84"/>
      <c r="P83" s="84"/>
      <c r="Q83" s="82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81">
        <v>4680115881488</v>
      </c>
      <c r="E84" s="82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287" t="s">
        <v>182</v>
      </c>
      <c r="N84" s="84"/>
      <c r="O84" s="84"/>
      <c r="P84" s="84"/>
      <c r="Q84" s="82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81">
        <v>4607091384765</v>
      </c>
      <c r="E85" s="82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282" t="s">
        <v>185</v>
      </c>
      <c r="N85" s="84"/>
      <c r="O85" s="84"/>
      <c r="P85" s="84"/>
      <c r="Q85" s="82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81">
        <v>4680115880658</v>
      </c>
      <c r="E86" s="82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283" t="s">
        <v>188</v>
      </c>
      <c r="N86" s="84"/>
      <c r="O86" s="84"/>
      <c r="P86" s="84"/>
      <c r="Q86" s="82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81">
        <v>4607091381962</v>
      </c>
      <c r="E87" s="82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284" t="s">
        <v>191</v>
      </c>
      <c r="N87" s="84"/>
      <c r="O87" s="84"/>
      <c r="P87" s="84"/>
      <c r="Q87" s="82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81">
        <v>4607091387667</v>
      </c>
      <c r="E91" s="82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278" t="s">
        <v>194</v>
      </c>
      <c r="N91" s="84"/>
      <c r="O91" s="84"/>
      <c r="P91" s="84"/>
      <c r="Q91" s="82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81">
        <v>4607091387636</v>
      </c>
      <c r="E92" s="82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279" t="s">
        <v>197</v>
      </c>
      <c r="N92" s="84"/>
      <c r="O92" s="84"/>
      <c r="P92" s="84"/>
      <c r="Q92" s="82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81">
        <v>4607091384727</v>
      </c>
      <c r="E93" s="82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280" t="s">
        <v>200</v>
      </c>
      <c r="N93" s="84"/>
      <c r="O93" s="84"/>
      <c r="P93" s="84"/>
      <c r="Q93" s="82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81">
        <v>4607091386745</v>
      </c>
      <c r="E94" s="82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281" t="s">
        <v>203</v>
      </c>
      <c r="N94" s="84"/>
      <c r="O94" s="84"/>
      <c r="P94" s="84"/>
      <c r="Q94" s="82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81">
        <v>4607091382426</v>
      </c>
      <c r="E95" s="82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273" t="s">
        <v>206</v>
      </c>
      <c r="N95" s="84"/>
      <c r="O95" s="84"/>
      <c r="P95" s="84"/>
      <c r="Q95" s="82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81">
        <v>4607091386547</v>
      </c>
      <c r="E96" s="82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274" t="s">
        <v>209</v>
      </c>
      <c r="N96" s="84"/>
      <c r="O96" s="84"/>
      <c r="P96" s="84"/>
      <c r="Q96" s="82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81">
        <v>4607091384703</v>
      </c>
      <c r="E97" s="82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275" t="s">
        <v>212</v>
      </c>
      <c r="N97" s="84"/>
      <c r="O97" s="84"/>
      <c r="P97" s="84"/>
      <c r="Q97" s="82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81">
        <v>4607091384734</v>
      </c>
      <c r="E98" s="82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276" t="s">
        <v>215</v>
      </c>
      <c r="N98" s="84"/>
      <c r="O98" s="84"/>
      <c r="P98" s="84"/>
      <c r="Q98" s="82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81">
        <v>4607091382464</v>
      </c>
      <c r="E99" s="82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277" t="s">
        <v>218</v>
      </c>
      <c r="N99" s="84"/>
      <c r="O99" s="84"/>
      <c r="P99" s="84"/>
      <c r="Q99" s="82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81">
        <v>4607091386967</v>
      </c>
      <c r="E103" s="82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270" t="s">
        <v>221</v>
      </c>
      <c r="N103" s="84"/>
      <c r="O103" s="84"/>
      <c r="P103" s="84"/>
      <c r="Q103" s="82"/>
      <c r="R103" s="35"/>
      <c r="S103" s="35"/>
      <c r="T103" s="36" t="s">
        <v>63</v>
      </c>
      <c r="U103" s="65">
        <v>90</v>
      </c>
      <c r="V103" s="66">
        <f t="shared" ref="V103:V109" si="6">IFERROR(IF(U103="",0,CEILING((U103/$H103),1)*$H103),"")</f>
        <v>97.199999999999989</v>
      </c>
      <c r="W103" s="37">
        <f>IFERROR(IF(V103=0,"",ROUNDUP(V103/H103,0)*0.02175),"")</f>
        <v>0.26100000000000001</v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81">
        <v>4607091385304</v>
      </c>
      <c r="E104" s="82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271" t="s">
        <v>224</v>
      </c>
      <c r="N104" s="84"/>
      <c r="O104" s="84"/>
      <c r="P104" s="84"/>
      <c r="Q104" s="82"/>
      <c r="R104" s="35"/>
      <c r="S104" s="35"/>
      <c r="T104" s="36" t="s">
        <v>63</v>
      </c>
      <c r="U104" s="65">
        <v>25</v>
      </c>
      <c r="V104" s="66">
        <f t="shared" si="6"/>
        <v>32.4</v>
      </c>
      <c r="W104" s="37">
        <f>IFERROR(IF(V104=0,"",ROUNDUP(V104/H104,0)*0.02175),"")</f>
        <v>8.6999999999999994E-2</v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81">
        <v>4607091386264</v>
      </c>
      <c r="E105" s="82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272" t="s">
        <v>227</v>
      </c>
      <c r="N105" s="84"/>
      <c r="O105" s="84"/>
      <c r="P105" s="84"/>
      <c r="Q105" s="82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81">
        <v>4607091385731</v>
      </c>
      <c r="E106" s="82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266" t="s">
        <v>230</v>
      </c>
      <c r="N106" s="84"/>
      <c r="O106" s="84"/>
      <c r="P106" s="84"/>
      <c r="Q106" s="82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81">
        <v>4680115880214</v>
      </c>
      <c r="E107" s="82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267" t="s">
        <v>233</v>
      </c>
      <c r="N107" s="84"/>
      <c r="O107" s="84"/>
      <c r="P107" s="84"/>
      <c r="Q107" s="82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81">
        <v>4680115880894</v>
      </c>
      <c r="E108" s="82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268" t="s">
        <v>236</v>
      </c>
      <c r="N108" s="84"/>
      <c r="O108" s="84"/>
      <c r="P108" s="84"/>
      <c r="Q108" s="82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81">
        <v>4607091385427</v>
      </c>
      <c r="E109" s="82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69" t="s">
        <v>239</v>
      </c>
      <c r="N109" s="84"/>
      <c r="O109" s="84"/>
      <c r="P109" s="84"/>
      <c r="Q109" s="82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8" t="s">
        <v>65</v>
      </c>
      <c r="U110" s="67">
        <f>IFERROR(U103/H103,"0")+IFERROR(U104/H104,"0")+IFERROR(U105/H105,"0")+IFERROR(U106/H106,"0")+IFERROR(U107/H107,"0")+IFERROR(U108/H108,"0")+IFERROR(U109/H109,"0")</f>
        <v>14.19753086419753</v>
      </c>
      <c r="V110" s="67">
        <f>IFERROR(V103/H103,"0")+IFERROR(V104/H104,"0")+IFERROR(V105/H105,"0")+IFERROR(V106/H106,"0")+IFERROR(V107/H107,"0")+IFERROR(V108/H108,"0")+IFERROR(V109/H109,"0")</f>
        <v>16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0.34799999999999998</v>
      </c>
      <c r="X110" s="68"/>
      <c r="Y110" s="68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8" t="s">
        <v>63</v>
      </c>
      <c r="U111" s="67">
        <f>IFERROR(SUM(U103:U109),"0")</f>
        <v>115</v>
      </c>
      <c r="V111" s="67">
        <f>IFERROR(SUM(V103:V109),"0")</f>
        <v>129.6</v>
      </c>
      <c r="W111" s="38"/>
      <c r="X111" s="68"/>
      <c r="Y111" s="68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81">
        <v>4607091383065</v>
      </c>
      <c r="E113" s="82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62" t="s">
        <v>243</v>
      </c>
      <c r="N113" s="84"/>
      <c r="O113" s="84"/>
      <c r="P113" s="84"/>
      <c r="Q113" s="82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81">
        <v>4607091380699</v>
      </c>
      <c r="E114" s="82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63" t="s">
        <v>246</v>
      </c>
      <c r="N114" s="84"/>
      <c r="O114" s="84"/>
      <c r="P114" s="84"/>
      <c r="Q114" s="82"/>
      <c r="R114" s="35"/>
      <c r="S114" s="35"/>
      <c r="T114" s="36" t="s">
        <v>63</v>
      </c>
      <c r="U114" s="65">
        <v>25</v>
      </c>
      <c r="V114" s="66">
        <f>IFERROR(IF(U114="",0,CEILING((U114/$H114),1)*$H114),"")</f>
        <v>31.2</v>
      </c>
      <c r="W114" s="37">
        <f>IFERROR(IF(V114=0,"",ROUNDUP(V114/H114,0)*0.02175),"")</f>
        <v>8.6999999999999994E-2</v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81">
        <v>4680115880238</v>
      </c>
      <c r="E115" s="82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64" t="s">
        <v>249</v>
      </c>
      <c r="N115" s="84"/>
      <c r="O115" s="84"/>
      <c r="P115" s="84"/>
      <c r="Q115" s="82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81">
        <v>4607091385922</v>
      </c>
      <c r="E116" s="82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65" t="s">
        <v>252</v>
      </c>
      <c r="N116" s="84"/>
      <c r="O116" s="84"/>
      <c r="P116" s="84"/>
      <c r="Q116" s="82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8" t="s">
        <v>65</v>
      </c>
      <c r="U117" s="67">
        <f>IFERROR(U113/H113,"0")+IFERROR(U114/H114,"0")+IFERROR(U115/H115,"0")+IFERROR(U116/H116,"0")</f>
        <v>3.2051282051282053</v>
      </c>
      <c r="V117" s="67">
        <f>IFERROR(V113/H113,"0")+IFERROR(V114/H114,"0")+IFERROR(V115/H115,"0")+IFERROR(V116/H116,"0")</f>
        <v>4</v>
      </c>
      <c r="W117" s="67">
        <f>IFERROR(IF(W113="",0,W113),"0")+IFERROR(IF(W114="",0,W114),"0")+IFERROR(IF(W115="",0,W115),"0")+IFERROR(IF(W116="",0,W116),"0")</f>
        <v>8.6999999999999994E-2</v>
      </c>
      <c r="X117" s="68"/>
      <c r="Y117" s="68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8" t="s">
        <v>63</v>
      </c>
      <c r="U118" s="67">
        <f>IFERROR(SUM(U113:U116),"0")</f>
        <v>25</v>
      </c>
      <c r="V118" s="67">
        <f>IFERROR(SUM(V113:V116),"0")</f>
        <v>31.2</v>
      </c>
      <c r="W118" s="38"/>
      <c r="X118" s="68"/>
      <c r="Y118" s="68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1"/>
      <c r="Y119" s="61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81">
        <v>4607091385168</v>
      </c>
      <c r="E121" s="82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60" t="s">
        <v>256</v>
      </c>
      <c r="N121" s="84"/>
      <c r="O121" s="84"/>
      <c r="P121" s="84"/>
      <c r="Q121" s="82"/>
      <c r="R121" s="35"/>
      <c r="S121" s="35"/>
      <c r="T121" s="36" t="s">
        <v>63</v>
      </c>
      <c r="U121" s="65">
        <v>0</v>
      </c>
      <c r="V121" s="6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81">
        <v>4607091383256</v>
      </c>
      <c r="E122" s="82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61" t="s">
        <v>259</v>
      </c>
      <c r="N122" s="84"/>
      <c r="O122" s="84"/>
      <c r="P122" s="84"/>
      <c r="Q122" s="82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81">
        <v>4607091385748</v>
      </c>
      <c r="E123" s="82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58" t="s">
        <v>262</v>
      </c>
      <c r="N123" s="84"/>
      <c r="O123" s="84"/>
      <c r="P123" s="84"/>
      <c r="Q123" s="82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81">
        <v>4607091384581</v>
      </c>
      <c r="E124" s="82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59" t="s">
        <v>265</v>
      </c>
      <c r="N124" s="84"/>
      <c r="O124" s="84"/>
      <c r="P124" s="84"/>
      <c r="Q124" s="82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8" t="s">
        <v>65</v>
      </c>
      <c r="U125" s="67">
        <f>IFERROR(U121/H121,"0")+IFERROR(U122/H122,"0")+IFERROR(U123/H123,"0")+IFERROR(U124/H124,"0")</f>
        <v>0</v>
      </c>
      <c r="V125" s="67">
        <f>IFERROR(V121/H121,"0")+IFERROR(V122/H122,"0")+IFERROR(V123/H123,"0")+IFERROR(V124/H124,"0")</f>
        <v>0</v>
      </c>
      <c r="W125" s="67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8" t="s">
        <v>63</v>
      </c>
      <c r="U126" s="67">
        <f>IFERROR(SUM(U121:U124),"0")</f>
        <v>0</v>
      </c>
      <c r="V126" s="67">
        <f>IFERROR(SUM(V121:V124),"0")</f>
        <v>0</v>
      </c>
      <c r="W126" s="38"/>
      <c r="X126" s="68"/>
      <c r="Y126" s="68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9"/>
      <c r="Y127" s="49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1"/>
      <c r="Y128" s="61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81">
        <v>4607091383423</v>
      </c>
      <c r="E130" s="82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55" t="s">
        <v>270</v>
      </c>
      <c r="N130" s="84"/>
      <c r="O130" s="84"/>
      <c r="P130" s="84"/>
      <c r="Q130" s="82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81">
        <v>4607091381405</v>
      </c>
      <c r="E131" s="82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56" t="s">
        <v>273</v>
      </c>
      <c r="N131" s="84"/>
      <c r="O131" s="84"/>
      <c r="P131" s="84"/>
      <c r="Q131" s="82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81">
        <v>4607091386516</v>
      </c>
      <c r="E132" s="82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57" t="s">
        <v>276</v>
      </c>
      <c r="N132" s="84"/>
      <c r="O132" s="84"/>
      <c r="P132" s="84"/>
      <c r="Q132" s="82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1"/>
      <c r="Y135" s="61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81">
        <v>4680115881402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51" t="s">
        <v>280</v>
      </c>
      <c r="N137" s="84"/>
      <c r="O137" s="84"/>
      <c r="P137" s="84"/>
      <c r="Q137" s="82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81">
        <v>4607091387445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52" t="s">
        <v>285</v>
      </c>
      <c r="N138" s="84"/>
      <c r="O138" s="84"/>
      <c r="P138" s="84"/>
      <c r="Q138" s="82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81">
        <v>4607091386004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53" t="s">
        <v>289</v>
      </c>
      <c r="N139" s="84"/>
      <c r="O139" s="84"/>
      <c r="P139" s="84"/>
      <c r="Q139" s="82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81">
        <v>4607091386004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54" t="s">
        <v>289</v>
      </c>
      <c r="N140" s="84"/>
      <c r="O140" s="84"/>
      <c r="P140" s="84"/>
      <c r="Q140" s="82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81">
        <v>4607091386073</v>
      </c>
      <c r="E141" s="82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46" t="s">
        <v>293</v>
      </c>
      <c r="N141" s="84"/>
      <c r="O141" s="84"/>
      <c r="P141" s="84"/>
      <c r="Q141" s="82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81">
        <v>4607091387322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47" t="s">
        <v>296</v>
      </c>
      <c r="N142" s="84"/>
      <c r="O142" s="84"/>
      <c r="P142" s="84"/>
      <c r="Q142" s="82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81">
        <v>4607091387322</v>
      </c>
      <c r="E143" s="82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48" t="s">
        <v>296</v>
      </c>
      <c r="N143" s="84"/>
      <c r="O143" s="84"/>
      <c r="P143" s="84"/>
      <c r="Q143" s="82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81">
        <v>4607091387377</v>
      </c>
      <c r="E144" s="82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49" t="s">
        <v>300</v>
      </c>
      <c r="N144" s="84"/>
      <c r="O144" s="84"/>
      <c r="P144" s="84"/>
      <c r="Q144" s="82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81">
        <v>4607091387353</v>
      </c>
      <c r="E145" s="82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50" t="s">
        <v>303</v>
      </c>
      <c r="N145" s="84"/>
      <c r="O145" s="84"/>
      <c r="P145" s="84"/>
      <c r="Q145" s="82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81">
        <v>4607091386011</v>
      </c>
      <c r="E146" s="82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41" t="s">
        <v>306</v>
      </c>
      <c r="N146" s="84"/>
      <c r="O146" s="84"/>
      <c r="P146" s="84"/>
      <c r="Q146" s="82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81">
        <v>4607091387308</v>
      </c>
      <c r="E147" s="82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42" t="s">
        <v>309</v>
      </c>
      <c r="N147" s="84"/>
      <c r="O147" s="84"/>
      <c r="P147" s="84"/>
      <c r="Q147" s="82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81">
        <v>4607091387339</v>
      </c>
      <c r="E148" s="82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43" t="s">
        <v>312</v>
      </c>
      <c r="N148" s="84"/>
      <c r="O148" s="84"/>
      <c r="P148" s="84"/>
      <c r="Q148" s="82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81">
        <v>4680115881396</v>
      </c>
      <c r="E149" s="82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44" t="s">
        <v>315</v>
      </c>
      <c r="N149" s="84"/>
      <c r="O149" s="84"/>
      <c r="P149" s="84"/>
      <c r="Q149" s="82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81">
        <v>4607091387346</v>
      </c>
      <c r="E150" s="82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45" t="s">
        <v>318</v>
      </c>
      <c r="N150" s="84"/>
      <c r="O150" s="84"/>
      <c r="P150" s="84"/>
      <c r="Q150" s="82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81">
        <v>4607091389807</v>
      </c>
      <c r="E151" s="82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39" t="s">
        <v>321</v>
      </c>
      <c r="N151" s="84"/>
      <c r="O151" s="84"/>
      <c r="P151" s="84"/>
      <c r="Q151" s="82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9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91"/>
      <c r="M153" s="87" t="s">
        <v>64</v>
      </c>
      <c r="N153" s="88"/>
      <c r="O153" s="88"/>
      <c r="P153" s="88"/>
      <c r="Q153" s="88"/>
      <c r="R153" s="88"/>
      <c r="S153" s="89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92" t="s">
        <v>105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81">
        <v>4680115880764</v>
      </c>
      <c r="E155" s="82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40" t="s">
        <v>324</v>
      </c>
      <c r="N155" s="84"/>
      <c r="O155" s="84"/>
      <c r="P155" s="84"/>
      <c r="Q155" s="82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9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91"/>
      <c r="M157" s="87" t="s">
        <v>64</v>
      </c>
      <c r="N157" s="88"/>
      <c r="O157" s="88"/>
      <c r="P157" s="88"/>
      <c r="Q157" s="88"/>
      <c r="R157" s="88"/>
      <c r="S157" s="89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92" t="s">
        <v>58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81">
        <v>4680115882683</v>
      </c>
      <c r="E159" s="82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35" t="s">
        <v>327</v>
      </c>
      <c r="N159" s="84"/>
      <c r="O159" s="84"/>
      <c r="P159" s="84"/>
      <c r="Q159" s="82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81">
        <v>4680115882690</v>
      </c>
      <c r="E160" s="82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36" t="s">
        <v>330</v>
      </c>
      <c r="N160" s="84"/>
      <c r="O160" s="84"/>
      <c r="P160" s="84"/>
      <c r="Q160" s="82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81">
        <v>4680115882669</v>
      </c>
      <c r="E161" s="82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7" t="s">
        <v>333</v>
      </c>
      <c r="N161" s="84"/>
      <c r="O161" s="84"/>
      <c r="P161" s="84"/>
      <c r="Q161" s="82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81">
        <v>4680115882676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8" t="s">
        <v>336</v>
      </c>
      <c r="N162" s="84"/>
      <c r="O162" s="84"/>
      <c r="P162" s="84"/>
      <c r="Q162" s="82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81">
        <v>4607091387193</v>
      </c>
      <c r="E163" s="82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0" t="s">
        <v>339</v>
      </c>
      <c r="N163" s="84"/>
      <c r="O163" s="84"/>
      <c r="P163" s="84"/>
      <c r="Q163" s="82"/>
      <c r="R163" s="35"/>
      <c r="S163" s="35"/>
      <c r="T163" s="36" t="s">
        <v>63</v>
      </c>
      <c r="U163" s="65">
        <v>150</v>
      </c>
      <c r="V163" s="66">
        <f t="shared" si="8"/>
        <v>151.20000000000002</v>
      </c>
      <c r="W163" s="37">
        <f>IFERROR(IF(V163=0,"",ROUNDUP(V163/H163,0)*0.00753),"")</f>
        <v>0.27107999999999999</v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81">
        <v>4607091387230</v>
      </c>
      <c r="E164" s="82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1" t="s">
        <v>342</v>
      </c>
      <c r="N164" s="84"/>
      <c r="O164" s="84"/>
      <c r="P164" s="84"/>
      <c r="Q164" s="82"/>
      <c r="R164" s="35"/>
      <c r="S164" s="35"/>
      <c r="T164" s="36" t="s">
        <v>63</v>
      </c>
      <c r="U164" s="65">
        <v>140</v>
      </c>
      <c r="V164" s="66">
        <f t="shared" si="8"/>
        <v>142.80000000000001</v>
      </c>
      <c r="W164" s="37">
        <f>IFERROR(IF(V164=0,"",ROUNDUP(V164/H164,0)*0.00753),"")</f>
        <v>0.25602000000000003</v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81">
        <v>4680115880993</v>
      </c>
      <c r="E165" s="82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2" t="s">
        <v>345</v>
      </c>
      <c r="N165" s="84"/>
      <c r="O165" s="84"/>
      <c r="P165" s="84"/>
      <c r="Q165" s="82"/>
      <c r="R165" s="35"/>
      <c r="S165" s="35"/>
      <c r="T165" s="36" t="s">
        <v>63</v>
      </c>
      <c r="U165" s="65">
        <v>260</v>
      </c>
      <c r="V165" s="66">
        <f t="shared" si="8"/>
        <v>260.40000000000003</v>
      </c>
      <c r="W165" s="37">
        <f>IFERROR(IF(V165=0,"",ROUNDUP(V165/H165,0)*0.00753),"")</f>
        <v>0.46686</v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81">
        <v>4680115881761</v>
      </c>
      <c r="E166" s="82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3" t="s">
        <v>348</v>
      </c>
      <c r="N166" s="84"/>
      <c r="O166" s="84"/>
      <c r="P166" s="84"/>
      <c r="Q166" s="82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81">
        <v>4680115881563</v>
      </c>
      <c r="E167" s="82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4" t="s">
        <v>351</v>
      </c>
      <c r="N167" s="84"/>
      <c r="O167" s="84"/>
      <c r="P167" s="84"/>
      <c r="Q167" s="82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81">
        <v>4607091387285</v>
      </c>
      <c r="E168" s="82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25" t="s">
        <v>354</v>
      </c>
      <c r="N168" s="84"/>
      <c r="O168" s="84"/>
      <c r="P168" s="84"/>
      <c r="Q168" s="82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81">
        <v>4680115880986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26" t="s">
        <v>357</v>
      </c>
      <c r="N169" s="84"/>
      <c r="O169" s="84"/>
      <c r="P169" s="84"/>
      <c r="Q169" s="82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81">
        <v>4680115880207</v>
      </c>
      <c r="E170" s="82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27" t="s">
        <v>360</v>
      </c>
      <c r="N170" s="84"/>
      <c r="O170" s="84"/>
      <c r="P170" s="84"/>
      <c r="Q170" s="82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81">
        <v>4680115881785</v>
      </c>
      <c r="E171" s="82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28" t="s">
        <v>363</v>
      </c>
      <c r="N171" s="84"/>
      <c r="O171" s="84"/>
      <c r="P171" s="84"/>
      <c r="Q171" s="82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81">
        <v>4680115881679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29" t="s">
        <v>366</v>
      </c>
      <c r="N172" s="84"/>
      <c r="O172" s="84"/>
      <c r="P172" s="84"/>
      <c r="Q172" s="82"/>
      <c r="R172" s="35"/>
      <c r="S172" s="35"/>
      <c r="T172" s="36" t="s">
        <v>63</v>
      </c>
      <c r="U172" s="65">
        <v>21</v>
      </c>
      <c r="V172" s="66">
        <f t="shared" si="8"/>
        <v>21</v>
      </c>
      <c r="W172" s="37">
        <f>IFERROR(IF(V172=0,"",ROUNDUP(V172/H172,0)*0.00502),"")</f>
        <v>5.0200000000000002E-2</v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81">
        <v>4680115880191</v>
      </c>
      <c r="E173" s="82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22" t="s">
        <v>369</v>
      </c>
      <c r="N173" s="84"/>
      <c r="O173" s="84"/>
      <c r="P173" s="84"/>
      <c r="Q173" s="82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81">
        <v>4607091389845</v>
      </c>
      <c r="E174" s="82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23" t="s">
        <v>372</v>
      </c>
      <c r="N174" s="84"/>
      <c r="O174" s="84"/>
      <c r="P174" s="84"/>
      <c r="Q174" s="82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9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91"/>
      <c r="M175" s="87" t="s">
        <v>64</v>
      </c>
      <c r="N175" s="88"/>
      <c r="O175" s="88"/>
      <c r="P175" s="88"/>
      <c r="Q175" s="88"/>
      <c r="R175" s="88"/>
      <c r="S175" s="89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140.95238095238093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142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1.04416</v>
      </c>
      <c r="X175" s="68"/>
      <c r="Y175" s="68"/>
    </row>
    <row r="176" spans="1:2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91"/>
      <c r="M176" s="87" t="s">
        <v>64</v>
      </c>
      <c r="N176" s="88"/>
      <c r="O176" s="88"/>
      <c r="P176" s="88"/>
      <c r="Q176" s="88"/>
      <c r="R176" s="88"/>
      <c r="S176" s="89"/>
      <c r="T176" s="38" t="s">
        <v>63</v>
      </c>
      <c r="U176" s="67">
        <f>IFERROR(SUM(U159:U174),"0")</f>
        <v>571</v>
      </c>
      <c r="V176" s="67">
        <f>IFERROR(SUM(V159:V174),"0")</f>
        <v>575.40000000000009</v>
      </c>
      <c r="W176" s="38"/>
      <c r="X176" s="68"/>
      <c r="Y176" s="68"/>
    </row>
    <row r="177" spans="1:25" ht="14.25" customHeight="1" x14ac:dyDescent="0.25">
      <c r="A177" s="92" t="s">
        <v>66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81">
        <v>4680115881594</v>
      </c>
      <c r="E178" s="82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24" t="s">
        <v>375</v>
      </c>
      <c r="N178" s="84"/>
      <c r="O178" s="84"/>
      <c r="P178" s="84"/>
      <c r="Q178" s="82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81">
        <v>4680115882195</v>
      </c>
      <c r="E179" s="82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17" t="s">
        <v>378</v>
      </c>
      <c r="N179" s="84"/>
      <c r="O179" s="84"/>
      <c r="P179" s="84"/>
      <c r="Q179" s="82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81">
        <v>4680115881617</v>
      </c>
      <c r="E180" s="82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18" t="s">
        <v>381</v>
      </c>
      <c r="N180" s="84"/>
      <c r="O180" s="84"/>
      <c r="P180" s="84"/>
      <c r="Q180" s="82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81">
        <v>4680115882164</v>
      </c>
      <c r="E181" s="82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19" t="s">
        <v>384</v>
      </c>
      <c r="N181" s="84"/>
      <c r="O181" s="84"/>
      <c r="P181" s="84"/>
      <c r="Q181" s="82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81">
        <v>4680115881556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20" t="s">
        <v>387</v>
      </c>
      <c r="N182" s="84"/>
      <c r="O182" s="84"/>
      <c r="P182" s="84"/>
      <c r="Q182" s="82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81">
        <v>4607091387766</v>
      </c>
      <c r="E183" s="82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21" t="s">
        <v>390</v>
      </c>
      <c r="N183" s="84"/>
      <c r="O183" s="84"/>
      <c r="P183" s="84"/>
      <c r="Q183" s="82"/>
      <c r="R183" s="35"/>
      <c r="S183" s="35"/>
      <c r="T183" s="36" t="s">
        <v>63</v>
      </c>
      <c r="U183" s="65">
        <v>0</v>
      </c>
      <c r="V183" s="66">
        <f t="shared" si="9"/>
        <v>0</v>
      </c>
      <c r="W183" s="37" t="str">
        <f>IFERROR(IF(V183=0,"",ROUNDUP(V183/H183,0)*0.02175),"")</f>
        <v/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81">
        <v>4607091387957</v>
      </c>
      <c r="E184" s="82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12" t="s">
        <v>393</v>
      </c>
      <c r="N184" s="84"/>
      <c r="O184" s="84"/>
      <c r="P184" s="84"/>
      <c r="Q184" s="82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81">
        <v>4607091387964</v>
      </c>
      <c r="E185" s="82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13" t="s">
        <v>396</v>
      </c>
      <c r="N185" s="84"/>
      <c r="O185" s="84"/>
      <c r="P185" s="84"/>
      <c r="Q185" s="82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81">
        <v>4680115880573</v>
      </c>
      <c r="E186" s="82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14" t="s">
        <v>399</v>
      </c>
      <c r="N186" s="84"/>
      <c r="O186" s="84"/>
      <c r="P186" s="84"/>
      <c r="Q186" s="82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81">
        <v>4680115880573</v>
      </c>
      <c r="E187" s="82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15" t="s">
        <v>401</v>
      </c>
      <c r="N187" s="84"/>
      <c r="O187" s="84"/>
      <c r="P187" s="84"/>
      <c r="Q187" s="82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81">
        <v>4680115881587</v>
      </c>
      <c r="E188" s="82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16" t="s">
        <v>404</v>
      </c>
      <c r="N188" s="84"/>
      <c r="O188" s="84"/>
      <c r="P188" s="84"/>
      <c r="Q188" s="82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81">
        <v>4680115880962</v>
      </c>
      <c r="E189" s="82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07" t="s">
        <v>407</v>
      </c>
      <c r="N189" s="84"/>
      <c r="O189" s="84"/>
      <c r="P189" s="84"/>
      <c r="Q189" s="82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81">
        <v>4680115881228</v>
      </c>
      <c r="E190" s="82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08" t="s">
        <v>410</v>
      </c>
      <c r="N190" s="84"/>
      <c r="O190" s="84"/>
      <c r="P190" s="84"/>
      <c r="Q190" s="82"/>
      <c r="R190" s="35"/>
      <c r="S190" s="35"/>
      <c r="T190" s="36" t="s">
        <v>63</v>
      </c>
      <c r="U190" s="65">
        <v>24</v>
      </c>
      <c r="V190" s="66">
        <f t="shared" si="9"/>
        <v>24</v>
      </c>
      <c r="W190" s="37">
        <f>IFERROR(IF(V190=0,"",ROUNDUP(V190/H190,0)*0.00753),"")</f>
        <v>7.5300000000000006E-2</v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81">
        <v>4680115881037</v>
      </c>
      <c r="E191" s="82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09" t="s">
        <v>413</v>
      </c>
      <c r="N191" s="84"/>
      <c r="O191" s="84"/>
      <c r="P191" s="84"/>
      <c r="Q191" s="82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81">
        <v>4680115881211</v>
      </c>
      <c r="E192" s="82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10" t="s">
        <v>416</v>
      </c>
      <c r="N192" s="84"/>
      <c r="O192" s="84"/>
      <c r="P192" s="84"/>
      <c r="Q192" s="82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81">
        <v>4680115881020</v>
      </c>
      <c r="E193" s="82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11" t="s">
        <v>419</v>
      </c>
      <c r="N193" s="84"/>
      <c r="O193" s="84"/>
      <c r="P193" s="84"/>
      <c r="Q193" s="82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81">
        <v>4607091381672</v>
      </c>
      <c r="E194" s="82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02" t="s">
        <v>422</v>
      </c>
      <c r="N194" s="84"/>
      <c r="O194" s="84"/>
      <c r="P194" s="84"/>
      <c r="Q194" s="82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81">
        <v>4607091387537</v>
      </c>
      <c r="E195" s="82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03" t="s">
        <v>425</v>
      </c>
      <c r="N195" s="84"/>
      <c r="O195" s="84"/>
      <c r="P195" s="84"/>
      <c r="Q195" s="82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81">
        <v>4607091387513</v>
      </c>
      <c r="E196" s="82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04" t="s">
        <v>428</v>
      </c>
      <c r="N196" s="84"/>
      <c r="O196" s="84"/>
      <c r="P196" s="84"/>
      <c r="Q196" s="82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81">
        <v>4680115880092</v>
      </c>
      <c r="E197" s="82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05" t="s">
        <v>431</v>
      </c>
      <c r="N197" s="84"/>
      <c r="O197" s="84"/>
      <c r="P197" s="84"/>
      <c r="Q197" s="82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81">
        <v>4680115880092</v>
      </c>
      <c r="E198" s="82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06" t="s">
        <v>433</v>
      </c>
      <c r="N198" s="84"/>
      <c r="O198" s="84"/>
      <c r="P198" s="84"/>
      <c r="Q198" s="82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81">
        <v>4680115880221</v>
      </c>
      <c r="E199" s="82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199" t="s">
        <v>436</v>
      </c>
      <c r="N199" s="84"/>
      <c r="O199" s="84"/>
      <c r="P199" s="84"/>
      <c r="Q199" s="82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81">
        <v>4680115880221</v>
      </c>
      <c r="E200" s="82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00" t="s">
        <v>436</v>
      </c>
      <c r="N200" s="84"/>
      <c r="O200" s="84"/>
      <c r="P200" s="84"/>
      <c r="Q200" s="82"/>
      <c r="R200" s="35"/>
      <c r="S200" s="35"/>
      <c r="T200" s="36" t="s">
        <v>63</v>
      </c>
      <c r="U200" s="65">
        <v>24</v>
      </c>
      <c r="V200" s="66">
        <f t="shared" si="9"/>
        <v>24</v>
      </c>
      <c r="W200" s="37">
        <f t="shared" si="10"/>
        <v>7.5300000000000006E-2</v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81">
        <v>4680115880504</v>
      </c>
      <c r="E201" s="82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01" t="s">
        <v>440</v>
      </c>
      <c r="N201" s="84"/>
      <c r="O201" s="84"/>
      <c r="P201" s="84"/>
      <c r="Q201" s="82"/>
      <c r="R201" s="35"/>
      <c r="S201" s="35"/>
      <c r="T201" s="36" t="s">
        <v>63</v>
      </c>
      <c r="U201" s="65">
        <v>12</v>
      </c>
      <c r="V201" s="66">
        <f t="shared" si="9"/>
        <v>12</v>
      </c>
      <c r="W201" s="37">
        <f t="shared" si="10"/>
        <v>3.7650000000000003E-2</v>
      </c>
      <c r="X201" s="57"/>
      <c r="Y201" s="58"/>
    </row>
    <row r="202" spans="1:25" x14ac:dyDescent="0.2">
      <c r="A202" s="9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91"/>
      <c r="M202" s="87" t="s">
        <v>64</v>
      </c>
      <c r="N202" s="88"/>
      <c r="O202" s="88"/>
      <c r="P202" s="88"/>
      <c r="Q202" s="88"/>
      <c r="R202" s="88"/>
      <c r="S202" s="89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25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25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0.18825000000000003</v>
      </c>
      <c r="X202" s="68"/>
      <c r="Y202" s="68"/>
    </row>
    <row r="203" spans="1:2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91"/>
      <c r="M203" s="87" t="s">
        <v>64</v>
      </c>
      <c r="N203" s="88"/>
      <c r="O203" s="88"/>
      <c r="P203" s="88"/>
      <c r="Q203" s="88"/>
      <c r="R203" s="88"/>
      <c r="S203" s="89"/>
      <c r="T203" s="38" t="s">
        <v>63</v>
      </c>
      <c r="U203" s="67">
        <f>IFERROR(SUM(U178:U201),"0")</f>
        <v>60</v>
      </c>
      <c r="V203" s="67">
        <f>IFERROR(SUM(V178:V201),"0")</f>
        <v>60</v>
      </c>
      <c r="W203" s="38"/>
      <c r="X203" s="68"/>
      <c r="Y203" s="68"/>
    </row>
    <row r="204" spans="1:25" ht="14.25" customHeight="1" x14ac:dyDescent="0.25">
      <c r="A204" s="92" t="s">
        <v>240</v>
      </c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81">
        <v>4607091380880</v>
      </c>
      <c r="E205" s="82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195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4"/>
      <c r="O205" s="84"/>
      <c r="P205" s="84"/>
      <c r="Q205" s="82"/>
      <c r="R205" s="35"/>
      <c r="S205" s="35"/>
      <c r="T205" s="36" t="s">
        <v>63</v>
      </c>
      <c r="U205" s="65">
        <v>170</v>
      </c>
      <c r="V205" s="66">
        <f t="shared" ref="V205:V210" si="11">IFERROR(IF(U205="",0,CEILING((U205/$H205),1)*$H205),"")</f>
        <v>176.4</v>
      </c>
      <c r="W205" s="37">
        <f>IFERROR(IF(V205=0,"",ROUNDUP(V205/H205,0)*0.02175),"")</f>
        <v>0.45674999999999999</v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81">
        <v>4607091384482</v>
      </c>
      <c r="E206" s="82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196" t="s">
        <v>445</v>
      </c>
      <c r="N206" s="84"/>
      <c r="O206" s="84"/>
      <c r="P206" s="84"/>
      <c r="Q206" s="82"/>
      <c r="R206" s="35"/>
      <c r="S206" s="35"/>
      <c r="T206" s="36" t="s">
        <v>63</v>
      </c>
      <c r="U206" s="65">
        <v>130</v>
      </c>
      <c r="V206" s="66">
        <f t="shared" si="11"/>
        <v>132.6</v>
      </c>
      <c r="W206" s="37">
        <f>IFERROR(IF(V206=0,"",ROUNDUP(V206/H206,0)*0.02175),"")</f>
        <v>0.36974999999999997</v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81">
        <v>4607091380897</v>
      </c>
      <c r="E207" s="82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197" t="s">
        <v>448</v>
      </c>
      <c r="N207" s="84"/>
      <c r="O207" s="84"/>
      <c r="P207" s="84"/>
      <c r="Q207" s="82"/>
      <c r="R207" s="35"/>
      <c r="S207" s="35"/>
      <c r="T207" s="36" t="s">
        <v>63</v>
      </c>
      <c r="U207" s="65">
        <v>25</v>
      </c>
      <c r="V207" s="66">
        <f t="shared" si="11"/>
        <v>25.200000000000003</v>
      </c>
      <c r="W207" s="37">
        <f>IFERROR(IF(V207=0,"",ROUNDUP(V207/H207,0)*0.02175),"")</f>
        <v>6.5250000000000002E-2</v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81">
        <v>4680115880801</v>
      </c>
      <c r="E208" s="82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198" t="s">
        <v>451</v>
      </c>
      <c r="N208" s="84"/>
      <c r="O208" s="84"/>
      <c r="P208" s="84"/>
      <c r="Q208" s="82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81">
        <v>4680115880818</v>
      </c>
      <c r="E209" s="82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192" t="s">
        <v>454</v>
      </c>
      <c r="N209" s="84"/>
      <c r="O209" s="84"/>
      <c r="P209" s="84"/>
      <c r="Q209" s="82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81">
        <v>4680115880368</v>
      </c>
      <c r="E210" s="82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193" t="s">
        <v>457</v>
      </c>
      <c r="N210" s="84"/>
      <c r="O210" s="84"/>
      <c r="P210" s="84"/>
      <c r="Q210" s="82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9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91"/>
      <c r="M211" s="87" t="s">
        <v>64</v>
      </c>
      <c r="N211" s="88"/>
      <c r="O211" s="88"/>
      <c r="P211" s="88"/>
      <c r="Q211" s="88"/>
      <c r="R211" s="88"/>
      <c r="S211" s="89"/>
      <c r="T211" s="38" t="s">
        <v>65</v>
      </c>
      <c r="U211" s="67">
        <f>IFERROR(U205/H205,"0")+IFERROR(U206/H206,"0")+IFERROR(U207/H207,"0")+IFERROR(U208/H208,"0")+IFERROR(U209/H209,"0")+IFERROR(U210/H210,"0")</f>
        <v>39.88095238095238</v>
      </c>
      <c r="V211" s="67">
        <f>IFERROR(V205/H205,"0")+IFERROR(V206/H206,"0")+IFERROR(V207/H207,"0")+IFERROR(V208/H208,"0")+IFERROR(V209/H209,"0")+IFERROR(V210/H210,"0")</f>
        <v>41</v>
      </c>
      <c r="W211" s="67">
        <f>IFERROR(IF(W205="",0,W205),"0")+IFERROR(IF(W206="",0,W206),"0")+IFERROR(IF(W207="",0,W207),"0")+IFERROR(IF(W208="",0,W208),"0")+IFERROR(IF(W209="",0,W209),"0")+IFERROR(IF(W210="",0,W210),"0")</f>
        <v>0.89175000000000004</v>
      </c>
      <c r="X211" s="68"/>
      <c r="Y211" s="68"/>
    </row>
    <row r="212" spans="1:2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64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IFERROR(SUM(U205:U210),"0")</f>
        <v>325</v>
      </c>
      <c r="V212" s="67">
        <f>IFERROR(SUM(V205:V210),"0")</f>
        <v>334.2</v>
      </c>
      <c r="W212" s="38"/>
      <c r="X212" s="68"/>
      <c r="Y212" s="68"/>
    </row>
    <row r="213" spans="1:25" ht="14.25" customHeight="1" x14ac:dyDescent="0.25">
      <c r="A213" s="92" t="s">
        <v>85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81">
        <v>4607091388374</v>
      </c>
      <c r="E214" s="82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194" t="s">
        <v>460</v>
      </c>
      <c r="N214" s="84"/>
      <c r="O214" s="84"/>
      <c r="P214" s="84"/>
      <c r="Q214" s="82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81">
        <v>4607091388381</v>
      </c>
      <c r="E215" s="82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189" t="s">
        <v>463</v>
      </c>
      <c r="N215" s="84"/>
      <c r="O215" s="84"/>
      <c r="P215" s="84"/>
      <c r="Q215" s="82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81">
        <v>4607091388404</v>
      </c>
      <c r="E216" s="82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190" t="s">
        <v>466</v>
      </c>
      <c r="N216" s="84"/>
      <c r="O216" s="84"/>
      <c r="P216" s="84"/>
      <c r="Q216" s="82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9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91"/>
      <c r="M217" s="87" t="s">
        <v>64</v>
      </c>
      <c r="N217" s="88"/>
      <c r="O217" s="88"/>
      <c r="P217" s="88"/>
      <c r="Q217" s="88"/>
      <c r="R217" s="88"/>
      <c r="S217" s="89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91"/>
      <c r="M218" s="87" t="s">
        <v>64</v>
      </c>
      <c r="N218" s="88"/>
      <c r="O218" s="88"/>
      <c r="P218" s="88"/>
      <c r="Q218" s="88"/>
      <c r="R218" s="88"/>
      <c r="S218" s="89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92" t="s">
        <v>467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81">
        <v>4680115880122</v>
      </c>
      <c r="E220" s="82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191" t="s">
        <v>471</v>
      </c>
      <c r="N220" s="84"/>
      <c r="O220" s="84"/>
      <c r="P220" s="84"/>
      <c r="Q220" s="82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81">
        <v>4680115881808</v>
      </c>
      <c r="E221" s="82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186" t="s">
        <v>474</v>
      </c>
      <c r="N221" s="84"/>
      <c r="O221" s="84"/>
      <c r="P221" s="84"/>
      <c r="Q221" s="82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81">
        <v>4680115881822</v>
      </c>
      <c r="E222" s="82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187" t="s">
        <v>477</v>
      </c>
      <c r="N222" s="84"/>
      <c r="O222" s="84"/>
      <c r="P222" s="84"/>
      <c r="Q222" s="82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81">
        <v>4680115880016</v>
      </c>
      <c r="E223" s="82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188" t="s">
        <v>480</v>
      </c>
      <c r="N223" s="84"/>
      <c r="O223" s="84"/>
      <c r="P223" s="84"/>
      <c r="Q223" s="82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9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91"/>
      <c r="M224" s="87" t="s">
        <v>64</v>
      </c>
      <c r="N224" s="88"/>
      <c r="O224" s="88"/>
      <c r="P224" s="88"/>
      <c r="Q224" s="88"/>
      <c r="R224" s="88"/>
      <c r="S224" s="89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91"/>
      <c r="M225" s="87" t="s">
        <v>64</v>
      </c>
      <c r="N225" s="88"/>
      <c r="O225" s="88"/>
      <c r="P225" s="88"/>
      <c r="Q225" s="88"/>
      <c r="R225" s="88"/>
      <c r="S225" s="89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99" t="s">
        <v>481</v>
      </c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61"/>
      <c r="Y226" s="61"/>
    </row>
    <row r="227" spans="1:25" ht="14.25" customHeight="1" x14ac:dyDescent="0.25">
      <c r="A227" s="92" t="s">
        <v>114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81">
        <v>4607091387421</v>
      </c>
      <c r="E228" s="82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182" t="s">
        <v>484</v>
      </c>
      <c r="N228" s="84"/>
      <c r="O228" s="84"/>
      <c r="P228" s="84"/>
      <c r="Q228" s="82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81">
        <v>4607091387421</v>
      </c>
      <c r="E229" s="82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183" t="s">
        <v>484</v>
      </c>
      <c r="N229" s="84"/>
      <c r="O229" s="84"/>
      <c r="P229" s="84"/>
      <c r="Q229" s="82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81">
        <v>4607091387452</v>
      </c>
      <c r="E230" s="82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184" t="s">
        <v>488</v>
      </c>
      <c r="N230" s="84"/>
      <c r="O230" s="84"/>
      <c r="P230" s="84"/>
      <c r="Q230" s="82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81">
        <v>4607091387452</v>
      </c>
      <c r="E231" s="82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185" t="s">
        <v>488</v>
      </c>
      <c r="N231" s="84"/>
      <c r="O231" s="84"/>
      <c r="P231" s="84"/>
      <c r="Q231" s="82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81">
        <v>4607091385984</v>
      </c>
      <c r="E232" s="82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179" t="s">
        <v>492</v>
      </c>
      <c r="N232" s="84"/>
      <c r="O232" s="84"/>
      <c r="P232" s="84"/>
      <c r="Q232" s="82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81">
        <v>4607091387438</v>
      </c>
      <c r="E233" s="82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180" t="s">
        <v>495</v>
      </c>
      <c r="N233" s="84"/>
      <c r="O233" s="84"/>
      <c r="P233" s="84"/>
      <c r="Q233" s="82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81">
        <v>4607091387469</v>
      </c>
      <c r="E234" s="82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181" t="s">
        <v>498</v>
      </c>
      <c r="N234" s="84"/>
      <c r="O234" s="84"/>
      <c r="P234" s="84"/>
      <c r="Q234" s="82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64</v>
      </c>
      <c r="N235" s="88"/>
      <c r="O235" s="88"/>
      <c r="P235" s="88"/>
      <c r="Q235" s="88"/>
      <c r="R235" s="88"/>
      <c r="S235" s="89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64</v>
      </c>
      <c r="N236" s="88"/>
      <c r="O236" s="88"/>
      <c r="P236" s="88"/>
      <c r="Q236" s="88"/>
      <c r="R236" s="88"/>
      <c r="S236" s="89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92" t="s">
        <v>58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81">
        <v>4607091387292</v>
      </c>
      <c r="E238" s="82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177" t="s">
        <v>501</v>
      </c>
      <c r="N238" s="84"/>
      <c r="O238" s="84"/>
      <c r="P238" s="84"/>
      <c r="Q238" s="82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81">
        <v>4607091387315</v>
      </c>
      <c r="E239" s="82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178" t="s">
        <v>504</v>
      </c>
      <c r="N239" s="84"/>
      <c r="O239" s="84"/>
      <c r="P239" s="84"/>
      <c r="Q239" s="82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9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91"/>
      <c r="M240" s="87" t="s">
        <v>64</v>
      </c>
      <c r="N240" s="88"/>
      <c r="O240" s="88"/>
      <c r="P240" s="88"/>
      <c r="Q240" s="88"/>
      <c r="R240" s="88"/>
      <c r="S240" s="89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64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99" t="s">
        <v>505</v>
      </c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61"/>
      <c r="Y242" s="61"/>
    </row>
    <row r="243" spans="1:25" ht="14.25" customHeight="1" x14ac:dyDescent="0.25">
      <c r="A243" s="92" t="s">
        <v>58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81">
        <v>4607091383232</v>
      </c>
      <c r="E244" s="82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175" t="s">
        <v>508</v>
      </c>
      <c r="N244" s="84"/>
      <c r="O244" s="84"/>
      <c r="P244" s="84"/>
      <c r="Q244" s="82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81">
        <v>4607091383836</v>
      </c>
      <c r="E245" s="82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176" t="s">
        <v>511</v>
      </c>
      <c r="N245" s="84"/>
      <c r="O245" s="84"/>
      <c r="P245" s="84"/>
      <c r="Q245" s="82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9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91"/>
      <c r="M246" s="87" t="s">
        <v>64</v>
      </c>
      <c r="N246" s="88"/>
      <c r="O246" s="88"/>
      <c r="P246" s="88"/>
      <c r="Q246" s="88"/>
      <c r="R246" s="88"/>
      <c r="S246" s="89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64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92" t="s">
        <v>66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81">
        <v>4607091387919</v>
      </c>
      <c r="E249" s="82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172" t="s">
        <v>514</v>
      </c>
      <c r="N249" s="84"/>
      <c r="O249" s="84"/>
      <c r="P249" s="84"/>
      <c r="Q249" s="82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81">
        <v>4607091383942</v>
      </c>
      <c r="E250" s="82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173" t="s">
        <v>517</v>
      </c>
      <c r="N250" s="84"/>
      <c r="O250" s="84"/>
      <c r="P250" s="84"/>
      <c r="Q250" s="82"/>
      <c r="R250" s="35"/>
      <c r="S250" s="35"/>
      <c r="T250" s="36" t="s">
        <v>63</v>
      </c>
      <c r="U250" s="65">
        <v>15.12</v>
      </c>
      <c r="V250" s="66">
        <f>IFERROR(IF(U250="",0,CEILING((U250/$H250),1)*$H250),"")</f>
        <v>15.120000000000001</v>
      </c>
      <c r="W250" s="37">
        <f>IFERROR(IF(V250=0,"",ROUNDUP(V250/H250,0)*0.00753),"")</f>
        <v>4.5179999999999998E-2</v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81">
        <v>4607091383959</v>
      </c>
      <c r="E251" s="82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174" t="s">
        <v>520</v>
      </c>
      <c r="N251" s="84"/>
      <c r="O251" s="84"/>
      <c r="P251" s="84"/>
      <c r="Q251" s="82"/>
      <c r="R251" s="35"/>
      <c r="S251" s="35"/>
      <c r="T251" s="36" t="s">
        <v>63</v>
      </c>
      <c r="U251" s="65">
        <v>15.12</v>
      </c>
      <c r="V251" s="66">
        <f>IFERROR(IF(U251="",0,CEILING((U251/$H251),1)*$H251),"")</f>
        <v>15.120000000000001</v>
      </c>
      <c r="W251" s="37">
        <f>IFERROR(IF(V251=0,"",ROUNDUP(V251/H251,0)*0.00753),"")</f>
        <v>4.5179999999999998E-2</v>
      </c>
      <c r="X251" s="57"/>
      <c r="Y251" s="58"/>
    </row>
    <row r="252" spans="1:25" x14ac:dyDescent="0.2">
      <c r="A252" s="9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64</v>
      </c>
      <c r="N252" s="88"/>
      <c r="O252" s="88"/>
      <c r="P252" s="88"/>
      <c r="Q252" s="88"/>
      <c r="R252" s="88"/>
      <c r="S252" s="89"/>
      <c r="T252" s="38" t="s">
        <v>65</v>
      </c>
      <c r="U252" s="67">
        <f>IFERROR(U249/H249,"0")+IFERROR(U250/H250,"0")+IFERROR(U251/H251,"0")</f>
        <v>12</v>
      </c>
      <c r="V252" s="67">
        <f>IFERROR(V249/H249,"0")+IFERROR(V250/H250,"0")+IFERROR(V251/H251,"0")</f>
        <v>12</v>
      </c>
      <c r="W252" s="67">
        <f>IFERROR(IF(W249="",0,W249),"0")+IFERROR(IF(W250="",0,W250),"0")+IFERROR(IF(W251="",0,W251),"0")</f>
        <v>9.0359999999999996E-2</v>
      </c>
      <c r="X252" s="68"/>
      <c r="Y252" s="68"/>
    </row>
    <row r="253" spans="1:2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8" t="s">
        <v>63</v>
      </c>
      <c r="U253" s="67">
        <f>IFERROR(SUM(U249:U251),"0")</f>
        <v>30.24</v>
      </c>
      <c r="V253" s="67">
        <f>IFERROR(SUM(V249:V251),"0")</f>
        <v>30.240000000000002</v>
      </c>
      <c r="W253" s="38"/>
      <c r="X253" s="68"/>
      <c r="Y253" s="68"/>
    </row>
    <row r="254" spans="1:25" ht="14.25" customHeight="1" x14ac:dyDescent="0.25">
      <c r="A254" s="92" t="s">
        <v>240</v>
      </c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81">
        <v>4607091388831</v>
      </c>
      <c r="E255" s="82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170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4"/>
      <c r="O255" s="84"/>
      <c r="P255" s="84"/>
      <c r="Q255" s="82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9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64</v>
      </c>
      <c r="N256" s="88"/>
      <c r="O256" s="88"/>
      <c r="P256" s="88"/>
      <c r="Q256" s="88"/>
      <c r="R256" s="88"/>
      <c r="S256" s="89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92" t="s">
        <v>85</v>
      </c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81">
        <v>4607091383102</v>
      </c>
      <c r="E259" s="82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171" t="s">
        <v>525</v>
      </c>
      <c r="N259" s="84"/>
      <c r="O259" s="84"/>
      <c r="P259" s="84"/>
      <c r="Q259" s="82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9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64</v>
      </c>
      <c r="N260" s="88"/>
      <c r="O260" s="88"/>
      <c r="P260" s="88"/>
      <c r="Q260" s="88"/>
      <c r="R260" s="88"/>
      <c r="S260" s="89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92" t="s">
        <v>99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81">
        <v>4607091389142</v>
      </c>
      <c r="E263" s="82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169" t="s">
        <v>529</v>
      </c>
      <c r="N263" s="84"/>
      <c r="O263" s="84"/>
      <c r="P263" s="84"/>
      <c r="Q263" s="82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9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91"/>
      <c r="M264" s="87" t="s">
        <v>64</v>
      </c>
      <c r="N264" s="88"/>
      <c r="O264" s="88"/>
      <c r="P264" s="88"/>
      <c r="Q264" s="88"/>
      <c r="R264" s="88"/>
      <c r="S264" s="89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91"/>
      <c r="M265" s="87" t="s">
        <v>64</v>
      </c>
      <c r="N265" s="88"/>
      <c r="O265" s="88"/>
      <c r="P265" s="88"/>
      <c r="Q265" s="88"/>
      <c r="R265" s="88"/>
      <c r="S265" s="89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97" t="s">
        <v>530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49"/>
      <c r="Y266" s="49"/>
    </row>
    <row r="267" spans="1:25" ht="16.5" customHeight="1" x14ac:dyDescent="0.25">
      <c r="A267" s="99" t="s">
        <v>531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61"/>
      <c r="Y267" s="61"/>
    </row>
    <row r="268" spans="1:25" ht="14.25" customHeight="1" x14ac:dyDescent="0.25">
      <c r="A268" s="92" t="s">
        <v>114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81">
        <v>4607091383997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166" t="s">
        <v>534</v>
      </c>
      <c r="N269" s="84"/>
      <c r="O269" s="84"/>
      <c r="P269" s="84"/>
      <c r="Q269" s="82"/>
      <c r="R269" s="35"/>
      <c r="S269" s="35"/>
      <c r="T269" s="36" t="s">
        <v>63</v>
      </c>
      <c r="U269" s="65">
        <v>4200</v>
      </c>
      <c r="V269" s="66">
        <f t="shared" ref="V269:V276" si="13">IFERROR(IF(U269="",0,CEILING((U269/$H269),1)*$H269),"")</f>
        <v>4200</v>
      </c>
      <c r="W269" s="37">
        <f>IFERROR(IF(V269=0,"",ROUNDUP(V269/H269,0)*0.02175),"")</f>
        <v>6.09</v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81">
        <v>4607091383997</v>
      </c>
      <c r="E270" s="82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167" t="s">
        <v>534</v>
      </c>
      <c r="N270" s="84"/>
      <c r="O270" s="84"/>
      <c r="P270" s="84"/>
      <c r="Q270" s="82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81">
        <v>4607091384130</v>
      </c>
      <c r="E271" s="82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168" t="s">
        <v>538</v>
      </c>
      <c r="N271" s="84"/>
      <c r="O271" s="84"/>
      <c r="P271" s="84"/>
      <c r="Q271" s="82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81">
        <v>4607091384130</v>
      </c>
      <c r="E272" s="82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161" t="s">
        <v>538</v>
      </c>
      <c r="N272" s="84"/>
      <c r="O272" s="84"/>
      <c r="P272" s="84"/>
      <c r="Q272" s="82"/>
      <c r="R272" s="35"/>
      <c r="S272" s="35"/>
      <c r="T272" s="36" t="s">
        <v>63</v>
      </c>
      <c r="U272" s="65">
        <v>4200</v>
      </c>
      <c r="V272" s="66">
        <f t="shared" si="13"/>
        <v>4200</v>
      </c>
      <c r="W272" s="37">
        <f>IFERROR(IF(V272=0,"",ROUNDUP(V272/H272,0)*0.02175),"")</f>
        <v>6.09</v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81">
        <v>4607091384147</v>
      </c>
      <c r="E273" s="82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162" t="s">
        <v>542</v>
      </c>
      <c r="N273" s="84"/>
      <c r="O273" s="84"/>
      <c r="P273" s="84"/>
      <c r="Q273" s="82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81">
        <v>4607091384147</v>
      </c>
      <c r="E274" s="82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163" t="s">
        <v>542</v>
      </c>
      <c r="N274" s="84"/>
      <c r="O274" s="84"/>
      <c r="P274" s="84"/>
      <c r="Q274" s="82"/>
      <c r="R274" s="35"/>
      <c r="S274" s="35"/>
      <c r="T274" s="36" t="s">
        <v>63</v>
      </c>
      <c r="U274" s="65">
        <v>1600</v>
      </c>
      <c r="V274" s="66">
        <f t="shared" si="13"/>
        <v>1605</v>
      </c>
      <c r="W274" s="37">
        <f>IFERROR(IF(V274=0,"",ROUNDUP(V274/H274,0)*0.02175),"")</f>
        <v>2.3272499999999998</v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81">
        <v>4607091384154</v>
      </c>
      <c r="E275" s="82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164" t="s">
        <v>546</v>
      </c>
      <c r="N275" s="84"/>
      <c r="O275" s="84"/>
      <c r="P275" s="84"/>
      <c r="Q275" s="82"/>
      <c r="R275" s="35"/>
      <c r="S275" s="35"/>
      <c r="T275" s="36" t="s">
        <v>63</v>
      </c>
      <c r="U275" s="65">
        <v>25</v>
      </c>
      <c r="V275" s="66">
        <f t="shared" si="13"/>
        <v>25</v>
      </c>
      <c r="W275" s="37">
        <f>IFERROR(IF(V275=0,"",ROUNDUP(V275/H275,0)*0.00937),"")</f>
        <v>4.6850000000000003E-2</v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81">
        <v>4607091384161</v>
      </c>
      <c r="E276" s="82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165" t="s">
        <v>549</v>
      </c>
      <c r="N276" s="84"/>
      <c r="O276" s="84"/>
      <c r="P276" s="84"/>
      <c r="Q276" s="82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64</v>
      </c>
      <c r="N277" s="88"/>
      <c r="O277" s="88"/>
      <c r="P277" s="88"/>
      <c r="Q277" s="88"/>
      <c r="R277" s="88"/>
      <c r="S277" s="89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671.66666666666663</v>
      </c>
      <c r="V277" s="67">
        <f>IFERROR(V269/H269,"0")+IFERROR(V270/H270,"0")+IFERROR(V271/H271,"0")+IFERROR(V272/H272,"0")+IFERROR(V273/H273,"0")+IFERROR(V274/H274,"0")+IFERROR(V275/H275,"0")+IFERROR(V276/H276,"0")</f>
        <v>672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14.554099999999998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64</v>
      </c>
      <c r="N278" s="88"/>
      <c r="O278" s="88"/>
      <c r="P278" s="88"/>
      <c r="Q278" s="88"/>
      <c r="R278" s="88"/>
      <c r="S278" s="89"/>
      <c r="T278" s="38" t="s">
        <v>63</v>
      </c>
      <c r="U278" s="67">
        <f>IFERROR(SUM(U269:U276),"0")</f>
        <v>10025</v>
      </c>
      <c r="V278" s="67">
        <f>IFERROR(SUM(V269:V276),"0")</f>
        <v>10030</v>
      </c>
      <c r="W278" s="38"/>
      <c r="X278" s="68"/>
      <c r="Y278" s="68"/>
    </row>
    <row r="279" spans="1:25" ht="14.25" customHeight="1" x14ac:dyDescent="0.25">
      <c r="A279" s="92" t="s">
        <v>105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81">
        <v>4607091383980</v>
      </c>
      <c r="E280" s="82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159" t="s">
        <v>552</v>
      </c>
      <c r="N280" s="84"/>
      <c r="O280" s="84"/>
      <c r="P280" s="84"/>
      <c r="Q280" s="82"/>
      <c r="R280" s="35"/>
      <c r="S280" s="35"/>
      <c r="T280" s="36" t="s">
        <v>63</v>
      </c>
      <c r="U280" s="65">
        <v>2150</v>
      </c>
      <c r="V280" s="66">
        <f>IFERROR(IF(U280="",0,CEILING((U280/$H280),1)*$H280),"")</f>
        <v>2160</v>
      </c>
      <c r="W280" s="37">
        <f>IFERROR(IF(V280=0,"",ROUNDUP(V280/H280,0)*0.02175),"")</f>
        <v>3.1319999999999997</v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81">
        <v>4607091384178</v>
      </c>
      <c r="E281" s="82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160" t="s">
        <v>555</v>
      </c>
      <c r="N281" s="84"/>
      <c r="O281" s="84"/>
      <c r="P281" s="84"/>
      <c r="Q281" s="82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64</v>
      </c>
      <c r="N282" s="88"/>
      <c r="O282" s="88"/>
      <c r="P282" s="88"/>
      <c r="Q282" s="88"/>
      <c r="R282" s="88"/>
      <c r="S282" s="89"/>
      <c r="T282" s="38" t="s">
        <v>65</v>
      </c>
      <c r="U282" s="67">
        <f>IFERROR(U280/H280,"0")+IFERROR(U281/H281,"0")</f>
        <v>143.33333333333334</v>
      </c>
      <c r="V282" s="67">
        <f>IFERROR(V280/H280,"0")+IFERROR(V281/H281,"0")</f>
        <v>144</v>
      </c>
      <c r="W282" s="67">
        <f>IFERROR(IF(W280="",0,W280),"0")+IFERROR(IF(W281="",0,W281),"0")</f>
        <v>3.1319999999999997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64</v>
      </c>
      <c r="N283" s="88"/>
      <c r="O283" s="88"/>
      <c r="P283" s="88"/>
      <c r="Q283" s="88"/>
      <c r="R283" s="88"/>
      <c r="S283" s="89"/>
      <c r="T283" s="38" t="s">
        <v>63</v>
      </c>
      <c r="U283" s="67">
        <f>IFERROR(SUM(U280:U281),"0")</f>
        <v>2150</v>
      </c>
      <c r="V283" s="67">
        <f>IFERROR(SUM(V280:V281),"0")</f>
        <v>2160</v>
      </c>
      <c r="W283" s="38"/>
      <c r="X283" s="68"/>
      <c r="Y283" s="68"/>
    </row>
    <row r="284" spans="1:25" ht="14.25" customHeight="1" x14ac:dyDescent="0.25">
      <c r="A284" s="92" t="s">
        <v>58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81">
        <v>4607091384833</v>
      </c>
      <c r="E285" s="82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157" t="s">
        <v>558</v>
      </c>
      <c r="N285" s="84"/>
      <c r="O285" s="84"/>
      <c r="P285" s="84"/>
      <c r="Q285" s="82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81">
        <v>4607091384857</v>
      </c>
      <c r="E286" s="82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158" t="s">
        <v>561</v>
      </c>
      <c r="N286" s="84"/>
      <c r="O286" s="84"/>
      <c r="P286" s="84"/>
      <c r="Q286" s="82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9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64</v>
      </c>
      <c r="N287" s="88"/>
      <c r="O287" s="88"/>
      <c r="P287" s="88"/>
      <c r="Q287" s="88"/>
      <c r="R287" s="88"/>
      <c r="S287" s="89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92" t="s">
        <v>66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81">
        <v>4607091384260</v>
      </c>
      <c r="E290" s="82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155" t="s">
        <v>564</v>
      </c>
      <c r="N290" s="84"/>
      <c r="O290" s="84"/>
      <c r="P290" s="84"/>
      <c r="Q290" s="82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9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64</v>
      </c>
      <c r="N291" s="88"/>
      <c r="O291" s="88"/>
      <c r="P291" s="88"/>
      <c r="Q291" s="88"/>
      <c r="R291" s="88"/>
      <c r="S291" s="89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92" t="s">
        <v>240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81">
        <v>4607091384673</v>
      </c>
      <c r="E294" s="82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156" t="s">
        <v>567</v>
      </c>
      <c r="N294" s="84"/>
      <c r="O294" s="84"/>
      <c r="P294" s="84"/>
      <c r="Q294" s="82"/>
      <c r="R294" s="35"/>
      <c r="S294" s="35"/>
      <c r="T294" s="36" t="s">
        <v>63</v>
      </c>
      <c r="U294" s="65">
        <v>500</v>
      </c>
      <c r="V294" s="66">
        <f>IFERROR(IF(U294="",0,CEILING((U294/$H294),1)*$H294),"")</f>
        <v>507</v>
      </c>
      <c r="W294" s="37">
        <f>IFERROR(IF(V294=0,"",ROUNDUP(V294/H294,0)*0.02175),"")</f>
        <v>1.4137499999999998</v>
      </c>
      <c r="X294" s="57"/>
      <c r="Y294" s="58"/>
    </row>
    <row r="295" spans="1:25" x14ac:dyDescent="0.2">
      <c r="A295" s="9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91"/>
      <c r="M295" s="87" t="s">
        <v>64</v>
      </c>
      <c r="N295" s="88"/>
      <c r="O295" s="88"/>
      <c r="P295" s="88"/>
      <c r="Q295" s="88"/>
      <c r="R295" s="88"/>
      <c r="S295" s="89"/>
      <c r="T295" s="38" t="s">
        <v>65</v>
      </c>
      <c r="U295" s="67">
        <f>IFERROR(U294/H294,"0")</f>
        <v>64.102564102564102</v>
      </c>
      <c r="V295" s="67">
        <f>IFERROR(V294/H294,"0")</f>
        <v>65</v>
      </c>
      <c r="W295" s="67">
        <f>IFERROR(IF(W294="",0,W294),"0")</f>
        <v>1.4137499999999998</v>
      </c>
      <c r="X295" s="68"/>
      <c r="Y295" s="68"/>
    </row>
    <row r="296" spans="1:2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91"/>
      <c r="M296" s="87" t="s">
        <v>64</v>
      </c>
      <c r="N296" s="88"/>
      <c r="O296" s="88"/>
      <c r="P296" s="88"/>
      <c r="Q296" s="88"/>
      <c r="R296" s="88"/>
      <c r="S296" s="89"/>
      <c r="T296" s="38" t="s">
        <v>63</v>
      </c>
      <c r="U296" s="67">
        <f>IFERROR(SUM(U294:U294),"0")</f>
        <v>500</v>
      </c>
      <c r="V296" s="67">
        <f>IFERROR(SUM(V294:V294),"0")</f>
        <v>507</v>
      </c>
      <c r="W296" s="38"/>
      <c r="X296" s="68"/>
      <c r="Y296" s="68"/>
    </row>
    <row r="297" spans="1:25" ht="16.5" customHeight="1" x14ac:dyDescent="0.25">
      <c r="A297" s="99" t="s">
        <v>568</v>
      </c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61"/>
      <c r="Y297" s="61"/>
    </row>
    <row r="298" spans="1:25" ht="14.25" customHeight="1" x14ac:dyDescent="0.25">
      <c r="A298" s="92" t="s">
        <v>114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81">
        <v>4680115881907</v>
      </c>
      <c r="E299" s="82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151" t="s">
        <v>571</v>
      </c>
      <c r="N299" s="84"/>
      <c r="O299" s="84"/>
      <c r="P299" s="84"/>
      <c r="Q299" s="82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81">
        <v>4607091384185</v>
      </c>
      <c r="E300" s="82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152" t="s">
        <v>574</v>
      </c>
      <c r="N300" s="84"/>
      <c r="O300" s="84"/>
      <c r="P300" s="84"/>
      <c r="Q300" s="82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81">
        <v>4607091384192</v>
      </c>
      <c r="E301" s="82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153" t="s">
        <v>577</v>
      </c>
      <c r="N301" s="84"/>
      <c r="O301" s="84"/>
      <c r="P301" s="84"/>
      <c r="Q301" s="82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81">
        <v>4607091384680</v>
      </c>
      <c r="E302" s="82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154" t="s">
        <v>580</v>
      </c>
      <c r="N302" s="84"/>
      <c r="O302" s="84"/>
      <c r="P302" s="84"/>
      <c r="Q302" s="82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64</v>
      </c>
      <c r="N303" s="88"/>
      <c r="O303" s="88"/>
      <c r="P303" s="88"/>
      <c r="Q303" s="88"/>
      <c r="R303" s="88"/>
      <c r="S303" s="89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64</v>
      </c>
      <c r="N304" s="88"/>
      <c r="O304" s="88"/>
      <c r="P304" s="88"/>
      <c r="Q304" s="88"/>
      <c r="R304" s="88"/>
      <c r="S304" s="89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92" t="s">
        <v>58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81">
        <v>4607091384802</v>
      </c>
      <c r="E306" s="82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149" t="s">
        <v>583</v>
      </c>
      <c r="N306" s="84"/>
      <c r="O306" s="84"/>
      <c r="P306" s="84"/>
      <c r="Q306" s="82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81">
        <v>4607091384826</v>
      </c>
      <c r="E307" s="82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150" t="s">
        <v>586</v>
      </c>
      <c r="N307" s="84"/>
      <c r="O307" s="84"/>
      <c r="P307" s="84"/>
      <c r="Q307" s="82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9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91"/>
      <c r="M308" s="87" t="s">
        <v>64</v>
      </c>
      <c r="N308" s="88"/>
      <c r="O308" s="88"/>
      <c r="P308" s="88"/>
      <c r="Q308" s="88"/>
      <c r="R308" s="88"/>
      <c r="S308" s="89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91"/>
      <c r="M309" s="87" t="s">
        <v>64</v>
      </c>
      <c r="N309" s="88"/>
      <c r="O309" s="88"/>
      <c r="P309" s="88"/>
      <c r="Q309" s="88"/>
      <c r="R309" s="88"/>
      <c r="S309" s="89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92" t="s">
        <v>66</v>
      </c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81">
        <v>4680115881976</v>
      </c>
      <c r="E311" s="82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145" t="s">
        <v>589</v>
      </c>
      <c r="N311" s="84"/>
      <c r="O311" s="84"/>
      <c r="P311" s="84"/>
      <c r="Q311" s="82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81">
        <v>4680115881969</v>
      </c>
      <c r="E312" s="82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146" t="s">
        <v>592</v>
      </c>
      <c r="N312" s="84"/>
      <c r="O312" s="84"/>
      <c r="P312" s="84"/>
      <c r="Q312" s="82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81">
        <v>4607091384246</v>
      </c>
      <c r="E313" s="82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147" t="s">
        <v>595</v>
      </c>
      <c r="N313" s="84"/>
      <c r="O313" s="84"/>
      <c r="P313" s="84"/>
      <c r="Q313" s="82"/>
      <c r="R313" s="35"/>
      <c r="S313" s="35"/>
      <c r="T313" s="36" t="s">
        <v>63</v>
      </c>
      <c r="U313" s="65">
        <v>100</v>
      </c>
      <c r="V313" s="66">
        <f>IFERROR(IF(U313="",0,CEILING((U313/$H313),1)*$H313),"")</f>
        <v>101.39999999999999</v>
      </c>
      <c r="W313" s="37">
        <f>IFERROR(IF(V313=0,"",ROUNDUP(V313/H313,0)*0.02175),"")</f>
        <v>0.28275</v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81">
        <v>4607091384253</v>
      </c>
      <c r="E314" s="82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148" t="s">
        <v>598</v>
      </c>
      <c r="N314" s="84"/>
      <c r="O314" s="84"/>
      <c r="P314" s="84"/>
      <c r="Q314" s="82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9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8" t="s">
        <v>65</v>
      </c>
      <c r="U315" s="67">
        <f>IFERROR(U311/H311,"0")+IFERROR(U312/H312,"0")+IFERROR(U313/H313,"0")+IFERROR(U314/H314,"0")</f>
        <v>12.820512820512821</v>
      </c>
      <c r="V315" s="67">
        <f>IFERROR(V311/H311,"0")+IFERROR(V312/H312,"0")+IFERROR(V313/H313,"0")+IFERROR(V314/H314,"0")</f>
        <v>13</v>
      </c>
      <c r="W315" s="67">
        <f>IFERROR(IF(W311="",0,W311),"0")+IFERROR(IF(W312="",0,W312),"0")+IFERROR(IF(W313="",0,W313),"0")+IFERROR(IF(W314="",0,W314),"0")</f>
        <v>0.28275</v>
      </c>
      <c r="X315" s="68"/>
      <c r="Y315" s="68"/>
    </row>
    <row r="316" spans="1:2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91"/>
      <c r="M316" s="87" t="s">
        <v>64</v>
      </c>
      <c r="N316" s="88"/>
      <c r="O316" s="88"/>
      <c r="P316" s="88"/>
      <c r="Q316" s="88"/>
      <c r="R316" s="88"/>
      <c r="S316" s="89"/>
      <c r="T316" s="38" t="s">
        <v>63</v>
      </c>
      <c r="U316" s="67">
        <f>IFERROR(SUM(U311:U314),"0")</f>
        <v>100</v>
      </c>
      <c r="V316" s="67">
        <f>IFERROR(SUM(V311:V314),"0")</f>
        <v>101.39999999999999</v>
      </c>
      <c r="W316" s="38"/>
      <c r="X316" s="68"/>
      <c r="Y316" s="68"/>
    </row>
    <row r="317" spans="1:25" ht="14.25" customHeight="1" x14ac:dyDescent="0.25">
      <c r="A317" s="92" t="s">
        <v>240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81">
        <v>4607091389357</v>
      </c>
      <c r="E318" s="82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143" t="s">
        <v>601</v>
      </c>
      <c r="N318" s="84"/>
      <c r="O318" s="84"/>
      <c r="P318" s="84"/>
      <c r="Q318" s="82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81">
        <v>4607091389357</v>
      </c>
      <c r="E319" s="82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144" t="s">
        <v>601</v>
      </c>
      <c r="N319" s="84"/>
      <c r="O319" s="84"/>
      <c r="P319" s="84"/>
      <c r="Q319" s="82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9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91"/>
      <c r="M320" s="87" t="s">
        <v>64</v>
      </c>
      <c r="N320" s="88"/>
      <c r="O320" s="88"/>
      <c r="P320" s="88"/>
      <c r="Q320" s="88"/>
      <c r="R320" s="88"/>
      <c r="S320" s="89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97" t="s">
        <v>603</v>
      </c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49"/>
      <c r="Y322" s="49"/>
    </row>
    <row r="323" spans="1:25" ht="16.5" customHeight="1" x14ac:dyDescent="0.25">
      <c r="A323" s="99" t="s">
        <v>604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1"/>
      <c r="Y323" s="61"/>
    </row>
    <row r="324" spans="1:25" ht="14.25" customHeight="1" x14ac:dyDescent="0.25">
      <c r="A324" s="92" t="s">
        <v>114</v>
      </c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81">
        <v>4607091389708</v>
      </c>
      <c r="E325" s="82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141" t="s">
        <v>607</v>
      </c>
      <c r="N325" s="84"/>
      <c r="O325" s="84"/>
      <c r="P325" s="84"/>
      <c r="Q325" s="82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81">
        <v>4607091389692</v>
      </c>
      <c r="E326" s="82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142" t="s">
        <v>610</v>
      </c>
      <c r="N326" s="84"/>
      <c r="O326" s="84"/>
      <c r="P326" s="84"/>
      <c r="Q326" s="82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9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91"/>
      <c r="M327" s="87" t="s">
        <v>64</v>
      </c>
      <c r="N327" s="88"/>
      <c r="O327" s="88"/>
      <c r="P327" s="88"/>
      <c r="Q327" s="88"/>
      <c r="R327" s="88"/>
      <c r="S327" s="89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91"/>
      <c r="M328" s="87" t="s">
        <v>64</v>
      </c>
      <c r="N328" s="88"/>
      <c r="O328" s="88"/>
      <c r="P328" s="88"/>
      <c r="Q328" s="88"/>
      <c r="R328" s="88"/>
      <c r="S328" s="89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92" t="s">
        <v>58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81">
        <v>4607091389753</v>
      </c>
      <c r="E330" s="82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137" t="s">
        <v>613</v>
      </c>
      <c r="N330" s="84"/>
      <c r="O330" s="84"/>
      <c r="P330" s="84"/>
      <c r="Q330" s="82"/>
      <c r="R330" s="35"/>
      <c r="S330" s="35"/>
      <c r="T330" s="36" t="s">
        <v>63</v>
      </c>
      <c r="U330" s="65">
        <v>0</v>
      </c>
      <c r="V330" s="66">
        <f t="shared" ref="V330:V336" si="14">IFERROR(IF(U330="",0,CEILING((U330/$H330),1)*$H330),"")</f>
        <v>0</v>
      </c>
      <c r="W330" s="37" t="str">
        <f>IFERROR(IF(V330=0,"",ROUNDUP(V330/H330,0)*0.00753),"")</f>
        <v/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81">
        <v>4607091389760</v>
      </c>
      <c r="E331" s="82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138" t="s">
        <v>616</v>
      </c>
      <c r="N331" s="84"/>
      <c r="O331" s="84"/>
      <c r="P331" s="84"/>
      <c r="Q331" s="82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81">
        <v>4607091389746</v>
      </c>
      <c r="E332" s="82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139" t="s">
        <v>619</v>
      </c>
      <c r="N332" s="84"/>
      <c r="O332" s="84"/>
      <c r="P332" s="84"/>
      <c r="Q332" s="82"/>
      <c r="R332" s="35"/>
      <c r="S332" s="35"/>
      <c r="T332" s="36" t="s">
        <v>63</v>
      </c>
      <c r="U332" s="65">
        <v>260</v>
      </c>
      <c r="V332" s="66">
        <f t="shared" si="14"/>
        <v>260.40000000000003</v>
      </c>
      <c r="W332" s="37">
        <f>IFERROR(IF(V332=0,"",ROUNDUP(V332/H332,0)*0.00753),"")</f>
        <v>0.46686</v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81">
        <v>4607091384338</v>
      </c>
      <c r="E333" s="82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140" t="s">
        <v>622</v>
      </c>
      <c r="N333" s="84"/>
      <c r="O333" s="84"/>
      <c r="P333" s="84"/>
      <c r="Q333" s="82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81">
        <v>4607091389524</v>
      </c>
      <c r="E334" s="82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134" t="s">
        <v>625</v>
      </c>
      <c r="N334" s="84"/>
      <c r="O334" s="84"/>
      <c r="P334" s="84"/>
      <c r="Q334" s="82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81">
        <v>4607091384345</v>
      </c>
      <c r="E335" s="82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135" t="s">
        <v>628</v>
      </c>
      <c r="N335" s="84"/>
      <c r="O335" s="84"/>
      <c r="P335" s="84"/>
      <c r="Q335" s="82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81">
        <v>4607091389531</v>
      </c>
      <c r="E336" s="82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136" t="s">
        <v>631</v>
      </c>
      <c r="N336" s="84"/>
      <c r="O336" s="84"/>
      <c r="P336" s="84"/>
      <c r="Q336" s="82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9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91"/>
      <c r="M337" s="87" t="s">
        <v>64</v>
      </c>
      <c r="N337" s="88"/>
      <c r="O337" s="88"/>
      <c r="P337" s="88"/>
      <c r="Q337" s="88"/>
      <c r="R337" s="88"/>
      <c r="S337" s="89"/>
      <c r="T337" s="38" t="s">
        <v>65</v>
      </c>
      <c r="U337" s="67">
        <f>IFERROR(U330/H330,"0")+IFERROR(U331/H331,"0")+IFERROR(U332/H332,"0")+IFERROR(U333/H333,"0")+IFERROR(U334/H334,"0")+IFERROR(U335/H335,"0")+IFERROR(U336/H336,"0")</f>
        <v>61.904761904761905</v>
      </c>
      <c r="V337" s="67">
        <f>IFERROR(V330/H330,"0")+IFERROR(V331/H331,"0")+IFERROR(V332/H332,"0")+IFERROR(V333/H333,"0")+IFERROR(V334/H334,"0")+IFERROR(V335/H335,"0")+IFERROR(V336/H336,"0")</f>
        <v>62.000000000000007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0.46686</v>
      </c>
      <c r="X337" s="68"/>
      <c r="Y337" s="68"/>
    </row>
    <row r="338" spans="1:2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IFERROR(SUM(U330:U336),"0")</f>
        <v>260</v>
      </c>
      <c r="V338" s="67">
        <f>IFERROR(SUM(V330:V336),"0")</f>
        <v>260.40000000000003</v>
      </c>
      <c r="W338" s="38"/>
      <c r="X338" s="68"/>
      <c r="Y338" s="68"/>
    </row>
    <row r="339" spans="1:25" ht="14.25" customHeight="1" x14ac:dyDescent="0.25">
      <c r="A339" s="92" t="s">
        <v>66</v>
      </c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81">
        <v>4607091389685</v>
      </c>
      <c r="E340" s="82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130" t="s">
        <v>634</v>
      </c>
      <c r="N340" s="84"/>
      <c r="O340" s="84"/>
      <c r="P340" s="84"/>
      <c r="Q340" s="82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81">
        <v>4607091389654</v>
      </c>
      <c r="E341" s="82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131" t="s">
        <v>637</v>
      </c>
      <c r="N341" s="84"/>
      <c r="O341" s="84"/>
      <c r="P341" s="84"/>
      <c r="Q341" s="82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81">
        <v>4607091384352</v>
      </c>
      <c r="E342" s="82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132" t="s">
        <v>640</v>
      </c>
      <c r="N342" s="84"/>
      <c r="O342" s="84"/>
      <c r="P342" s="84"/>
      <c r="Q342" s="82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81">
        <v>4607091389661</v>
      </c>
      <c r="E343" s="82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133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4"/>
      <c r="O343" s="84"/>
      <c r="P343" s="84"/>
      <c r="Q343" s="82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9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91"/>
      <c r="M344" s="87" t="s">
        <v>64</v>
      </c>
      <c r="N344" s="88"/>
      <c r="O344" s="88"/>
      <c r="P344" s="88"/>
      <c r="Q344" s="88"/>
      <c r="R344" s="88"/>
      <c r="S344" s="89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91"/>
      <c r="M345" s="87" t="s">
        <v>64</v>
      </c>
      <c r="N345" s="88"/>
      <c r="O345" s="88"/>
      <c r="P345" s="88"/>
      <c r="Q345" s="88"/>
      <c r="R345" s="88"/>
      <c r="S345" s="89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92" t="s">
        <v>240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81">
        <v>4680115881648</v>
      </c>
      <c r="E347" s="82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129" t="s">
        <v>645</v>
      </c>
      <c r="N347" s="84"/>
      <c r="O347" s="84"/>
      <c r="P347" s="84"/>
      <c r="Q347" s="82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99" t="s">
        <v>646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1"/>
      <c r="Y350" s="61"/>
    </row>
    <row r="351" spans="1:25" ht="14.25" customHeight="1" x14ac:dyDescent="0.25">
      <c r="A351" s="92" t="s">
        <v>105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81">
        <v>4607091389388</v>
      </c>
      <c r="E352" s="82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127" t="s">
        <v>649</v>
      </c>
      <c r="N352" s="84"/>
      <c r="O352" s="84"/>
      <c r="P352" s="84"/>
      <c r="Q352" s="82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81">
        <v>4607091389364</v>
      </c>
      <c r="E353" s="82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128" t="s">
        <v>652</v>
      </c>
      <c r="N353" s="84"/>
      <c r="O353" s="84"/>
      <c r="P353" s="84"/>
      <c r="Q353" s="82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9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91"/>
      <c r="M354" s="87" t="s">
        <v>64</v>
      </c>
      <c r="N354" s="88"/>
      <c r="O354" s="88"/>
      <c r="P354" s="88"/>
      <c r="Q354" s="88"/>
      <c r="R354" s="88"/>
      <c r="S354" s="89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91"/>
      <c r="M355" s="87" t="s">
        <v>64</v>
      </c>
      <c r="N355" s="88"/>
      <c r="O355" s="88"/>
      <c r="P355" s="88"/>
      <c r="Q355" s="88"/>
      <c r="R355" s="88"/>
      <c r="S355" s="89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92" t="s">
        <v>58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81">
        <v>4607091389739</v>
      </c>
      <c r="E357" s="82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123" t="s">
        <v>655</v>
      </c>
      <c r="N357" s="84"/>
      <c r="O357" s="84"/>
      <c r="P357" s="84"/>
      <c r="Q357" s="82"/>
      <c r="R357" s="35"/>
      <c r="S357" s="35"/>
      <c r="T357" s="36" t="s">
        <v>63</v>
      </c>
      <c r="U357" s="65">
        <v>360</v>
      </c>
      <c r="V357" s="66">
        <f>IFERROR(IF(U357="",0,CEILING((U357/$H357),1)*$H357),"")</f>
        <v>361.2</v>
      </c>
      <c r="W357" s="37">
        <f>IFERROR(IF(V357=0,"",ROUNDUP(V357/H357,0)*0.00753),"")</f>
        <v>0.64758000000000004</v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81">
        <v>4607091389425</v>
      </c>
      <c r="E358" s="82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124" t="s">
        <v>658</v>
      </c>
      <c r="N358" s="84"/>
      <c r="O358" s="84"/>
      <c r="P358" s="84"/>
      <c r="Q358" s="82"/>
      <c r="R358" s="35"/>
      <c r="S358" s="35"/>
      <c r="T358" s="36" t="s">
        <v>63</v>
      </c>
      <c r="U358" s="65">
        <v>21</v>
      </c>
      <c r="V358" s="66">
        <f>IFERROR(IF(U358="",0,CEILING((U358/$H358),1)*$H358),"")</f>
        <v>21</v>
      </c>
      <c r="W358" s="37">
        <f>IFERROR(IF(V358=0,"",ROUNDUP(V358/H358,0)*0.00502),"")</f>
        <v>5.0200000000000002E-2</v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81">
        <v>4680115880771</v>
      </c>
      <c r="E359" s="82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125" t="s">
        <v>661</v>
      </c>
      <c r="N359" s="84"/>
      <c r="O359" s="84"/>
      <c r="P359" s="84"/>
      <c r="Q359" s="82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81">
        <v>4607091389500</v>
      </c>
      <c r="E360" s="82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126" t="s">
        <v>664</v>
      </c>
      <c r="N360" s="84"/>
      <c r="O360" s="84"/>
      <c r="P360" s="84"/>
      <c r="Q360" s="82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81">
        <v>4680115881983</v>
      </c>
      <c r="E361" s="82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121" t="s">
        <v>667</v>
      </c>
      <c r="N361" s="84"/>
      <c r="O361" s="84"/>
      <c r="P361" s="84"/>
      <c r="Q361" s="82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9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91"/>
      <c r="M362" s="87" t="s">
        <v>64</v>
      </c>
      <c r="N362" s="88"/>
      <c r="O362" s="88"/>
      <c r="P362" s="88"/>
      <c r="Q362" s="88"/>
      <c r="R362" s="88"/>
      <c r="S362" s="89"/>
      <c r="T362" s="38" t="s">
        <v>65</v>
      </c>
      <c r="U362" s="67">
        <f>IFERROR(U357/H357,"0")+IFERROR(U358/H358,"0")+IFERROR(U359/H359,"0")+IFERROR(U360/H360,"0")+IFERROR(U361/H361,"0")</f>
        <v>95.714285714285708</v>
      </c>
      <c r="V362" s="67">
        <f>IFERROR(V357/H357,"0")+IFERROR(V358/H358,"0")+IFERROR(V359/H359,"0")+IFERROR(V360/H360,"0")+IFERROR(V361/H361,"0")</f>
        <v>96</v>
      </c>
      <c r="W362" s="67">
        <f>IFERROR(IF(W357="",0,W357),"0")+IFERROR(IF(W358="",0,W358),"0")+IFERROR(IF(W359="",0,W359),"0")+IFERROR(IF(W360="",0,W360),"0")+IFERROR(IF(W361="",0,W361),"0")</f>
        <v>0.69778000000000007</v>
      </c>
      <c r="X362" s="68"/>
      <c r="Y362" s="68"/>
    </row>
    <row r="363" spans="1:2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91"/>
      <c r="M363" s="87" t="s">
        <v>64</v>
      </c>
      <c r="N363" s="88"/>
      <c r="O363" s="88"/>
      <c r="P363" s="88"/>
      <c r="Q363" s="88"/>
      <c r="R363" s="88"/>
      <c r="S363" s="89"/>
      <c r="T363" s="38" t="s">
        <v>63</v>
      </c>
      <c r="U363" s="67">
        <f>IFERROR(SUM(U357:U361),"0")</f>
        <v>381</v>
      </c>
      <c r="V363" s="67">
        <f>IFERROR(SUM(V357:V361),"0")</f>
        <v>382.2</v>
      </c>
      <c r="W363" s="38"/>
      <c r="X363" s="68"/>
      <c r="Y363" s="68"/>
    </row>
    <row r="364" spans="1:25" ht="27.75" customHeight="1" x14ac:dyDescent="0.2">
      <c r="A364" s="97" t="s">
        <v>668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49"/>
      <c r="Y364" s="49"/>
    </row>
    <row r="365" spans="1:25" ht="16.5" customHeight="1" x14ac:dyDescent="0.25">
      <c r="A365" s="99" t="s">
        <v>668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61"/>
      <c r="Y365" s="61"/>
    </row>
    <row r="366" spans="1:25" ht="14.25" customHeight="1" x14ac:dyDescent="0.25">
      <c r="A366" s="92" t="s">
        <v>114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81">
        <v>4680115882782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122" t="s">
        <v>671</v>
      </c>
      <c r="N367" s="84"/>
      <c r="O367" s="84"/>
      <c r="P367" s="84"/>
      <c r="Q367" s="82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81">
        <v>4607091389067</v>
      </c>
      <c r="E368" s="82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116" t="s">
        <v>674</v>
      </c>
      <c r="N368" s="84"/>
      <c r="O368" s="84"/>
      <c r="P368" s="84"/>
      <c r="Q368" s="82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81">
        <v>4607091383522</v>
      </c>
      <c r="E369" s="82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11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4"/>
      <c r="O369" s="84"/>
      <c r="P369" s="84"/>
      <c r="Q369" s="82"/>
      <c r="R369" s="35"/>
      <c r="S369" s="35"/>
      <c r="T369" s="36" t="s">
        <v>63</v>
      </c>
      <c r="U369" s="65">
        <v>70</v>
      </c>
      <c r="V369" s="66">
        <f t="shared" si="15"/>
        <v>73.92</v>
      </c>
      <c r="W369" s="37">
        <f>IFERROR(IF(V369=0,"",ROUNDUP(V369/H369,0)*0.01196),"")</f>
        <v>0.16744000000000001</v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81">
        <v>4607091384437</v>
      </c>
      <c r="E370" s="82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118" t="s">
        <v>679</v>
      </c>
      <c r="N370" s="84"/>
      <c r="O370" s="84"/>
      <c r="P370" s="84"/>
      <c r="Q370" s="82"/>
      <c r="R370" s="35"/>
      <c r="S370" s="35"/>
      <c r="T370" s="36" t="s">
        <v>63</v>
      </c>
      <c r="U370" s="65">
        <v>20</v>
      </c>
      <c r="V370" s="66">
        <f t="shared" si="15"/>
        <v>21.12</v>
      </c>
      <c r="W370" s="37">
        <f>IFERROR(IF(V370=0,"",ROUNDUP(V370/H370,0)*0.01196),"")</f>
        <v>4.7840000000000001E-2</v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81">
        <v>4607091389104</v>
      </c>
      <c r="E371" s="82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11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4"/>
      <c r="O371" s="84"/>
      <c r="P371" s="84"/>
      <c r="Q371" s="82"/>
      <c r="R371" s="35"/>
      <c r="S371" s="35"/>
      <c r="T371" s="36" t="s">
        <v>63</v>
      </c>
      <c r="U371" s="65">
        <v>100</v>
      </c>
      <c r="V371" s="66">
        <f t="shared" si="15"/>
        <v>100.32000000000001</v>
      </c>
      <c r="W371" s="37">
        <f>IFERROR(IF(V371=0,"",ROUNDUP(V371/H371,0)*0.01196),"")</f>
        <v>0.22724</v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81">
        <v>4607091389036</v>
      </c>
      <c r="E372" s="82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120" t="s">
        <v>684</v>
      </c>
      <c r="N372" s="84"/>
      <c r="O372" s="84"/>
      <c r="P372" s="84"/>
      <c r="Q372" s="82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81">
        <v>4680115880603</v>
      </c>
      <c r="E373" s="82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112" t="s">
        <v>687</v>
      </c>
      <c r="N373" s="84"/>
      <c r="O373" s="84"/>
      <c r="P373" s="84"/>
      <c r="Q373" s="82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81">
        <v>4607091389999</v>
      </c>
      <c r="E374" s="82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113" t="s">
        <v>690</v>
      </c>
      <c r="N374" s="84"/>
      <c r="O374" s="84"/>
      <c r="P374" s="84"/>
      <c r="Q374" s="82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81">
        <v>4607091389098</v>
      </c>
      <c r="E375" s="82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114" t="s">
        <v>693</v>
      </c>
      <c r="N375" s="84"/>
      <c r="O375" s="84"/>
      <c r="P375" s="84"/>
      <c r="Q375" s="82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81">
        <v>4607091389982</v>
      </c>
      <c r="E376" s="82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115" t="s">
        <v>696</v>
      </c>
      <c r="N376" s="84"/>
      <c r="O376" s="84"/>
      <c r="P376" s="84"/>
      <c r="Q376" s="82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9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64</v>
      </c>
      <c r="N377" s="88"/>
      <c r="O377" s="88"/>
      <c r="P377" s="88"/>
      <c r="Q377" s="88"/>
      <c r="R377" s="88"/>
      <c r="S377" s="89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35.984848484848484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37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0.44252000000000002</v>
      </c>
      <c r="X377" s="68"/>
      <c r="Y377" s="68"/>
    </row>
    <row r="378" spans="1:2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91"/>
      <c r="M378" s="87" t="s">
        <v>64</v>
      </c>
      <c r="N378" s="88"/>
      <c r="O378" s="88"/>
      <c r="P378" s="88"/>
      <c r="Q378" s="88"/>
      <c r="R378" s="88"/>
      <c r="S378" s="89"/>
      <c r="T378" s="38" t="s">
        <v>63</v>
      </c>
      <c r="U378" s="67">
        <f>IFERROR(SUM(U367:U376),"0")</f>
        <v>190</v>
      </c>
      <c r="V378" s="67">
        <f>IFERROR(SUM(V367:V376),"0")</f>
        <v>195.36</v>
      </c>
      <c r="W378" s="38"/>
      <c r="X378" s="68"/>
      <c r="Y378" s="68"/>
    </row>
    <row r="379" spans="1:25" ht="14.25" customHeight="1" x14ac:dyDescent="0.25">
      <c r="A379" s="92" t="s">
        <v>105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81">
        <v>4607091388930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110" t="s">
        <v>699</v>
      </c>
      <c r="N380" s="84"/>
      <c r="O380" s="84"/>
      <c r="P380" s="84"/>
      <c r="Q380" s="82"/>
      <c r="R380" s="35"/>
      <c r="S380" s="35"/>
      <c r="T380" s="36" t="s">
        <v>63</v>
      </c>
      <c r="U380" s="65">
        <v>100</v>
      </c>
      <c r="V380" s="66">
        <f>IFERROR(IF(U380="",0,CEILING((U380/$H380),1)*$H380),"")</f>
        <v>100.32000000000001</v>
      </c>
      <c r="W380" s="37">
        <f>IFERROR(IF(V380=0,"",ROUNDUP(V380/H380,0)*0.01196),"")</f>
        <v>0.22724</v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81">
        <v>4680115880054</v>
      </c>
      <c r="E381" s="82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111" t="s">
        <v>702</v>
      </c>
      <c r="N381" s="84"/>
      <c r="O381" s="84"/>
      <c r="P381" s="84"/>
      <c r="Q381" s="82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9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91"/>
      <c r="M382" s="87" t="s">
        <v>64</v>
      </c>
      <c r="N382" s="88"/>
      <c r="O382" s="88"/>
      <c r="P382" s="88"/>
      <c r="Q382" s="88"/>
      <c r="R382" s="88"/>
      <c r="S382" s="89"/>
      <c r="T382" s="38" t="s">
        <v>65</v>
      </c>
      <c r="U382" s="67">
        <f>IFERROR(U380/H380,"0")+IFERROR(U381/H381,"0")</f>
        <v>18.939393939393938</v>
      </c>
      <c r="V382" s="67">
        <f>IFERROR(V380/H380,"0")+IFERROR(V381/H381,"0")</f>
        <v>19</v>
      </c>
      <c r="W382" s="67">
        <f>IFERROR(IF(W380="",0,W380),"0")+IFERROR(IF(W381="",0,W381),"0")</f>
        <v>0.22724</v>
      </c>
      <c r="X382" s="68"/>
      <c r="Y382" s="68"/>
    </row>
    <row r="383" spans="1:2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91"/>
      <c r="M383" s="87" t="s">
        <v>64</v>
      </c>
      <c r="N383" s="88"/>
      <c r="O383" s="88"/>
      <c r="P383" s="88"/>
      <c r="Q383" s="88"/>
      <c r="R383" s="88"/>
      <c r="S383" s="89"/>
      <c r="T383" s="38" t="s">
        <v>63</v>
      </c>
      <c r="U383" s="67">
        <f>IFERROR(SUM(U380:U381),"0")</f>
        <v>100</v>
      </c>
      <c r="V383" s="67">
        <f>IFERROR(SUM(V380:V381),"0")</f>
        <v>100.32000000000001</v>
      </c>
      <c r="W383" s="38"/>
      <c r="X383" s="68"/>
      <c r="Y383" s="68"/>
    </row>
    <row r="384" spans="1:25" ht="14.25" customHeight="1" x14ac:dyDescent="0.25">
      <c r="A384" s="92" t="s">
        <v>58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81">
        <v>4680115882072</v>
      </c>
      <c r="E385" s="82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105" t="s">
        <v>705</v>
      </c>
      <c r="N385" s="84"/>
      <c r="O385" s="84"/>
      <c r="P385" s="84"/>
      <c r="Q385" s="82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81">
        <v>4680115882102</v>
      </c>
      <c r="E386" s="82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106" t="s">
        <v>708</v>
      </c>
      <c r="N386" s="84"/>
      <c r="O386" s="84"/>
      <c r="P386" s="84"/>
      <c r="Q386" s="82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81">
        <v>4680115882096</v>
      </c>
      <c r="E387" s="82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107" t="s">
        <v>711</v>
      </c>
      <c r="N387" s="84"/>
      <c r="O387" s="84"/>
      <c r="P387" s="84"/>
      <c r="Q387" s="82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81">
        <v>4607091383348</v>
      </c>
      <c r="E388" s="82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10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4"/>
      <c r="O388" s="84"/>
      <c r="P388" s="84"/>
      <c r="Q388" s="82"/>
      <c r="R388" s="35"/>
      <c r="S388" s="35"/>
      <c r="T388" s="36" t="s">
        <v>63</v>
      </c>
      <c r="U388" s="65">
        <v>250</v>
      </c>
      <c r="V388" s="66">
        <f t="shared" si="16"/>
        <v>253.44</v>
      </c>
      <c r="W388" s="37">
        <f>IFERROR(IF(V388=0,"",ROUNDUP(V388/H388,0)*0.01196),"")</f>
        <v>0.57408000000000003</v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81">
        <v>4607091383386</v>
      </c>
      <c r="E389" s="82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109" t="s">
        <v>716</v>
      </c>
      <c r="N389" s="84"/>
      <c r="O389" s="84"/>
      <c r="P389" s="84"/>
      <c r="Q389" s="82"/>
      <c r="R389" s="35"/>
      <c r="S389" s="35"/>
      <c r="T389" s="36" t="s">
        <v>63</v>
      </c>
      <c r="U389" s="65">
        <v>120</v>
      </c>
      <c r="V389" s="66">
        <f t="shared" si="16"/>
        <v>121.44000000000001</v>
      </c>
      <c r="W389" s="37">
        <f>IFERROR(IF(V389=0,"",ROUNDUP(V389/H389,0)*0.01196),"")</f>
        <v>0.27507999999999999</v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81">
        <v>4607091383355</v>
      </c>
      <c r="E390" s="82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102" t="s">
        <v>719</v>
      </c>
      <c r="N390" s="84"/>
      <c r="O390" s="84"/>
      <c r="P390" s="84"/>
      <c r="Q390" s="82"/>
      <c r="R390" s="35"/>
      <c r="S390" s="35"/>
      <c r="T390" s="36" t="s">
        <v>63</v>
      </c>
      <c r="U390" s="65">
        <v>90</v>
      </c>
      <c r="V390" s="66">
        <f t="shared" si="16"/>
        <v>95.04</v>
      </c>
      <c r="W390" s="37">
        <f>IFERROR(IF(V390=0,"",ROUNDUP(V390/H390,0)*0.01196),"")</f>
        <v>0.21528</v>
      </c>
      <c r="X390" s="57"/>
      <c r="Y390" s="58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8" t="s">
        <v>65</v>
      </c>
      <c r="U391" s="67">
        <f>IFERROR(U385/H385,"0")+IFERROR(U386/H386,"0")+IFERROR(U387/H387,"0")+IFERROR(U388/H388,"0")+IFERROR(U389/H389,"0")+IFERROR(U390/H390,"0")</f>
        <v>87.12121212121211</v>
      </c>
      <c r="V391" s="67">
        <f>IFERROR(V385/H385,"0")+IFERROR(V386/H386,"0")+IFERROR(V387/H387,"0")+IFERROR(V388/H388,"0")+IFERROR(V389/H389,"0")+IFERROR(V390/H390,"0")</f>
        <v>89</v>
      </c>
      <c r="W391" s="67">
        <f>IFERROR(IF(W385="",0,W385),"0")+IFERROR(IF(W386="",0,W386),"0")+IFERROR(IF(W387="",0,W387),"0")+IFERROR(IF(W388="",0,W388),"0")+IFERROR(IF(W389="",0,W389),"0")+IFERROR(IF(W390="",0,W390),"0")</f>
        <v>1.0644400000000001</v>
      </c>
      <c r="X391" s="68"/>
      <c r="Y391" s="68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8" t="s">
        <v>63</v>
      </c>
      <c r="U392" s="67">
        <f>IFERROR(SUM(U385:U390),"0")</f>
        <v>460</v>
      </c>
      <c r="V392" s="67">
        <f>IFERROR(SUM(V385:V390),"0")</f>
        <v>469.92</v>
      </c>
      <c r="W392" s="38"/>
      <c r="X392" s="68"/>
      <c r="Y392" s="68"/>
    </row>
    <row r="393" spans="1:25" ht="14.25" customHeight="1" x14ac:dyDescent="0.25">
      <c r="A393" s="92" t="s">
        <v>66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81">
        <v>4607091383409</v>
      </c>
      <c r="E394" s="82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103" t="s">
        <v>722</v>
      </c>
      <c r="N394" s="84"/>
      <c r="O394" s="84"/>
      <c r="P394" s="84"/>
      <c r="Q394" s="82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81">
        <v>4607091383416</v>
      </c>
      <c r="E395" s="82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104" t="s">
        <v>725</v>
      </c>
      <c r="N395" s="84"/>
      <c r="O395" s="84"/>
      <c r="P395" s="84"/>
      <c r="Q395" s="82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97" t="s">
        <v>726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49"/>
      <c r="Y398" s="49"/>
    </row>
    <row r="399" spans="1:25" ht="16.5" customHeight="1" x14ac:dyDescent="0.25">
      <c r="A399" s="99" t="s">
        <v>727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1"/>
      <c r="Y399" s="61"/>
    </row>
    <row r="400" spans="1:25" ht="14.25" customHeight="1" x14ac:dyDescent="0.25">
      <c r="A400" s="92" t="s">
        <v>114</v>
      </c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81">
        <v>4680115881099</v>
      </c>
      <c r="E401" s="82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100" t="s">
        <v>730</v>
      </c>
      <c r="N401" s="84"/>
      <c r="O401" s="84"/>
      <c r="P401" s="84"/>
      <c r="Q401" s="82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81">
        <v>4680115881150</v>
      </c>
      <c r="E402" s="82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101" t="s">
        <v>733</v>
      </c>
      <c r="N402" s="84"/>
      <c r="O402" s="84"/>
      <c r="P402" s="84"/>
      <c r="Q402" s="82"/>
      <c r="R402" s="35"/>
      <c r="S402" s="35"/>
      <c r="T402" s="36" t="s">
        <v>63</v>
      </c>
      <c r="U402" s="65">
        <v>30</v>
      </c>
      <c r="V402" s="66">
        <f>IFERROR(IF(U402="",0,CEILING((U402/$H402),1)*$H402),"")</f>
        <v>36</v>
      </c>
      <c r="W402" s="37">
        <f>IFERROR(IF(V402=0,"",ROUNDUP(V402/H402,0)*0.02175),"")</f>
        <v>6.5250000000000002E-2</v>
      </c>
      <c r="X402" s="57"/>
      <c r="Y402" s="58"/>
    </row>
    <row r="403" spans="1:25" x14ac:dyDescent="0.2">
      <c r="A403" s="9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64</v>
      </c>
      <c r="N403" s="88"/>
      <c r="O403" s="88"/>
      <c r="P403" s="88"/>
      <c r="Q403" s="88"/>
      <c r="R403" s="88"/>
      <c r="S403" s="89"/>
      <c r="T403" s="38" t="s">
        <v>65</v>
      </c>
      <c r="U403" s="67">
        <f>IFERROR(U401/H401,"0")+IFERROR(U402/H402,"0")</f>
        <v>2.5</v>
      </c>
      <c r="V403" s="67">
        <f>IFERROR(V401/H401,"0")+IFERROR(V402/H402,"0")</f>
        <v>3</v>
      </c>
      <c r="W403" s="67">
        <f>IFERROR(IF(W401="",0,W401),"0")+IFERROR(IF(W402="",0,W402),"0")</f>
        <v>6.5250000000000002E-2</v>
      </c>
      <c r="X403" s="68"/>
      <c r="Y403" s="68"/>
    </row>
    <row r="404" spans="1:2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91"/>
      <c r="M404" s="87" t="s">
        <v>64</v>
      </c>
      <c r="N404" s="88"/>
      <c r="O404" s="88"/>
      <c r="P404" s="88"/>
      <c r="Q404" s="88"/>
      <c r="R404" s="88"/>
      <c r="S404" s="89"/>
      <c r="T404" s="38" t="s">
        <v>63</v>
      </c>
      <c r="U404" s="67">
        <f>IFERROR(SUM(U401:U402),"0")</f>
        <v>30</v>
      </c>
      <c r="V404" s="67">
        <f>IFERROR(SUM(V401:V402),"0")</f>
        <v>36</v>
      </c>
      <c r="W404" s="38"/>
      <c r="X404" s="68"/>
      <c r="Y404" s="68"/>
    </row>
    <row r="405" spans="1:25" ht="14.25" customHeight="1" x14ac:dyDescent="0.25">
      <c r="A405" s="92" t="s">
        <v>105</v>
      </c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81">
        <v>4680115881112</v>
      </c>
      <c r="E406" s="82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95" t="s">
        <v>736</v>
      </c>
      <c r="N406" s="84"/>
      <c r="O406" s="84"/>
      <c r="P406" s="84"/>
      <c r="Q406" s="82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81">
        <v>4680115881129</v>
      </c>
      <c r="E407" s="82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96" t="s">
        <v>739</v>
      </c>
      <c r="N407" s="84"/>
      <c r="O407" s="84"/>
      <c r="P407" s="84"/>
      <c r="Q407" s="82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9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91"/>
      <c r="M409" s="87" t="s">
        <v>64</v>
      </c>
      <c r="N409" s="88"/>
      <c r="O409" s="88"/>
      <c r="P409" s="88"/>
      <c r="Q409" s="88"/>
      <c r="R409" s="88"/>
      <c r="S409" s="89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92" t="s">
        <v>58</v>
      </c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81">
        <v>4680115881167</v>
      </c>
      <c r="E411" s="82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93" t="s">
        <v>742</v>
      </c>
      <c r="N411" s="84"/>
      <c r="O411" s="84"/>
      <c r="P411" s="84"/>
      <c r="Q411" s="82"/>
      <c r="R411" s="35"/>
      <c r="S411" s="35"/>
      <c r="T411" s="36" t="s">
        <v>63</v>
      </c>
      <c r="U411" s="65">
        <v>100</v>
      </c>
      <c r="V411" s="66">
        <f>IFERROR(IF(U411="",0,CEILING((U411/$H411),1)*$H411),"")</f>
        <v>102.05999999999999</v>
      </c>
      <c r="W411" s="37">
        <f>IFERROR(IF(V411=0,"",ROUNDUP(V411/H411,0)*0.00753),"")</f>
        <v>0.20331000000000002</v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81">
        <v>4680115881136</v>
      </c>
      <c r="E412" s="82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94" t="s">
        <v>745</v>
      </c>
      <c r="N412" s="84"/>
      <c r="O412" s="84"/>
      <c r="P412" s="84"/>
      <c r="Q412" s="82"/>
      <c r="R412" s="35"/>
      <c r="S412" s="35"/>
      <c r="T412" s="36" t="s">
        <v>63</v>
      </c>
      <c r="U412" s="65">
        <v>60</v>
      </c>
      <c r="V412" s="66">
        <f>IFERROR(IF(U412="",0,CEILING((U412/$H412),1)*$H412),"")</f>
        <v>60.48</v>
      </c>
      <c r="W412" s="37">
        <f>IFERROR(IF(V412=0,"",ROUNDUP(V412/H412,0)*0.00753),"")</f>
        <v>0.12048</v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64</v>
      </c>
      <c r="N413" s="88"/>
      <c r="O413" s="88"/>
      <c r="P413" s="88"/>
      <c r="Q413" s="88"/>
      <c r="R413" s="88"/>
      <c r="S413" s="89"/>
      <c r="T413" s="38" t="s">
        <v>65</v>
      </c>
      <c r="U413" s="67">
        <f>IFERROR(U411/H411,"0")+IFERROR(U412/H412,"0")</f>
        <v>42.328042328042329</v>
      </c>
      <c r="V413" s="67">
        <f>IFERROR(V411/H411,"0")+IFERROR(V412/H412,"0")</f>
        <v>43</v>
      </c>
      <c r="W413" s="67">
        <f>IFERROR(IF(W411="",0,W411),"0")+IFERROR(IF(W412="",0,W412),"0")</f>
        <v>0.32379000000000002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64</v>
      </c>
      <c r="N414" s="88"/>
      <c r="O414" s="88"/>
      <c r="P414" s="88"/>
      <c r="Q414" s="88"/>
      <c r="R414" s="88"/>
      <c r="S414" s="89"/>
      <c r="T414" s="38" t="s">
        <v>63</v>
      </c>
      <c r="U414" s="67">
        <f>IFERROR(SUM(U411:U412),"0")</f>
        <v>160</v>
      </c>
      <c r="V414" s="67">
        <f>IFERROR(SUM(V411:V412),"0")</f>
        <v>162.54</v>
      </c>
      <c r="W414" s="38"/>
      <c r="X414" s="68"/>
      <c r="Y414" s="68"/>
    </row>
    <row r="415" spans="1:25" ht="14.25" customHeight="1" x14ac:dyDescent="0.25">
      <c r="A415" s="92" t="s">
        <v>66</v>
      </c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81">
        <v>4680115881143</v>
      </c>
      <c r="E416" s="82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83" t="s">
        <v>748</v>
      </c>
      <c r="N416" s="84"/>
      <c r="O416" s="84"/>
      <c r="P416" s="84"/>
      <c r="Q416" s="82"/>
      <c r="R416" s="35"/>
      <c r="S416" s="35"/>
      <c r="T416" s="36" t="s">
        <v>63</v>
      </c>
      <c r="U416" s="65">
        <v>1400</v>
      </c>
      <c r="V416" s="66">
        <f>IFERROR(IF(U416="",0,CEILING((U416/$H416),1)*$H416),"")</f>
        <v>1404</v>
      </c>
      <c r="W416" s="37">
        <f>IFERROR(IF(V416=0,"",ROUNDUP(V416/H416,0)*0.02175),"")</f>
        <v>3.9149999999999996</v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81">
        <v>4680115881068</v>
      </c>
      <c r="E417" s="82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85" t="s">
        <v>751</v>
      </c>
      <c r="N417" s="84"/>
      <c r="O417" s="84"/>
      <c r="P417" s="84"/>
      <c r="Q417" s="82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81">
        <v>4680115881075</v>
      </c>
      <c r="E418" s="82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86" t="s">
        <v>754</v>
      </c>
      <c r="N418" s="84"/>
      <c r="O418" s="84"/>
      <c r="P418" s="84"/>
      <c r="Q418" s="82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9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91"/>
      <c r="M419" s="87" t="s">
        <v>64</v>
      </c>
      <c r="N419" s="88"/>
      <c r="O419" s="88"/>
      <c r="P419" s="88"/>
      <c r="Q419" s="88"/>
      <c r="R419" s="88"/>
      <c r="S419" s="89"/>
      <c r="T419" s="38" t="s">
        <v>65</v>
      </c>
      <c r="U419" s="67">
        <f>IFERROR(U416/H416,"0")+IFERROR(U417/H417,"0")+IFERROR(U418/H418,"0")</f>
        <v>179.4871794871795</v>
      </c>
      <c r="V419" s="67">
        <f>IFERROR(V416/H416,"0")+IFERROR(V417/H417,"0")+IFERROR(V418/H418,"0")</f>
        <v>180</v>
      </c>
      <c r="W419" s="67">
        <f>IFERROR(IF(W416="",0,W416),"0")+IFERROR(IF(W417="",0,W417),"0")+IFERROR(IF(W418="",0,W418),"0")</f>
        <v>3.9149999999999996</v>
      </c>
      <c r="X419" s="68"/>
      <c r="Y419" s="68"/>
    </row>
    <row r="420" spans="1:28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91"/>
      <c r="M420" s="87" t="s">
        <v>64</v>
      </c>
      <c r="N420" s="88"/>
      <c r="O420" s="88"/>
      <c r="P420" s="88"/>
      <c r="Q420" s="88"/>
      <c r="R420" s="88"/>
      <c r="S420" s="89"/>
      <c r="T420" s="38" t="s">
        <v>63</v>
      </c>
      <c r="U420" s="67">
        <f>IFERROR(SUM(U416:U418),"0")</f>
        <v>1400</v>
      </c>
      <c r="V420" s="67">
        <f>IFERROR(SUM(V416:V418),"0")</f>
        <v>1404</v>
      </c>
      <c r="W420" s="38"/>
      <c r="X420" s="68"/>
      <c r="Y420" s="68"/>
    </row>
    <row r="421" spans="1:28" ht="15" customHeight="1" x14ac:dyDescent="0.2">
      <c r="A421" s="7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8"/>
      <c r="M421" s="73" t="s">
        <v>755</v>
      </c>
      <c r="N421" s="74"/>
      <c r="O421" s="74"/>
      <c r="P421" s="74"/>
      <c r="Q421" s="74"/>
      <c r="R421" s="74"/>
      <c r="S421" s="75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16935.16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17022.7</v>
      </c>
      <c r="W421" s="38"/>
      <c r="X421" s="68"/>
      <c r="Y421" s="68"/>
    </row>
    <row r="422" spans="1:28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8"/>
      <c r="M422" s="73" t="s">
        <v>756</v>
      </c>
      <c r="N422" s="74"/>
      <c r="O422" s="74"/>
      <c r="P422" s="74"/>
      <c r="Q422" s="74"/>
      <c r="R422" s="74"/>
      <c r="S422" s="75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17650.432996114996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17743.283999999996</v>
      </c>
      <c r="W422" s="38"/>
      <c r="X422" s="68"/>
      <c r="Y422" s="68"/>
    </row>
    <row r="423" spans="1:28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8"/>
      <c r="M423" s="73" t="s">
        <v>757</v>
      </c>
      <c r="N423" s="74"/>
      <c r="O423" s="74"/>
      <c r="P423" s="74"/>
      <c r="Q423" s="74"/>
      <c r="R423" s="74"/>
      <c r="S423" s="75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27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27</v>
      </c>
      <c r="W423" s="38"/>
      <c r="X423" s="68"/>
      <c r="Y423" s="68"/>
    </row>
    <row r="424" spans="1:28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8"/>
      <c r="M424" s="73" t="s">
        <v>759</v>
      </c>
      <c r="N424" s="74"/>
      <c r="O424" s="74"/>
      <c r="P424" s="74"/>
      <c r="Q424" s="74"/>
      <c r="R424" s="74"/>
      <c r="S424" s="75"/>
      <c r="T424" s="38" t="s">
        <v>63</v>
      </c>
      <c r="U424" s="67">
        <f>GrossWeightTotal+PalletQtyTotal*25</f>
        <v>18325.432996114996</v>
      </c>
      <c r="V424" s="67">
        <f>GrossWeightTotalR+PalletQtyTotalR*25</f>
        <v>18418.283999999996</v>
      </c>
      <c r="W424" s="38"/>
      <c r="X424" s="68"/>
      <c r="Y424" s="68"/>
    </row>
    <row r="425" spans="1:28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8"/>
      <c r="M425" s="73" t="s">
        <v>760</v>
      </c>
      <c r="N425" s="74"/>
      <c r="O425" s="74"/>
      <c r="P425" s="74"/>
      <c r="Q425" s="74"/>
      <c r="R425" s="74"/>
      <c r="S425" s="75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1672.13879330546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1684</v>
      </c>
      <c r="W425" s="38"/>
      <c r="X425" s="68"/>
      <c r="Y425" s="68"/>
    </row>
    <row r="426" spans="1:28" ht="14.2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8"/>
      <c r="M426" s="73" t="s">
        <v>761</v>
      </c>
      <c r="N426" s="74"/>
      <c r="O426" s="74"/>
      <c r="P426" s="74"/>
      <c r="Q426" s="74"/>
      <c r="R426" s="74"/>
      <c r="S426" s="75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29.393129999999996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69" t="s">
        <v>103</v>
      </c>
      <c r="D428" s="79"/>
      <c r="E428" s="79"/>
      <c r="F428" s="80"/>
      <c r="G428" s="69" t="s">
        <v>266</v>
      </c>
      <c r="H428" s="79"/>
      <c r="I428" s="79"/>
      <c r="J428" s="80"/>
      <c r="K428" s="69" t="s">
        <v>530</v>
      </c>
      <c r="L428" s="80"/>
      <c r="M428" s="69" t="s">
        <v>603</v>
      </c>
      <c r="N428" s="80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71" t="s">
        <v>764</v>
      </c>
      <c r="B429" s="69" t="s">
        <v>57</v>
      </c>
      <c r="C429" s="69" t="s">
        <v>104</v>
      </c>
      <c r="D429" s="69" t="s">
        <v>113</v>
      </c>
      <c r="E429" s="69" t="s">
        <v>103</v>
      </c>
      <c r="F429" s="69" t="s">
        <v>253</v>
      </c>
      <c r="G429" s="69" t="s">
        <v>267</v>
      </c>
      <c r="H429" s="69" t="s">
        <v>277</v>
      </c>
      <c r="I429" s="69" t="s">
        <v>481</v>
      </c>
      <c r="J429" s="69" t="s">
        <v>505</v>
      </c>
      <c r="K429" s="69" t="s">
        <v>531</v>
      </c>
      <c r="L429" s="69" t="s">
        <v>568</v>
      </c>
      <c r="M429" s="69" t="s">
        <v>604</v>
      </c>
      <c r="N429" s="69" t="s">
        <v>646</v>
      </c>
      <c r="O429" s="69" t="s">
        <v>668</v>
      </c>
      <c r="P429" s="69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7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52.92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160.79999999999998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969.60000000000014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30.240000000000002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12697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101.39999999999999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260.40000000000003</v>
      </c>
      <c r="N431" s="47">
        <f>IFERROR(V352*1,"0")+IFERROR(V353*1,"0")+IFERROR(V357*1,"0")+IFERROR(V358*1,"0")+IFERROR(V359*1,"0")+IFERROR(V360*1,"0")+IFERROR(V361*1,"0")</f>
        <v>382.2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765.6</v>
      </c>
      <c r="P431" s="47">
        <f>IFERROR(V401*1,"0")+IFERROR(V402*1,"0")+IFERROR(V406*1,"0")+IFERROR(V407*1,"0")+IFERROR(V411*1,"0")+IFERROR(V412*1,"0")+IFERROR(V416*1,"0")+IFERROR(V417*1,"0")+IFERROR(V418*1,"0")</f>
        <v>1602.54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426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2023-07-13T11:37:29Z</dcterms:modified>
</cp:coreProperties>
</file>