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U402" i="2"/>
  <c r="V401" i="2"/>
  <c r="U401" i="2"/>
  <c r="V400" i="2"/>
  <c r="V402" i="2" s="1"/>
  <c r="V399" i="2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W367" i="2"/>
  <c r="V367" i="2"/>
  <c r="W366" i="2"/>
  <c r="V366" i="2"/>
  <c r="M366" i="2"/>
  <c r="V365" i="2"/>
  <c r="W365" i="2" s="1"/>
  <c r="M365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U335" i="2"/>
  <c r="V334" i="2"/>
  <c r="W334" i="2" s="1"/>
  <c r="M334" i="2"/>
  <c r="V333" i="2"/>
  <c r="W333" i="2" s="1"/>
  <c r="M333" i="2"/>
  <c r="V332" i="2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U314" i="2"/>
  <c r="W313" i="2"/>
  <c r="V313" i="2"/>
  <c r="M313" i="2"/>
  <c r="V312" i="2"/>
  <c r="V314" i="2" s="1"/>
  <c r="M312" i="2"/>
  <c r="V311" i="2"/>
  <c r="W311" i="2" s="1"/>
  <c r="V310" i="2"/>
  <c r="V308" i="2"/>
  <c r="U308" i="2"/>
  <c r="W307" i="2"/>
  <c r="V307" i="2"/>
  <c r="U307" i="2"/>
  <c r="W306" i="2"/>
  <c r="V306" i="2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V295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W280" i="2"/>
  <c r="V280" i="2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V272" i="2"/>
  <c r="W272" i="2" s="1"/>
  <c r="M272" i="2"/>
  <c r="V271" i="2"/>
  <c r="W271" i="2" s="1"/>
  <c r="M271" i="2"/>
  <c r="V270" i="2"/>
  <c r="W270" i="2" s="1"/>
  <c r="M270" i="2"/>
  <c r="W269" i="2"/>
  <c r="V269" i="2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V255" i="2"/>
  <c r="U255" i="2"/>
  <c r="V254" i="2"/>
  <c r="W254" i="2" s="1"/>
  <c r="W255" i="2" s="1"/>
  <c r="M254" i="2"/>
  <c r="U252" i="2"/>
  <c r="U251" i="2"/>
  <c r="V250" i="2"/>
  <c r="W250" i="2" s="1"/>
  <c r="M250" i="2"/>
  <c r="V249" i="2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V217" i="2"/>
  <c r="U217" i="2"/>
  <c r="U216" i="2"/>
  <c r="V215" i="2"/>
  <c r="W215" i="2" s="1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W206" i="2"/>
  <c r="V206" i="2"/>
  <c r="M206" i="2"/>
  <c r="V205" i="2"/>
  <c r="V211" i="2" s="1"/>
  <c r="M205" i="2"/>
  <c r="V204" i="2"/>
  <c r="W204" i="2" s="1"/>
  <c r="M204" i="2"/>
  <c r="U202" i="2"/>
  <c r="U201" i="2"/>
  <c r="W200" i="2"/>
  <c r="V200" i="2"/>
  <c r="V199" i="2"/>
  <c r="W199" i="2" s="1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W191" i="2"/>
  <c r="V191" i="2"/>
  <c r="W190" i="2"/>
  <c r="V190" i="2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W181" i="2"/>
  <c r="V181" i="2"/>
  <c r="M181" i="2"/>
  <c r="V180" i="2"/>
  <c r="V202" i="2" s="1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W164" i="2"/>
  <c r="V164" i="2"/>
  <c r="V163" i="2"/>
  <c r="W163" i="2" s="1"/>
  <c r="M163" i="2"/>
  <c r="V162" i="2"/>
  <c r="W162" i="2" s="1"/>
  <c r="M162" i="2"/>
  <c r="W161" i="2"/>
  <c r="V161" i="2"/>
  <c r="M161" i="2"/>
  <c r="V159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54" i="2" s="1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W105" i="2"/>
  <c r="V105" i="2"/>
  <c r="M105" i="2"/>
  <c r="V104" i="2"/>
  <c r="W104" i="2" s="1"/>
  <c r="M104" i="2"/>
  <c r="V103" i="2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W69" i="2"/>
  <c r="V69" i="2"/>
  <c r="M69" i="2"/>
  <c r="V68" i="2"/>
  <c r="W68" i="2" s="1"/>
  <c r="M68" i="2"/>
  <c r="W67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W58" i="2"/>
  <c r="V58" i="2"/>
  <c r="V57" i="2"/>
  <c r="V60" i="2" s="1"/>
  <c r="M57" i="2"/>
  <c r="W56" i="2"/>
  <c r="V56" i="2"/>
  <c r="M56" i="2"/>
  <c r="V53" i="2"/>
  <c r="U53" i="2"/>
  <c r="U52" i="2"/>
  <c r="V51" i="2"/>
  <c r="W51" i="2" s="1"/>
  <c r="M51" i="2"/>
  <c r="V50" i="2"/>
  <c r="V52" i="2" s="1"/>
  <c r="M50" i="2"/>
  <c r="U46" i="2"/>
  <c r="V45" i="2"/>
  <c r="U45" i="2"/>
  <c r="V44" i="2"/>
  <c r="V46" i="2" s="1"/>
  <c r="M44" i="2"/>
  <c r="U42" i="2"/>
  <c r="U41" i="2"/>
  <c r="W40" i="2"/>
  <c r="W41" i="2" s="1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B429" i="2" s="1"/>
  <c r="H10" i="2"/>
  <c r="A9" i="2"/>
  <c r="D7" i="2"/>
  <c r="N6" i="2"/>
  <c r="M2" i="2"/>
  <c r="P429" i="2" l="1"/>
  <c r="W400" i="2"/>
  <c r="D429" i="2"/>
  <c r="W57" i="2"/>
  <c r="W59" i="2" s="1"/>
  <c r="W205" i="2"/>
  <c r="W210" i="2"/>
  <c r="W312" i="2"/>
  <c r="I429" i="2"/>
  <c r="V335" i="2"/>
  <c r="W332" i="2"/>
  <c r="V336" i="2"/>
  <c r="V376" i="2"/>
  <c r="O429" i="2"/>
  <c r="W375" i="2"/>
  <c r="V251" i="2"/>
  <c r="W249" i="2"/>
  <c r="W251" i="2" s="1"/>
  <c r="V246" i="2"/>
  <c r="V245" i="2"/>
  <c r="V110" i="2"/>
  <c r="F429" i="2"/>
  <c r="V117" i="2"/>
  <c r="U423" i="2"/>
  <c r="V80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314" i="2" l="1"/>
  <c r="W424" i="2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<sst xmlns="http://schemas.openxmlformats.org/spreadsheetml/2006/main" count="2600" uniqueCount="675">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</sst>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95" zoomScaleNormal="100" zoomScaleSheetLayoutView="100" workbookViewId="0">
      <selection activeCell="U415" sqref="U4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/>
      <c r="I5" s="305"/>
      <c r="J5" s="305"/>
      <c r="K5" s="305"/>
      <c r="M5" s="27" t="s">
        <v>4</v>
      </c>
      <c r="N5" s="307">
        <v>45123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632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Воскресенье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0.33333333333333331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225</v>
      </c>
      <c r="V51" s="56">
        <f>IFERROR(IF(U51="",0,CEILING((U51/$H51),1)*$H51),"")</f>
        <v>226.8</v>
      </c>
      <c r="W51" s="42">
        <f>IFERROR(IF(V51=0,"",ROUNDUP(V51/H51,0)*0.00753),"")</f>
        <v>0.63251999999999997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83.333333333333329</v>
      </c>
      <c r="V52" s="44">
        <f>IFERROR(V50/H50,"0")+IFERROR(V51/H51,"0")</f>
        <v>84</v>
      </c>
      <c r="W52" s="44">
        <f>IFERROR(IF(W50="",0,W50),"0")+IFERROR(IF(W51="",0,W51),"0")</f>
        <v>0.63251999999999997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225</v>
      </c>
      <c r="V53" s="44">
        <f>IFERROR(SUM(V50:V51),"0")</f>
        <v>226.8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800</v>
      </c>
      <c r="V56" s="56">
        <f>IFERROR(IF(U56="",0,CEILING((U56/$H56),1)*$H56),"")</f>
        <v>810</v>
      </c>
      <c r="W56" s="42">
        <f>IFERROR(IF(V56=0,"",ROUNDUP(V56/H56,0)*0.02175),"")</f>
        <v>1.6312499999999999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540</v>
      </c>
      <c r="V57" s="56">
        <f>IFERROR(IF(U57="",0,CEILING((U57/$H57),1)*$H57),"")</f>
        <v>540</v>
      </c>
      <c r="W57" s="42">
        <f>IFERROR(IF(V57=0,"",ROUNDUP(V57/H57,0)*0.00937),"")</f>
        <v>1.1244000000000001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194.07407407407408</v>
      </c>
      <c r="V59" s="44">
        <f>IFERROR(V56/H56,"0")+IFERROR(V57/H57,"0")+IFERROR(V58/H58,"0")</f>
        <v>195</v>
      </c>
      <c r="W59" s="44">
        <f>IFERROR(IF(W56="",0,W56),"0")+IFERROR(IF(W57="",0,W57),"0")+IFERROR(IF(W58="",0,W58),"0")</f>
        <v>2.7556500000000002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1340</v>
      </c>
      <c r="V60" s="44">
        <f>IFERROR(SUM(V56:V58),"0")</f>
        <v>1350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180</v>
      </c>
      <c r="V64" s="56">
        <f t="shared" si="2"/>
        <v>183.60000000000002</v>
      </c>
      <c r="W64" s="42">
        <f>IFERROR(IF(V64=0,"",ROUNDUP(V64/H64,0)*0.02175),"")</f>
        <v>0.36974999999999997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150</v>
      </c>
      <c r="V65" s="56">
        <f t="shared" si="2"/>
        <v>151.20000000000002</v>
      </c>
      <c r="W65" s="42">
        <f>IFERROR(IF(V65=0,"",ROUNDUP(V65/H65,0)*0.02175),"")</f>
        <v>0.30449999999999999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40</v>
      </c>
      <c r="V68" s="56">
        <f t="shared" si="2"/>
        <v>42</v>
      </c>
      <c r="W68" s="42">
        <f>IFERROR(IF(V68=0,"",ROUNDUP(V68/H68,0)*0.00753),"")</f>
        <v>0.10542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100</v>
      </c>
      <c r="V69" s="56">
        <f t="shared" si="2"/>
        <v>100</v>
      </c>
      <c r="W69" s="42">
        <f t="shared" ref="W69:W74" si="3">IFERROR(IF(V69=0,"",ROUNDUP(V69/H69,0)*0.00937),"")</f>
        <v>0.23424999999999999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900</v>
      </c>
      <c r="V74" s="56">
        <f t="shared" si="2"/>
        <v>900</v>
      </c>
      <c r="W74" s="42">
        <f t="shared" si="3"/>
        <v>1.8739999999999999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108</v>
      </c>
      <c r="V75" s="56">
        <f t="shared" si="2"/>
        <v>108</v>
      </c>
      <c r="W75" s="42">
        <f>IFERROR(IF(V75=0,"",ROUNDUP(V75/H75,0)*0.00753),"")</f>
        <v>0.30120000000000002</v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630</v>
      </c>
      <c r="V77" s="56">
        <f t="shared" si="2"/>
        <v>630</v>
      </c>
      <c r="W77" s="42">
        <f>IFERROR(IF(V77=0,"",ROUNDUP(V77/H77,0)*0.00937),"")</f>
        <v>1.3118000000000001</v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448.88888888888891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450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4.5009199999999998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2108</v>
      </c>
      <c r="V80" s="44">
        <f>IFERROR(SUM(V63:V78),"0")</f>
        <v>2114.8000000000002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70</v>
      </c>
      <c r="V103" s="56">
        <f t="shared" ref="V103:V109" si="6">IFERROR(IF(U103="",0,CEILING((U103/$H103),1)*$H103),"")</f>
        <v>72.899999999999991</v>
      </c>
      <c r="W103" s="42">
        <f>IFERROR(IF(V103=0,"",ROUNDUP(V103/H103,0)*0.02175),"")</f>
        <v>0.19574999999999998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225</v>
      </c>
      <c r="V106" s="56">
        <f t="shared" si="6"/>
        <v>226.8</v>
      </c>
      <c r="W106" s="42">
        <f>IFERROR(IF(V106=0,"",ROUNDUP(V106/H106,0)*0.00753),"")</f>
        <v>0.63251999999999997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20</v>
      </c>
      <c r="V109" s="56">
        <f t="shared" si="6"/>
        <v>21</v>
      </c>
      <c r="W109" s="42">
        <f>IFERROR(IF(V109=0,"",ROUNDUP(V109/H109,0)*0.00753),"")</f>
        <v>5.271E-2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98.641975308641975</v>
      </c>
      <c r="V110" s="44">
        <f>IFERROR(V103/H103,"0")+IFERROR(V104/H104,"0")+IFERROR(V105/H105,"0")+IFERROR(V106/H106,"0")+IFERROR(V107/H107,"0")+IFERROR(V108/H108,"0")+IFERROR(V109/H109,"0")</f>
        <v>100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0.88097999999999999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315</v>
      </c>
      <c r="V111" s="44">
        <f>IFERROR(SUM(V103:V109),"0")</f>
        <v>320.7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100</v>
      </c>
      <c r="V114" s="56">
        <f>IFERROR(IF(U114="",0,CEILING((U114/$H114),1)*$H114),"")</f>
        <v>101.39999999999999</v>
      </c>
      <c r="W114" s="42">
        <f>IFERROR(IF(V114=0,"",ROUNDUP(V114/H114,0)*0.02175),"")</f>
        <v>0.28275</v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12.820512820512821</v>
      </c>
      <c r="V117" s="44">
        <f>IFERROR(V113/H113,"0")+IFERROR(V114/H114,"0")+IFERROR(V115/H115,"0")+IFERROR(V116/H116,"0")</f>
        <v>13</v>
      </c>
      <c r="W117" s="44">
        <f>IFERROR(IF(W113="",0,W113),"0")+IFERROR(IF(W114="",0,W114),"0")+IFERROR(IF(W115="",0,W115),"0")+IFERROR(IF(W116="",0,W116),"0")</f>
        <v>0.28275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100</v>
      </c>
      <c r="V118" s="44">
        <f>IFERROR(SUM(V113:V116),"0")</f>
        <v>101.39999999999999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500</v>
      </c>
      <c r="V121" s="56">
        <f>IFERROR(IF(U121="",0,CEILING((U121/$H121),1)*$H121),"")</f>
        <v>502.2</v>
      </c>
      <c r="W121" s="42">
        <f>IFERROR(IF(V121=0,"",ROUNDUP(V121/H121,0)*0.02175),"")</f>
        <v>1.3484999999999998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585</v>
      </c>
      <c r="V123" s="56">
        <f>IFERROR(IF(U123="",0,CEILING((U123/$H123),1)*$H123),"")</f>
        <v>585.90000000000009</v>
      </c>
      <c r="W123" s="42">
        <f>IFERROR(IF(V123=0,"",ROUNDUP(V123/H123,0)*0.00753),"")</f>
        <v>1.63401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278.39506172839504</v>
      </c>
      <c r="V125" s="44">
        <f>IFERROR(V121/H121,"0")+IFERROR(V122/H122,"0")+IFERROR(V123/H123,"0")+IFERROR(V124/H124,"0")</f>
        <v>279</v>
      </c>
      <c r="W125" s="44">
        <f>IFERROR(IF(W121="",0,W121),"0")+IFERROR(IF(W122="",0,W122),"0")+IFERROR(IF(W123="",0,W123),"0")+IFERROR(IF(W124="",0,W124),"0")</f>
        <v>2.9825099999999996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1085</v>
      </c>
      <c r="V126" s="44">
        <f>IFERROR(SUM(V121:V124),"0")</f>
        <v>1088.1000000000001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250</v>
      </c>
      <c r="V163" s="56">
        <f t="shared" si="8"/>
        <v>252</v>
      </c>
      <c r="W163" s="42">
        <f>IFERROR(IF(V163=0,"",ROUNDUP(V163/H163,0)*0.00753),"")</f>
        <v>0.45180000000000003</v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50</v>
      </c>
      <c r="V165" s="56">
        <f t="shared" si="8"/>
        <v>50.400000000000006</v>
      </c>
      <c r="W165" s="42">
        <f>IFERROR(IF(V165=0,"",ROUNDUP(V165/H165,0)*0.00753),"")</f>
        <v>9.0359999999999996E-2</v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140</v>
      </c>
      <c r="V171" s="56">
        <f t="shared" si="8"/>
        <v>140.70000000000002</v>
      </c>
      <c r="W171" s="42">
        <f>IFERROR(IF(V171=0,"",ROUNDUP(V171/H171,0)*0.00502),"")</f>
        <v>0.33634000000000003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112</v>
      </c>
      <c r="V173" s="56">
        <f t="shared" si="8"/>
        <v>113.4</v>
      </c>
      <c r="W173" s="42">
        <f>IFERROR(IF(V173=0,"",ROUNDUP(V173/H173,0)*0.00502),"")</f>
        <v>0.27107999999999999</v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140</v>
      </c>
      <c r="V174" s="56">
        <f t="shared" si="8"/>
        <v>140.70000000000002</v>
      </c>
      <c r="W174" s="42">
        <f>IFERROR(IF(V174=0,"",ROUNDUP(V174/H174,0)*0.00502),"")</f>
        <v>0.33634000000000003</v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140</v>
      </c>
      <c r="V176" s="56">
        <f t="shared" si="8"/>
        <v>140.70000000000002</v>
      </c>
      <c r="W176" s="42">
        <f>IFERROR(IF(V176=0,"",ROUNDUP(V176/H176,0)*0.00502),"")</f>
        <v>0.33634000000000003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324.7619047619047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327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1.8222600000000002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832</v>
      </c>
      <c r="V178" s="44">
        <f>IFERROR(SUM(V161:V176),"0")</f>
        <v>837.90000000000009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110</v>
      </c>
      <c r="V184" s="56">
        <f t="shared" si="9"/>
        <v>117</v>
      </c>
      <c r="W184" s="42">
        <f>IFERROR(IF(V184=0,"",ROUNDUP(V184/H184,0)*0.02175),"")</f>
        <v>0.32624999999999998</v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800</v>
      </c>
      <c r="V189" s="56">
        <f t="shared" si="9"/>
        <v>801.6</v>
      </c>
      <c r="W189" s="42">
        <f>IFERROR(IF(V189=0,"",ROUNDUP(V189/H189,0)*0.00753),"")</f>
        <v>2.5150200000000003</v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840</v>
      </c>
      <c r="V191" s="56">
        <f t="shared" si="9"/>
        <v>840</v>
      </c>
      <c r="W191" s="42">
        <f>IFERROR(IF(V191=0,"",ROUNDUP(V191/H191,0)*0.00753),"")</f>
        <v>2.6355</v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520</v>
      </c>
      <c r="V197" s="56">
        <f t="shared" si="9"/>
        <v>520.79999999999995</v>
      </c>
      <c r="W197" s="42">
        <f t="shared" si="10"/>
        <v>1.63401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140</v>
      </c>
      <c r="V199" s="56">
        <f t="shared" si="9"/>
        <v>141.6</v>
      </c>
      <c r="W199" s="42">
        <f t="shared" si="10"/>
        <v>0.44427</v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972.43589743589757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975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7.5550500000000005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2410</v>
      </c>
      <c r="V202" s="44">
        <f>IFERROR(SUM(V180:V200),"0")</f>
        <v>2420.9999999999995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30</v>
      </c>
      <c r="V204" s="56">
        <f t="shared" ref="V204:V209" si="11">IFERROR(IF(U204="",0,CEILING((U204/$H204),1)*$H204),"")</f>
        <v>33.6</v>
      </c>
      <c r="W204" s="42">
        <f>IFERROR(IF(V204=0,"",ROUNDUP(V204/H204,0)*0.02175),"")</f>
        <v>8.6999999999999994E-2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370</v>
      </c>
      <c r="V205" s="56">
        <f t="shared" si="11"/>
        <v>374.4</v>
      </c>
      <c r="W205" s="42">
        <f>IFERROR(IF(V205=0,"",ROUNDUP(V205/H205,0)*0.02175),"")</f>
        <v>1.044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40</v>
      </c>
      <c r="V206" s="56">
        <f t="shared" si="11"/>
        <v>42</v>
      </c>
      <c r="W206" s="42">
        <f>IFERROR(IF(V206=0,"",ROUNDUP(V206/H206,0)*0.02175),"")</f>
        <v>0.10874999999999999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55.769230769230766</v>
      </c>
      <c r="V210" s="44">
        <f>IFERROR(V204/H204,"0")+IFERROR(V205/H205,"0")+IFERROR(V206/H206,"0")+IFERROR(V207/H207,"0")+IFERROR(V208/H208,"0")+IFERROR(V209/H209,"0")</f>
        <v>57</v>
      </c>
      <c r="W210" s="44">
        <f>IFERROR(IF(W204="",0,W204),"0")+IFERROR(IF(W205="",0,W205),"0")+IFERROR(IF(W206="",0,W206),"0")+IFERROR(IF(W207="",0,W207),"0")+IFERROR(IF(W208="",0,W208),"0")+IFERROR(IF(W209="",0,W209),"0")</f>
        <v>1.2397499999999999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440</v>
      </c>
      <c r="V211" s="44">
        <f>IFERROR(SUM(V204:V209),"0")</f>
        <v>450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150</v>
      </c>
      <c r="V227" s="56">
        <f t="shared" ref="V227:V233" si="12">IFERROR(IF(U227="",0,CEILING((U227/$H227),1)*$H227),"")</f>
        <v>151.20000000000002</v>
      </c>
      <c r="W227" s="42">
        <f>IFERROR(IF(V227=0,"",ROUNDUP(V227/H227,0)*0.02175),"")</f>
        <v>0.30449999999999999</v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13.888888888888888</v>
      </c>
      <c r="V234" s="44">
        <f>IFERROR(V227/H227,"0")+IFERROR(V228/H228,"0")+IFERROR(V229/H229,"0")+IFERROR(V230/H230,"0")+IFERROR(V231/H231,"0")+IFERROR(V232/H232,"0")+IFERROR(V233/H233,"0")</f>
        <v>14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0.30449999999999999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150</v>
      </c>
      <c r="V235" s="44">
        <f>IFERROR(SUM(V227:V233),"0")</f>
        <v>151.20000000000002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336</v>
      </c>
      <c r="V243" s="56">
        <f>IFERROR(IF(U243="",0,CEILING((U243/$H243),1)*$H243),"")</f>
        <v>336</v>
      </c>
      <c r="W243" s="42">
        <f>IFERROR(IF(V243=0,"",ROUNDUP(V243/H243,0)*0.00753),"")</f>
        <v>1.506</v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21</v>
      </c>
      <c r="V244" s="56">
        <f>IFERROR(IF(U244="",0,CEILING((U244/$H244),1)*$H244),"")</f>
        <v>21.6</v>
      </c>
      <c r="W244" s="42">
        <f>IFERROR(IF(V244=0,"",ROUNDUP(V244/H244,0)*0.00753),"")</f>
        <v>9.0359999999999996E-2</v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211.66666666666666</v>
      </c>
      <c r="V245" s="44">
        <f>IFERROR(V243/H243,"0")+IFERROR(V244/H244,"0")</f>
        <v>212</v>
      </c>
      <c r="W245" s="44">
        <f>IFERROR(IF(W243="",0,W243),"0")+IFERROR(IF(W244="",0,W244),"0")</f>
        <v>1.59636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357</v>
      </c>
      <c r="V246" s="44">
        <f>IFERROR(SUM(V243:V244),"0")</f>
        <v>357.6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714</v>
      </c>
      <c r="V249" s="56">
        <f>IFERROR(IF(U249="",0,CEILING((U249/$H249),1)*$H249),"")</f>
        <v>715.68</v>
      </c>
      <c r="W249" s="42">
        <f>IFERROR(IF(V249=0,"",ROUNDUP(V249/H249,0)*0.00753),"")</f>
        <v>2.1385200000000002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588</v>
      </c>
      <c r="V250" s="56">
        <f>IFERROR(IF(U250="",0,CEILING((U250/$H250),1)*$H250),"")</f>
        <v>589.67999999999995</v>
      </c>
      <c r="W250" s="42">
        <f>IFERROR(IF(V250=0,"",ROUNDUP(V250/H250,0)*0.00753),"")</f>
        <v>1.7620200000000001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516.66666666666663</v>
      </c>
      <c r="V251" s="44">
        <f>IFERROR(V248/H248,"0")+IFERROR(V249/H249,"0")+IFERROR(V250/H250,"0")</f>
        <v>518</v>
      </c>
      <c r="W251" s="44">
        <f>IFERROR(IF(W248="",0,W248),"0")+IFERROR(IF(W249="",0,W249),"0")+IFERROR(IF(W250="",0,W250),"0")</f>
        <v>3.9005400000000003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1302</v>
      </c>
      <c r="V252" s="44">
        <f>IFERROR(SUM(V248:V250),"0")</f>
        <v>1305.3599999999999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76</v>
      </c>
      <c r="V254" s="56">
        <f>IFERROR(IF(U254="",0,CEILING((U254/$H254),1)*$H254),"")</f>
        <v>77.52</v>
      </c>
      <c r="W254" s="42">
        <f>IFERROR(IF(V254=0,"",ROUNDUP(V254/H254,0)*0.00753),"")</f>
        <v>0.25602000000000003</v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33.333333333333336</v>
      </c>
      <c r="V255" s="44">
        <f>IFERROR(V254/H254,"0")</f>
        <v>34</v>
      </c>
      <c r="W255" s="44">
        <f>IFERROR(IF(W254="",0,W254),"0")</f>
        <v>0.25602000000000003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76</v>
      </c>
      <c r="V256" s="44">
        <f>IFERROR(SUM(V254:V254),"0")</f>
        <v>77.52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2300</v>
      </c>
      <c r="V269" s="56">
        <f t="shared" si="13"/>
        <v>2310</v>
      </c>
      <c r="W269" s="42">
        <f>IFERROR(IF(V269=0,"",ROUNDUP(V269/H269,0)*0.02175),"")</f>
        <v>3.3494999999999999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1100</v>
      </c>
      <c r="V270" s="56">
        <f t="shared" si="13"/>
        <v>1110</v>
      </c>
      <c r="W270" s="42">
        <f>IFERROR(IF(V270=0,"",ROUNDUP(V270/H270,0)*0.02175),"")</f>
        <v>1.6094999999999999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800</v>
      </c>
      <c r="V272" s="56">
        <f t="shared" si="13"/>
        <v>810</v>
      </c>
      <c r="W272" s="42">
        <f>IFERROR(IF(V272=0,"",ROUNDUP(V272/H272,0)*0.02175),"")</f>
        <v>1.1744999999999999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15</v>
      </c>
      <c r="V274" s="56">
        <f t="shared" si="13"/>
        <v>15</v>
      </c>
      <c r="W274" s="42">
        <f>IFERROR(IF(V274=0,"",ROUNDUP(V274/H274,0)*0.00937),"")</f>
        <v>2.811E-2</v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20</v>
      </c>
      <c r="V275" s="56">
        <f t="shared" si="13"/>
        <v>20</v>
      </c>
      <c r="W275" s="42">
        <f>IFERROR(IF(V275=0,"",ROUNDUP(V275/H275,0)*0.00937),"")</f>
        <v>3.7479999999999999E-2</v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287</v>
      </c>
      <c r="V276" s="44">
        <f>IFERROR(V268/H268,"0")+IFERROR(V269/H269,"0")+IFERROR(V270/H270,"0")+IFERROR(V271/H271,"0")+IFERROR(V272/H272,"0")+IFERROR(V273/H273,"0")+IFERROR(V274/H274,"0")+IFERROR(V275/H275,"0")</f>
        <v>289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6.19909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4235</v>
      </c>
      <c r="V277" s="44">
        <f>IFERROR(SUM(V268:V275),"0")</f>
        <v>4265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700</v>
      </c>
      <c r="V279" s="56">
        <f>IFERROR(IF(U279="",0,CEILING((U279/$H279),1)*$H279),"")</f>
        <v>705</v>
      </c>
      <c r="W279" s="42">
        <f>IFERROR(IF(V279=0,"",ROUNDUP(V279/H279,0)*0.02175),"")</f>
        <v>1.0222499999999999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46.666666666666664</v>
      </c>
      <c r="V281" s="44">
        <f>IFERROR(V279/H279,"0")+IFERROR(V280/H280,"0")</f>
        <v>47</v>
      </c>
      <c r="W281" s="44">
        <f>IFERROR(IF(W279="",0,W279),"0")+IFERROR(IF(W280="",0,W280),"0")</f>
        <v>1.0222499999999999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700</v>
      </c>
      <c r="V282" s="44">
        <f>IFERROR(SUM(V279:V280),"0")</f>
        <v>705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50</v>
      </c>
      <c r="V293" s="56">
        <f>IFERROR(IF(U293="",0,CEILING((U293/$H293),1)*$H293),"")</f>
        <v>54.6</v>
      </c>
      <c r="W293" s="42">
        <f>IFERROR(IF(V293=0,"",ROUNDUP(V293/H293,0)*0.02175),"")</f>
        <v>0.15225</v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6.4102564102564106</v>
      </c>
      <c r="V294" s="44">
        <f>IFERROR(V293/H293,"0")</f>
        <v>7</v>
      </c>
      <c r="W294" s="44">
        <f>IFERROR(IF(W293="",0,W293),"0")</f>
        <v>0.15225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50</v>
      </c>
      <c r="V295" s="44">
        <f>IFERROR(SUM(V293:V293),"0")</f>
        <v>54.6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50</v>
      </c>
      <c r="V298" s="56">
        <f>IFERROR(IF(U298="",0,CEILING((U298/$H298),1)*$H298),"")</f>
        <v>60</v>
      </c>
      <c r="W298" s="42">
        <f>IFERROR(IF(V298=0,"",ROUNDUP(V298/H298,0)*0.02175),"")</f>
        <v>0.10874999999999999</v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4.166666666666667</v>
      </c>
      <c r="V302" s="44">
        <f>IFERROR(V298/H298,"0")+IFERROR(V299/H299,"0")+IFERROR(V300/H300,"0")+IFERROR(V301/H301,"0")</f>
        <v>5</v>
      </c>
      <c r="W302" s="44">
        <f>IFERROR(IF(W298="",0,W298),"0")+IFERROR(IF(W299="",0,W299),"0")+IFERROR(IF(W300="",0,W300),"0")+IFERROR(IF(W301="",0,W301),"0")</f>
        <v>0.10874999999999999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50</v>
      </c>
      <c r="V303" s="44">
        <f>IFERROR(SUM(V298:V301),"0")</f>
        <v>60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20</v>
      </c>
      <c r="V312" s="56">
        <f>IFERROR(IF(U312="",0,CEILING((U312/$H312),1)*$H312),"")</f>
        <v>23.4</v>
      </c>
      <c r="W312" s="42">
        <f>IFERROR(IF(V312=0,"",ROUNDUP(V312/H312,0)*0.02175),"")</f>
        <v>6.5250000000000002E-2</v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2.5641025641025643</v>
      </c>
      <c r="V314" s="44">
        <f>IFERROR(V310/H310,"0")+IFERROR(V311/H311,"0")+IFERROR(V312/H312,"0")+IFERROR(V313/H313,"0")</f>
        <v>3</v>
      </c>
      <c r="W314" s="44">
        <f>IFERROR(IF(W310="",0,W310),"0")+IFERROR(IF(W311="",0,W311),"0")+IFERROR(IF(W312="",0,W312),"0")+IFERROR(IF(W313="",0,W313),"0")</f>
        <v>6.5250000000000002E-2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20</v>
      </c>
      <c r="V315" s="44">
        <f>IFERROR(SUM(V310:V313),"0")</f>
        <v>23.4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100</v>
      </c>
      <c r="V328" s="56">
        <f t="shared" ref="V328:V334" si="14">IFERROR(IF(U328="",0,CEILING((U328/$H328),1)*$H328),"")</f>
        <v>100.80000000000001</v>
      </c>
      <c r="W328" s="42">
        <f>IFERROR(IF(V328=0,"",ROUNDUP(V328/H328,0)*0.00753),"")</f>
        <v>0.18071999999999999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100</v>
      </c>
      <c r="V330" s="56">
        <f t="shared" si="14"/>
        <v>100.80000000000001</v>
      </c>
      <c r="W330" s="42">
        <f>IFERROR(IF(V330=0,"",ROUNDUP(V330/H330,0)*0.00753),"")</f>
        <v>0.18071999999999999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175</v>
      </c>
      <c r="V331" s="56">
        <f t="shared" si="14"/>
        <v>176.4</v>
      </c>
      <c r="W331" s="42">
        <f>IFERROR(IF(V331=0,"",ROUNDUP(V331/H331,0)*0.00502),"")</f>
        <v>0.42168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105</v>
      </c>
      <c r="V332" s="56">
        <f t="shared" si="14"/>
        <v>105</v>
      </c>
      <c r="W332" s="42">
        <f>IFERROR(IF(V332=0,"",ROUNDUP(V332/H332,0)*0.00502),"")</f>
        <v>0.251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53</v>
      </c>
      <c r="V334" s="56">
        <f t="shared" si="14"/>
        <v>54.6</v>
      </c>
      <c r="W334" s="42">
        <f>IFERROR(IF(V334=0,"",ROUNDUP(V334/H334,0)*0.00502),"")</f>
        <v>0.13052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206.1904761904762</v>
      </c>
      <c r="V335" s="44">
        <f>IFERROR(V328/H328,"0")+IFERROR(V329/H329,"0")+IFERROR(V330/H330,"0")+IFERROR(V331/H331,"0")+IFERROR(V332/H332,"0")+IFERROR(V333/H333,"0")+IFERROR(V334/H334,"0")</f>
        <v>208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1.1646400000000001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533</v>
      </c>
      <c r="V336" s="44">
        <f>IFERROR(SUM(V328:V334),"0")</f>
        <v>537.6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100</v>
      </c>
      <c r="V355" s="56">
        <f>IFERROR(IF(U355="",0,CEILING((U355/$H355),1)*$H355),"")</f>
        <v>100.80000000000001</v>
      </c>
      <c r="W355" s="42">
        <f>IFERROR(IF(V355=0,"",ROUNDUP(V355/H355,0)*0.00753),"")</f>
        <v>0.18071999999999999</v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25</v>
      </c>
      <c r="V358" s="56">
        <f>IFERROR(IF(U358="",0,CEILING((U358/$H358),1)*$H358),"")</f>
        <v>25.200000000000003</v>
      </c>
      <c r="W358" s="42">
        <f>IFERROR(IF(V358=0,"",ROUNDUP(V358/H358,0)*0.00502),"")</f>
        <v>6.0240000000000002E-2</v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35.714285714285715</v>
      </c>
      <c r="V360" s="44">
        <f>IFERROR(V355/H355,"0")+IFERROR(V356/H356,"0")+IFERROR(V357/H357,"0")+IFERROR(V358/H358,"0")+IFERROR(V359/H359,"0")</f>
        <v>36</v>
      </c>
      <c r="W360" s="44">
        <f>IFERROR(IF(W355="",0,W355),"0")+IFERROR(IF(W356="",0,W356),"0")+IFERROR(IF(W357="",0,W357),"0")+IFERROR(IF(W358="",0,W358),"0")+IFERROR(IF(W359="",0,W359),"0")</f>
        <v>0.24096000000000001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125</v>
      </c>
      <c r="V361" s="44">
        <f>IFERROR(SUM(V355:V359),"0")</f>
        <v>126.00000000000001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50</v>
      </c>
      <c r="V365" s="56">
        <f t="shared" ref="V365:V374" si="15">IFERROR(IF(U365="",0,CEILING((U365/$H365),1)*$H365),"")</f>
        <v>52.800000000000004</v>
      </c>
      <c r="W365" s="42">
        <f>IFERROR(IF(V365=0,"",ROUNDUP(V365/H365,0)*0.01196),"")</f>
        <v>0.1196</v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120</v>
      </c>
      <c r="V368" s="56">
        <f t="shared" si="15"/>
        <v>121.44000000000001</v>
      </c>
      <c r="W368" s="42">
        <f>IFERROR(IF(V368=0,"",ROUNDUP(V368/H368,0)*0.01196),"")</f>
        <v>0.27507999999999999</v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40</v>
      </c>
      <c r="V373" s="56">
        <f t="shared" si="15"/>
        <v>40.799999999999997</v>
      </c>
      <c r="W373" s="42">
        <f>IFERROR(IF(V373=0,"",ROUNDUP(V373/H373,0)*0.00753),"")</f>
        <v>0.12801000000000001</v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48.86363636363636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50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0.52268999999999999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210</v>
      </c>
      <c r="V376" s="44">
        <f>IFERROR(SUM(V365:V374),"0")</f>
        <v>215.04000000000002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120</v>
      </c>
      <c r="V378" s="56">
        <f>IFERROR(IF(U378="",0,CEILING((U378/$H378),1)*$H378),"")</f>
        <v>121.44000000000001</v>
      </c>
      <c r="W378" s="42">
        <f>IFERROR(IF(V378=0,"",ROUNDUP(V378/H378,0)*0.01196),"")</f>
        <v>0.27507999999999999</v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22.727272727272727</v>
      </c>
      <c r="V380" s="44">
        <f>IFERROR(V378/H378,"0")+IFERROR(V379/H379,"0")</f>
        <v>23</v>
      </c>
      <c r="W380" s="44">
        <f>IFERROR(IF(W378="",0,W378),"0")+IFERROR(IF(W379="",0,W379),"0")</f>
        <v>0.27507999999999999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120</v>
      </c>
      <c r="V381" s="44">
        <f>IFERROR(SUM(V378:V379),"0")</f>
        <v>121.44000000000001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160</v>
      </c>
      <c r="V383" s="56">
        <f t="shared" ref="V383:V388" si="16">IFERROR(IF(U383="",0,CEILING((U383/$H383),1)*$H383),"")</f>
        <v>163.68</v>
      </c>
      <c r="W383" s="42">
        <f>IFERROR(IF(V383=0,"",ROUNDUP(V383/H383,0)*0.01196),"")</f>
        <v>0.37075999999999998</v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90</v>
      </c>
      <c r="V384" s="56">
        <f t="shared" si="16"/>
        <v>95.04</v>
      </c>
      <c r="W384" s="42">
        <f>IFERROR(IF(V384=0,"",ROUNDUP(V384/H384,0)*0.01196),"")</f>
        <v>0.21528</v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100</v>
      </c>
      <c r="V385" s="56">
        <f t="shared" si="16"/>
        <v>100.32000000000001</v>
      </c>
      <c r="W385" s="42">
        <f>IFERROR(IF(V385=0,"",ROUNDUP(V385/H385,0)*0.01196),"")</f>
        <v>0.22724</v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66.287878787878782</v>
      </c>
      <c r="V389" s="44">
        <f>IFERROR(V383/H383,"0")+IFERROR(V384/H384,"0")+IFERROR(V385/H385,"0")+IFERROR(V386/H386,"0")+IFERROR(V387/H387,"0")+IFERROR(V388/H388,"0")</f>
        <v>68</v>
      </c>
      <c r="W389" s="44">
        <f>IFERROR(IF(W383="",0,W383),"0")+IFERROR(IF(W384="",0,W384),"0")+IFERROR(IF(W385="",0,W385),"0")+IFERROR(IF(W386="",0,W386),"0")+IFERROR(IF(W387="",0,W387),"0")+IFERROR(IF(W388="",0,W388),"0")</f>
        <v>0.81328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350</v>
      </c>
      <c r="V390" s="44">
        <f>IFERROR(SUM(V383:V388),"0")</f>
        <v>359.04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30</v>
      </c>
      <c r="V400" s="56">
        <f>IFERROR(IF(U400="",0,CEILING((U400/$H400),1)*$H400),"")</f>
        <v>36</v>
      </c>
      <c r="W400" s="42">
        <f>IFERROR(IF(V400=0,"",ROUNDUP(V400/H400,0)*0.02175),"")</f>
        <v>6.5250000000000002E-2</v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2.5</v>
      </c>
      <c r="V401" s="44">
        <f>IFERROR(V399/H399,"0")+IFERROR(V400/H400,"0")</f>
        <v>3</v>
      </c>
      <c r="W401" s="44">
        <f>IFERROR(IF(W399="",0,W399),"0")+IFERROR(IF(W400="",0,W400),"0")</f>
        <v>6.5250000000000002E-2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30</v>
      </c>
      <c r="V402" s="44">
        <f>IFERROR(SUM(V399:V400),"0")</f>
        <v>36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300</v>
      </c>
      <c r="V414" s="56">
        <f>IFERROR(IF(U414="",0,CEILING((U414/$H414),1)*$H414),"")</f>
        <v>304.2</v>
      </c>
      <c r="W414" s="42">
        <f>IFERROR(IF(V414=0,"",ROUNDUP(V414/H414,0)*0.02175),"")</f>
        <v>0.84824999999999995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38.46153846153846</v>
      </c>
      <c r="V417" s="44">
        <f>IFERROR(V414/H414,"0")+IFERROR(V415/H415,"0")+IFERROR(V416/H416,"0")</f>
        <v>39</v>
      </c>
      <c r="W417" s="44">
        <f>IFERROR(IF(W414="",0,W414),"0")+IFERROR(IF(W415="",0,W415),"0")+IFERROR(IF(W416="",0,W416),"0")</f>
        <v>0.84824999999999995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300</v>
      </c>
      <c r="V418" s="44">
        <f>IFERROR(SUM(V414:V416),"0")</f>
        <v>304.2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17463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17609.700000000004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18692.727031117036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18847.828000000001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35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35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19567.727031117036</v>
      </c>
      <c r="V422" s="44">
        <f>GrossWeightTotalR+PalletQtyTotalR*25</f>
        <v>19722.828000000001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4012.2292152292148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4036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40.187550000000002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226.8</v>
      </c>
      <c r="D429" s="53">
        <f>IFERROR(V56*1,"0")+IFERROR(V57*1,"0")+IFERROR(V58*1,"0")</f>
        <v>1350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2536.9000000000005</v>
      </c>
      <c r="F429" s="53">
        <f>IFERROR(V121*1,"0")+IFERROR(V122*1,"0")+IFERROR(V123*1,"0")+IFERROR(V124*1,"0")</f>
        <v>1088.1000000000001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3708.9</v>
      </c>
      <c r="I429" s="53">
        <f>IFERROR(V227*1,"0")+IFERROR(V228*1,"0")+IFERROR(V229*1,"0")+IFERROR(V230*1,"0")+IFERROR(V231*1,"0")+IFERROR(V232*1,"0")+IFERROR(V233*1,"0")+IFERROR(V237*1,"0")+IFERROR(V238*1,"0")</f>
        <v>151.20000000000002</v>
      </c>
      <c r="J429" s="53">
        <f>IFERROR(V243*1,"0")+IFERROR(V244*1,"0")+IFERROR(V248*1,"0")+IFERROR(V249*1,"0")+IFERROR(V250*1,"0")+IFERROR(V254*1,"0")+IFERROR(V258*1,"0")+IFERROR(V262*1,"0")</f>
        <v>1740.48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5024.6000000000004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83.4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537.6</v>
      </c>
      <c r="N429" s="53">
        <f>IFERROR(V350*1,"0")+IFERROR(V351*1,"0")+IFERROR(V355*1,"0")+IFERROR(V356*1,"0")+IFERROR(V357*1,"0")+IFERROR(V358*1,"0")+IFERROR(V359*1,"0")</f>
        <v>126.00000000000001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695.5200000000001</v>
      </c>
      <c r="P429" s="53">
        <f>IFERROR(V399*1,"0")+IFERROR(V400*1,"0")+IFERROR(V404*1,"0")+IFERROR(V405*1,"0")+IFERROR(V409*1,"0")+IFERROR(V410*1,"0")+IFERROR(V414*1,"0")+IFERROR(V415*1,"0")+IFERROR(V416*1,"0")</f>
        <v>340.2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2023-07-14T11:24:36Z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