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25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<sst xmlns="http://schemas.openxmlformats.org/spreadsheetml/2006/main" count="806" uniqueCount="399">
  <si>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</si>
  <si>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</si>
  <si>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</si>
  <si>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</si>
  <si>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</si>
  <si>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</si>
  <si>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</si>
  <si>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</si>
  <si>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</si>
  <si>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</si>
  <si>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</si>
  <si>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</si>
  <si>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</si>
  <si>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</si>
  <si>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</si>
  <si>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</si>
  <si>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</si>
  <si>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</si>
  <si>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</si>
  <si>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</si>
  <si>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</si>
  <si>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</si>
  <si>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</si>
  <si>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</si>
  <si>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</si>
  <si>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</si>
  <si>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</si>
  <si>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</si>
  <si>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</si>
  <si>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</si>
  <si>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</si>
  <si>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</si>
  <si>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</si>
  <si>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</si>
  <si>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</si>
  <si>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</si>
  <si>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</si>
  <si>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</si>
  <si>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</si>
  <si>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</si>
  <si>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</si>
  <si>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</si>
  <si>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</si>
  <si>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</si>
  <si>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</si>
  <si>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</si>
  <si>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</si>
  <si>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</si>
  <si>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</si>
  <si>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</si>
  <si>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</si>
  <si>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</si>
  <si>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</si>
  <si>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</si>
  <si>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</si>
  <si>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</si>
  <si>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</si>
  <si>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</si>
  <si>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</si>
  <si>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</si>
  <si>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</si>
  <si>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</si>
  <si>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</si>
  <si>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</si>
  <si>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</si>
  <si>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</si>
  <si>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</si>
  <si>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</si>
  <si>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</si>
  <si>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</si>
  <si>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</si>
  <si>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</si>
  <si>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</si>
  <si>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</si>
  <si>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</si>
  <si>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</si>
  <si>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</si>
  <si>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</si>
  <si>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</si>
  <si>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</si>
  <si>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</si>
  <si>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</si>
  <si>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</si>
  <si>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</si>
  <si>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</si>
  <si>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</si>
  <si>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</si>
  <si>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</si>
  <si>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</si>
  <si>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</si>
  <si>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</si>
  <si>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</si>
  <si>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</si>
  <si>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</si>
  <si>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</si>
  <si>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</si>
  <si>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</si>
  <si>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</si>
  <si>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</si>
  <si>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</si>
  <si>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</si>
  <si>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</si>
  <si>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</si>
  <si>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</si>
  <si>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</si>
  <si>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</si>
  <si>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</si>
  <si>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</si>
  <si>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</si>
  <si>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</si>
  <si>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</si>
  <si>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</si>
  <si>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</si>
  <si>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</si>
  <si>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</si>
  <si>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</si>
  <si>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</si>
  <si>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</si>
  <si>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</si>
  <si>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</si>
  <si>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</si>
  <si>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</si>
  <si>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</si>
  <si>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</si>
  <si>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</si>
  <si>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</si>
  <si>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</si>
  <si>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</si>
  <si>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</si>
  <si>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</si>
  <si>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</si>
  <si>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</si>
  <si>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</si>
  <si>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</si>
  <si>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</si>
  <si>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</si>
  <si>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</si>
  <si>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</si>
  <si>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</si>
  <si>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</si>
  <si>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</si>
  <si>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</si>
  <si>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</si>
  <si>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</si>
  <si>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</si>
  <si>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</si>
  <si>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</si>
  <si>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</si>
  <si>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</si>
  <si>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</si>
  <si>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</si>
  <si>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</si>
  <si>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</si>
  <si>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</si>
  <si>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</si>
  <si>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</si>
  <si>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</si>
  <si>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</si>
  <si>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</si>
  <si>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</si>
  <si>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</si>
  <si>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</si>
  <si>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</si>
  <si>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</si>
  <si>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</si>
  <si>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</si>
  <si>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</si>
  <si>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</si>
  <si>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</si>
  <si>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</si>
  <si>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</si>
  <si>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</si>
  <si>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</si>
  <si>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</si>
  <si>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</si>
  <si>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</si>
  <si>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</si>
  <si>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</si>
  <si>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</si>
  <si>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</si>
  <si>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</si>
  <si>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</si>
  <si>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</si>
  <si>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</si>
  <si>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</si>
  <si>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</si>
  <si>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</si>
  <si>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</si>
  <si>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</si>
  <si>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</si>
  <si>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</si>
  <si>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</si>
  <si>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</si>
  <si>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</si>
  <si>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</si>
  <si>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</si>
  <si>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</si>
  <si>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</si>
  <si>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</si>
  <si>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</si>
  <si>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</si>
  <si>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</si>
  <si>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</si>
  <si>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</si>
  <si>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</si>
  <si>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</si>
  <si>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</si>
  <si>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</si>
  <si>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</si>
  <si>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</si>
  <si>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</si>
  <si>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</si>
  <si>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</si>
  <si>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</si>
  <si>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</si>
  <si>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</si>
  <si>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</si>
  <si>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</si>
  <si>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</si>
  <si>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</si>
  <si>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</si>
  <si>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</si>
  <si>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</si>
  <si>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</si>
  <si>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</si>
  <si>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</si>
  <si>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</si>
  <si>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</si>
  <si>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</si>
  <si>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</si>
  <si>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</si>
  <si>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</si>
  <si>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</si>
  <si>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</si>
  <si>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</si>
  <si>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</si>
  <si>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</si>
  <si>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</si>
  <si>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</si>
  <si>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</si>
  <si>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</si>
  <si>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</si>
  <si>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</si>
  <si>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</si>
  <si>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</si>
  <si>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</si>
  <si>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</si>
  <si>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</si>
  <si>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</si>
  <si>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</si>
  <si>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</si>
  <si>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</si>
  <si>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</si>
  <si>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</si>
  <si>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</si>
  <si>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</si>
  <si>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</si>
  <si>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</si>
  <si>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</si>
  <si>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</si>
  <si>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</si>
  <si>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</si>
  <si>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</si>
  <si>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</si>
  <si>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</si>
  <si>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</si>
  <si>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</si>
  <si>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</si>
  <si>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</si>
  <si>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</si>
  <si>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</si>
  <si>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</si>
  <si>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</si>
  <si>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</si>
  <si>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</si>
  <si>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</si>
  <si>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</si>
  <si>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</si>
  <si>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</si>
  <si>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</si>
  <si>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</si>
  <si>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</si>
  <si>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</si>
  <si>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</si>
  <si>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</si>
  <si>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</si>
  <si>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</si>
  <si>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</si>
  <si>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</si>
  <si>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</si>
  <si>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</si>
  <si>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</si>
  <si>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</si>
  <si>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</si>
  <si>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</si>
  <si>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</si>
  <si>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</si>
  <si>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</si>
  <si>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</si>
  <si>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</si>
  <si>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</si>
  <si>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</si>
  <si>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</si>
  <si>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</si>
  <si>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</si>
  <si>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</si>
  <si>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</si>
  <si>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</si>
  <si>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</si>
  <si>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</si>
  <si>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</si>
  <si>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</si>
  <si>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</si>
  <si>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</si>
  <si>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</si>
  <si>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</si>
  <si>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</si>
  <si>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</si>
  <si>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</si>
  <si>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</si>
  <si>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</si>
  <si>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</si>
  <si>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</si>
  <si>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</si>
  <si>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</si>
  <si>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</si>
  <si>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</si>
  <si>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</si>
  <si>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</si>
  <si>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</si>
  <si>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</si>
  <si>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</si>
  <si>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</si>
  <si>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</si>
  <si>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</si>
  <si>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</si>
  <si>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</si>
  <si>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</si>
  <si>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</si>
  <si>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</si>
  <si>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</si>
  <si>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</si>
  <si>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</si>
  <si>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</si>
  <si>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</si>
  <si>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</si>
  <si>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</si>
  <si>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</si>
  <si>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</si>
  <si>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</si>
  <si>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</si>
  <si>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</si>
  <si>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</si>
  <si>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</si>
  <si>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</si>
  <si>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</si>
  <si>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</si>
  <si>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</si>
  <si>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</si>
  <si>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</si>
  <si>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</si>
  <si>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</si>
  <si>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</si>
  <si>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</si>
  <si>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</si>
  <si>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</si>
  <si>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</si>
  <si>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</si>
  <si>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</si>
  <si>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</si>
  <si>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</si>
  <si>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</si>
  <si>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</si>
  <si>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</si>
  <si>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</si>
  <si>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</si>
  <si>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</si>
  <si>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</si>
  <si>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</si>
  <si>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</si>
  <si>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</si>
  <si>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</si>
  <si>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</si>
  <si>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</si>
  <si>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</si>
  <si>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</si>
  <si>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</si>
  <si>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</si>
  <si>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</si>
  <si>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</si>
  <si>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</si>
  <si>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</si>
  <si>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</si>
  <si>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</si>
  <si>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</si>
  <si>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</si>
  <si>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</si>
  <si>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</si>
  <si>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последним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</si>
</sst>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4"/>
  <sheetViews>
    <sheetView showGridLines="0" tabSelected="1" topLeftCell="F220" zoomScaleNormal="100" workbookViewId="0">
      <selection activeCell="F22" sqref="F22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45124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Понедельник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0.41666666666666669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0</v>
      </c>
      <c r="V56" s="62">
        <f>IFERROR(SUM(V50:V55),"0")</f>
        <v>0</v>
      </c>
      <c r="W56" s="62">
        <f>IFERROR(IF(W50="",0,W50),"0")+IFERROR(IF(W51="",0,W51),"0")+IFERROR(IF(W52="",0,W52),"0")+IFERROR(IF(W53="",0,W53),"0")+IFERROR(IF(W54="",0,W54),"0")+IFERROR(IF(W55="",0,W55),"0")</f>
        <v>0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0</v>
      </c>
      <c r="V57" s="62">
        <f>IFERROR(SUMPRODUCT(V50:V55*H50:H55),"0")</f>
        <v>0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0</v>
      </c>
      <c r="V61" s="57">
        <f>IFERROR(IF(U61="","",U61),"")</f>
        <v>0</v>
      </c>
      <c r="W61" s="58">
        <f>IFERROR(IF(U61="","",U61*0.00855),"")</f>
        <v>0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0</v>
      </c>
      <c r="V62" s="62">
        <f>IFERROR(SUM(V60:V61),"0")</f>
        <v>0</v>
      </c>
      <c r="W62" s="62">
        <f>IFERROR(IF(W60="",0,W60),"0")+IFERROR(IF(W61="",0,W61),"0")</f>
        <v>0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0</v>
      </c>
      <c r="V63" s="62">
        <f>IFERROR(SUMPRODUCT(V60:V61*H60:H61),"0")</f>
        <v>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0</v>
      </c>
      <c r="V80" s="57">
        <f t="shared" si="2"/>
        <v>0</v>
      </c>
      <c r="W80" s="58">
        <f t="shared" si="3"/>
        <v>0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0</v>
      </c>
      <c r="V83" s="57">
        <f t="shared" si="2"/>
        <v>0</v>
      </c>
      <c r="W83" s="58">
        <f t="shared" si="3"/>
        <v>0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0</v>
      </c>
      <c r="V84" s="62">
        <f>IFERROR(SUM(V77:V83),"0")</f>
        <v>0</v>
      </c>
      <c r="W84" s="62">
        <f>IFERROR(IF(W77="",0,W77),"0")+IFERROR(IF(W78="",0,W78),"0")+IFERROR(IF(W79="",0,W79),"0")+IFERROR(IF(W80="",0,W80),"0")+IFERROR(IF(W81="",0,W81),"0")+IFERROR(IF(W82="",0,W82),"0")+IFERROR(IF(W83="",0,W83),"0")</f>
        <v>0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0</v>
      </c>
      <c r="V85" s="62">
        <f>IFERROR(SUMPRODUCT(V77:V83*H77:H83),"0")</f>
        <v>0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0</v>
      </c>
      <c r="V95" s="57">
        <f>IFERROR(IF(U95="","",U95),"")</f>
        <v>0</v>
      </c>
      <c r="W95" s="58">
        <f>IFERROR(IF(U95="","",U95*0.0155),"")</f>
        <v>0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7</v>
      </c>
      <c r="V96" s="57">
        <f>IFERROR(IF(U96="","",U96),"")</f>
        <v>7</v>
      </c>
      <c r="W96" s="58">
        <f>IFERROR(IF(U96="","",U96*0.0155),"")</f>
        <v>0.1085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1</v>
      </c>
      <c r="V97" s="57">
        <f>IFERROR(IF(U97="","",U97),"")</f>
        <v>1</v>
      </c>
      <c r="W97" s="58">
        <f>IFERROR(IF(U97="","",U97*0.0155),"")</f>
        <v>1.55E-2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7</v>
      </c>
      <c r="V98" s="57">
        <f>IFERROR(IF(U98="","",U98),"")</f>
        <v>7</v>
      </c>
      <c r="W98" s="58">
        <f>IFERROR(IF(U98="","",U98*0.0155),"")</f>
        <v>0.1085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15</v>
      </c>
      <c r="V99" s="62">
        <f>IFERROR(SUM(V95:V98),"0")</f>
        <v>15</v>
      </c>
      <c r="W99" s="62">
        <f>IFERROR(IF(W95="",0,W95),"0")+IFERROR(IF(W96="",0,W96),"0")+IFERROR(IF(W97="",0,W97),"0")+IFERROR(IF(W98="",0,W98),"0")</f>
        <v>0.23249999999999998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107.68</v>
      </c>
      <c r="V100" s="62">
        <f>IFERROR(SUMPRODUCT(V95:V98*H95:H98),"0")</f>
        <v>107.68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0</v>
      </c>
      <c r="V103" s="57">
        <f>IFERROR(IF(U103="","",U103),"")</f>
        <v>0</v>
      </c>
      <c r="W103" s="58">
        <f>IFERROR(IF(U103="","",U103*0.01788),"")</f>
        <v>0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0</v>
      </c>
      <c r="V105" s="62">
        <f>IFERROR(SUM(V103:V104),"0")</f>
        <v>0</v>
      </c>
      <c r="W105" s="62">
        <f>IFERROR(IF(W103="",0,W103),"0")+IFERROR(IF(W104="",0,W104),"0")</f>
        <v>0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0</v>
      </c>
      <c r="V106" s="62">
        <f>IFERROR(SUMPRODUCT(V103:V104*H103:H104),"0")</f>
        <v>0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70</v>
      </c>
      <c r="V139" s="57">
        <f>IFERROR(IF(U139="","",U139),"")</f>
        <v>70</v>
      </c>
      <c r="W139" s="58">
        <f>IFERROR(IF(U139="","",U139*0.00502),"")</f>
        <v>0.35139999999999999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70</v>
      </c>
      <c r="V140" s="62">
        <f>IFERROR(SUM(V139:V139),"0")</f>
        <v>70</v>
      </c>
      <c r="W140" s="62">
        <f>IFERROR(IF(W139="",0,W139),"0")</f>
        <v>0.35139999999999999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126</v>
      </c>
      <c r="V141" s="62">
        <f>IFERROR(SUMPRODUCT(V139:V139*H139:H139),"0")</f>
        <v>126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3</v>
      </c>
      <c r="V143" s="57">
        <f>IFERROR(IF(U143="","",U143),"")</f>
        <v>3</v>
      </c>
      <c r="W143" s="58">
        <f>IFERROR(IF(U143="","",U143*0.0155),"")</f>
        <v>4.65E-2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3</v>
      </c>
      <c r="V144" s="62">
        <f>IFERROR(SUM(V143:V143),"0")</f>
        <v>3</v>
      </c>
      <c r="W144" s="62">
        <f>IFERROR(IF(W143="",0,W143),"0")</f>
        <v>4.65E-2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18</v>
      </c>
      <c r="V145" s="62">
        <f>IFERROR(SUMPRODUCT(V143:V143*H143:H143),"0")</f>
        <v>18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80</v>
      </c>
      <c r="V147" s="57">
        <f>IFERROR(IF(U147="","",U147),"")</f>
        <v>80</v>
      </c>
      <c r="W147" s="58">
        <f>IFERROR(IF(U147="","",U147*0.00936),"")</f>
        <v>0.74880000000000002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41</v>
      </c>
      <c r="V148" s="57">
        <f>IFERROR(IF(U148="","",U148),"")</f>
        <v>41</v>
      </c>
      <c r="W148" s="58">
        <f>IFERROR(IF(U148="","",U148*0.00936),"")</f>
        <v>0.38375999999999999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25</v>
      </c>
      <c r="V150" s="57">
        <f>IFERROR(IF(U150="","",U150),"")</f>
        <v>25</v>
      </c>
      <c r="W150" s="58">
        <f>IFERROR(IF(U150="","",U150*0.0155),"")</f>
        <v>0.38750000000000001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146</v>
      </c>
      <c r="V151" s="62">
        <f>IFERROR(SUM(V147:V150),"0")</f>
        <v>146</v>
      </c>
      <c r="W151" s="62">
        <f>IFERROR(IF(W147="",0,W147),"0")+IFERROR(IF(W148="",0,W148),"0")+IFERROR(IF(W149="",0,W149),"0")+IFERROR(IF(W150="",0,W150),"0")</f>
        <v>1.52006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414.90000000000003</v>
      </c>
      <c r="V152" s="62">
        <f>IFERROR(SUMPRODUCT(V147:V150*H147:H150),"0")</f>
        <v>414.90000000000003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120</v>
      </c>
      <c r="V154" s="57">
        <f t="shared" ref="V154:V163" si="4">IFERROR(IF(U154="","",U154),"")</f>
        <v>120</v>
      </c>
      <c r="W154" s="58">
        <f>IFERROR(IF(U154="","",U154*0.00936),"")</f>
        <v>1.1232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120</v>
      </c>
      <c r="V155" s="57">
        <f t="shared" si="4"/>
        <v>120</v>
      </c>
      <c r="W155" s="58">
        <f>IFERROR(IF(U155="","",U155*0.00502),"")</f>
        <v>0.60240000000000005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70</v>
      </c>
      <c r="V156" s="57">
        <f t="shared" si="4"/>
        <v>70</v>
      </c>
      <c r="W156" s="58">
        <f t="shared" ref="W156:W161" si="5">IFERROR(IF(U156="","",U156*0.00936),"")</f>
        <v>0.6552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22</v>
      </c>
      <c r="V157" s="57">
        <f t="shared" si="4"/>
        <v>22</v>
      </c>
      <c r="W157" s="58">
        <f t="shared" si="5"/>
        <v>0.20591999999999999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4</v>
      </c>
      <c r="V161" s="57">
        <f t="shared" si="4"/>
        <v>4</v>
      </c>
      <c r="W161" s="58">
        <f t="shared" si="5"/>
        <v>3.7440000000000001E-2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336</v>
      </c>
      <c r="V164" s="62">
        <f>IFERROR(SUM(V154:V163),"0")</f>
        <v>336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2.6241599999999998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950.8</v>
      </c>
      <c r="V165" s="62">
        <f>IFERROR(SUMPRODUCT(V154:V163*H154:H163),"0")</f>
        <v>950.8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5</v>
      </c>
      <c r="V175" s="57">
        <f>IFERROR(IF(U175="","",U175),"")</f>
        <v>5</v>
      </c>
      <c r="W175" s="58">
        <f>IFERROR(IF(U175="","",U175*0.00866),"")</f>
        <v>4.3299999999999998E-2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5</v>
      </c>
      <c r="V177" s="62">
        <f>IFERROR(SUM(V173:V176),"0")</f>
        <v>5</v>
      </c>
      <c r="W177" s="62">
        <f>IFERROR(IF(W173="",0,W173),"0")+IFERROR(IF(W174="",0,W174),"0")+IFERROR(IF(W175="",0,W175),"0")+IFERROR(IF(W176="",0,W176),"0")</f>
        <v>4.3299999999999998E-2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25</v>
      </c>
      <c r="V178" s="62">
        <f>IFERROR(SUMPRODUCT(V173:V176*H173:H176),"0")</f>
        <v>25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0</v>
      </c>
      <c r="V187" s="57">
        <f>IFERROR(IF(U187="","",U187),"")</f>
        <v>0</v>
      </c>
      <c r="W187" s="58">
        <f>IFERROR(IF(U187="","",U187*0.01788),"")</f>
        <v>0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0</v>
      </c>
      <c r="V189" s="62">
        <f>IFERROR(SUM(V187:V188),"0")</f>
        <v>0</v>
      </c>
      <c r="W189" s="62">
        <f>IFERROR(IF(W187="",0,W187),"0")+IFERROR(IF(W188="",0,W188),"0")</f>
        <v>0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0</v>
      </c>
      <c r="V190" s="62">
        <f>IFERROR(SUMPRODUCT(V187:V188*H187:H188),"0")</f>
        <v>0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1</v>
      </c>
      <c r="V213" s="57">
        <f>IFERROR(IF(U213="","",U213),"")</f>
        <v>1</v>
      </c>
      <c r="W213" s="58">
        <f>IFERROR(IF(U213="","",U213*0.0155),"")</f>
        <v>1.55E-2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1</v>
      </c>
      <c r="V214" s="62">
        <f>IFERROR(SUM(V210:V213),"0")</f>
        <v>1</v>
      </c>
      <c r="W214" s="62">
        <f>IFERROR(IF(W210="",0,W210),"0")+IFERROR(IF(W211="",0,W211),"0")+IFERROR(IF(W212="",0,W212),"0")+IFERROR(IF(W213="",0,W213),"0")</f>
        <v>1.55E-2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7.2</v>
      </c>
      <c r="V215" s="62">
        <f>IFERROR(SUMPRODUCT(V210:V213*H210:H213),"0")</f>
        <v>7.2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1649.5800000000002</v>
      </c>
      <c r="V244" s="62">
        <f>IFERROR(V24+V33+V41+V47+V57+V63+V68+V74+V85+V92+V100+V106+V111+V119+V124+V130+V135+V141+V145+V152+V165+V170+V178+V183+V190+V195+V200+V207+V215+V220+V226+V232+V238+V243,"0")</f>
        <v>1649.5800000000002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1748.2952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1748.2952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5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5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1873.2952</v>
      </c>
      <c r="V247" s="62">
        <f>GrossWeightTotalR+PalletQtyTotalR*25</f>
        <v>1873.2952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576</v>
      </c>
      <c r="V248" s="62">
        <f>IFERROR(V23+V32+V40+V46+V56+V62+V67+V73+V84+V91+V99+V105+V110+V118+V123+V129+V134+V140+V144+V151+V164+V169+V177+V182+V189+V194+V199+V206+V214+V219+V225+V231+V237+V242,"0")</f>
        <v>576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4.8334200000000003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0</v>
      </c>
      <c r="G254" s="68">
        <f>IFERROR(U60*H60,"0")+IFERROR(U61*H61,"0")</f>
        <v>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0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107.68</v>
      </c>
      <c r="M254" s="68">
        <f>IFERROR(U103*H103,"0")+IFERROR(U104*H104,"0")</f>
        <v>0</v>
      </c>
      <c r="N254" s="68">
        <f>IFERROR(U109*H109,"0")</f>
        <v>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1509.7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25</v>
      </c>
      <c r="V254" s="68">
        <f>IFERROR(U187*H187,"0")+IFERROR(U188*H188,"0")</f>
        <v>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7.2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2023-07-14T12:41:28Z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