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25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<sst xmlns="http://schemas.openxmlformats.org/spreadsheetml/2006/main" count="805" uniqueCount="398">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</sst>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4"/>
  <sheetViews>
    <sheetView showGridLines="0" tabSelected="1" topLeftCell="F1" zoomScaleNormal="100" workbookViewId="0">
      <selection activeCell="U28" sqref="U28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/>
      <c r="I5" s="111"/>
      <c r="J5" s="111"/>
      <c r="K5" s="111"/>
      <c r="M5" s="27" t="s">
        <v>10</v>
      </c>
      <c r="N5" s="107">
        <v>45124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Понедельник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0.375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35</v>
      </c>
      <c r="V39" s="57">
        <f>IFERROR(IF(U39="","",U39),"")</f>
        <v>35</v>
      </c>
      <c r="W39" s="58">
        <f>IFERROR(IF(U39="","",U39*0.0155),"")</f>
        <v>0.54249999999999998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35</v>
      </c>
      <c r="V40" s="62">
        <f>IFERROR(SUM(V36:V39),"0")</f>
        <v>35</v>
      </c>
      <c r="W40" s="62">
        <f>IFERROR(IF(W36="",0,W36),"0")+IFERROR(IF(W37="",0,W37),"0")+IFERROR(IF(W38="",0,W38),"0")+IFERROR(IF(W39="",0,W39),"0")</f>
        <v>0.54249999999999998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210</v>
      </c>
      <c r="V41" s="62">
        <f>IFERROR(SUMPRODUCT(V36:V39*H36:H39),"0")</f>
        <v>210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143</v>
      </c>
      <c r="V55" s="57">
        <f t="shared" si="0"/>
        <v>143</v>
      </c>
      <c r="W55" s="58">
        <f t="shared" si="1"/>
        <v>2.2164999999999999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143</v>
      </c>
      <c r="V56" s="62">
        <f>IFERROR(SUM(V50:V55),"0")</f>
        <v>143</v>
      </c>
      <c r="W56" s="62">
        <f>IFERROR(IF(W50="",0,W50),"0")+IFERROR(IF(W51="",0,W51),"0")+IFERROR(IF(W52="",0,W52),"0")+IFERROR(IF(W53="",0,W53),"0")+IFERROR(IF(W54="",0,W54),"0")+IFERROR(IF(W55="",0,W55),"0")</f>
        <v>2.2164999999999999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1029.6000000000001</v>
      </c>
      <c r="V57" s="62">
        <f>IFERROR(SUMPRODUCT(V50:V55*H50:H55),"0")</f>
        <v>1029.6000000000001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269</v>
      </c>
      <c r="V61" s="57">
        <f>IFERROR(IF(U61="","",U61),"")</f>
        <v>269</v>
      </c>
      <c r="W61" s="58">
        <f>IFERROR(IF(U61="","",U61*0.00855),"")</f>
        <v>2.2999499999999999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269</v>
      </c>
      <c r="V62" s="62">
        <f>IFERROR(SUM(V60:V61),"0")</f>
        <v>269</v>
      </c>
      <c r="W62" s="62">
        <f>IFERROR(IF(W60="",0,W60),"0")+IFERROR(IF(W61="",0,W61),"0")</f>
        <v>2.2999499999999999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1345</v>
      </c>
      <c r="V63" s="62">
        <f>IFERROR(SUMPRODUCT(V60:V61*H60:H61),"0")</f>
        <v>1345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85</v>
      </c>
      <c r="V80" s="57">
        <f t="shared" si="2"/>
        <v>85</v>
      </c>
      <c r="W80" s="58">
        <f t="shared" si="3"/>
        <v>1.5198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117</v>
      </c>
      <c r="V83" s="57">
        <f t="shared" si="2"/>
        <v>117</v>
      </c>
      <c r="W83" s="58">
        <f t="shared" si="3"/>
        <v>2.0919599999999998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202</v>
      </c>
      <c r="V84" s="62">
        <f>IFERROR(SUM(V77:V83),"0")</f>
        <v>202</v>
      </c>
      <c r="W84" s="62">
        <f>IFERROR(IF(W77="",0,W77),"0")+IFERROR(IF(W78="",0,W78),"0")+IFERROR(IF(W79="",0,W79),"0")+IFERROR(IF(W80="",0,W80),"0")+IFERROR(IF(W81="",0,W81),"0")+IFERROR(IF(W82="",0,W82),"0")+IFERROR(IF(W83="",0,W83),"0")</f>
        <v>3.6117599999999999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727.2</v>
      </c>
      <c r="V85" s="62">
        <f>IFERROR(SUMPRODUCT(V77:V83*H77:H83),"0")</f>
        <v>727.2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22</v>
      </c>
      <c r="V95" s="57">
        <f>IFERROR(IF(U95="","",U95),"")</f>
        <v>22</v>
      </c>
      <c r="W95" s="58">
        <f>IFERROR(IF(U95="","",U95*0.0155),"")</f>
        <v>0.34099999999999997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236</v>
      </c>
      <c r="V96" s="57">
        <f>IFERROR(IF(U96="","",U96),"")</f>
        <v>236</v>
      </c>
      <c r="W96" s="58">
        <f>IFERROR(IF(U96="","",U96*0.0155),"")</f>
        <v>3.6579999999999999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42</v>
      </c>
      <c r="V97" s="57">
        <f>IFERROR(IF(U97="","",U97),"")</f>
        <v>42</v>
      </c>
      <c r="W97" s="58">
        <f>IFERROR(IF(U97="","",U97*0.0155),"")</f>
        <v>0.65100000000000002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176</v>
      </c>
      <c r="V98" s="57">
        <f>IFERROR(IF(U98="","",U98),"")</f>
        <v>176</v>
      </c>
      <c r="W98" s="58">
        <f>IFERROR(IF(U98="","",U98*0.0155),"")</f>
        <v>2.7279999999999998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476</v>
      </c>
      <c r="V99" s="62">
        <f>IFERROR(SUM(V95:V98),"0")</f>
        <v>476</v>
      </c>
      <c r="W99" s="62">
        <f>IFERROR(IF(W95="",0,W95),"0")+IFERROR(IF(W96="",0,W96),"0")+IFERROR(IF(W97="",0,W97),"0")+IFERROR(IF(W98="",0,W98),"0")</f>
        <v>7.3779999999999992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3406.7200000000003</v>
      </c>
      <c r="V100" s="62">
        <f>IFERROR(SUMPRODUCT(V95:V98*H95:H98),"0")</f>
        <v>3406.7200000000003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0</v>
      </c>
      <c r="V103" s="57">
        <f>IFERROR(IF(U103="","",U103),"")</f>
        <v>0</v>
      </c>
      <c r="W103" s="58">
        <f>IFERROR(IF(U103="","",U103*0.01788),"")</f>
        <v>0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0</v>
      </c>
      <c r="V105" s="62">
        <f>IFERROR(SUM(V103:V104),"0")</f>
        <v>0</v>
      </c>
      <c r="W105" s="62">
        <f>IFERROR(IF(W103="",0,W103),"0")+IFERROR(IF(W104="",0,W104),"0")</f>
        <v>0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0</v>
      </c>
      <c r="V106" s="62">
        <f>IFERROR(SUMPRODUCT(V103:V104*H103:H104),"0")</f>
        <v>0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263</v>
      </c>
      <c r="V143" s="57">
        <f>IFERROR(IF(U143="","",U143),"")</f>
        <v>263</v>
      </c>
      <c r="W143" s="58">
        <f>IFERROR(IF(U143="","",U143*0.0155),"")</f>
        <v>4.0765000000000002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263</v>
      </c>
      <c r="V144" s="62">
        <f>IFERROR(SUM(V143:V143),"0")</f>
        <v>263</v>
      </c>
      <c r="W144" s="62">
        <f>IFERROR(IF(W143="",0,W143),"0")</f>
        <v>4.0765000000000002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1578</v>
      </c>
      <c r="V145" s="62">
        <f>IFERROR(SUMPRODUCT(V143:V143*H143:H143),"0")</f>
        <v>1578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0</v>
      </c>
      <c r="V150" s="57">
        <f>IFERROR(IF(U150="","",U150),"")</f>
        <v>0</v>
      </c>
      <c r="W150" s="58">
        <f>IFERROR(IF(U150="","",U150*0.0155),"")</f>
        <v>0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0</v>
      </c>
      <c r="V151" s="62">
        <f>IFERROR(SUM(V147:V150),"0")</f>
        <v>0</v>
      </c>
      <c r="W151" s="62">
        <f>IFERROR(IF(W147="",0,W147),"0")+IFERROR(IF(W148="",0,W148),"0")+IFERROR(IF(W149="",0,W149),"0")+IFERROR(IF(W150="",0,W150),"0")</f>
        <v>0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0</v>
      </c>
      <c r="V152" s="62">
        <f>IFERROR(SUMPRODUCT(V147:V150*H147:H150),"0")</f>
        <v>0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50</v>
      </c>
      <c r="V161" s="57">
        <f t="shared" si="4"/>
        <v>50</v>
      </c>
      <c r="W161" s="58">
        <f t="shared" si="5"/>
        <v>0.46800000000000003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401</v>
      </c>
      <c r="V162" s="57">
        <f t="shared" si="4"/>
        <v>401</v>
      </c>
      <c r="W162" s="58">
        <f>IFERROR(IF(U162="","",U162*0.0155),"")</f>
        <v>6.2154999999999996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451</v>
      </c>
      <c r="V164" s="62">
        <f>IFERROR(SUM(V154:V163),"0")</f>
        <v>451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6.6834999999999996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2390.5</v>
      </c>
      <c r="V165" s="62">
        <f>IFERROR(SUMPRODUCT(V154:V163*H154:H163),"0")</f>
        <v>2390.5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0</v>
      </c>
      <c r="V175" s="57">
        <f>IFERROR(IF(U175="","",U175),"")</f>
        <v>0</v>
      </c>
      <c r="W175" s="58">
        <f>IFERROR(IF(U175="","",U175*0.00866),"")</f>
        <v>0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0</v>
      </c>
      <c r="V177" s="62">
        <f>IFERROR(SUM(V173:V176),"0")</f>
        <v>0</v>
      </c>
      <c r="W177" s="62">
        <f>IFERROR(IF(W173="",0,W173),"0")+IFERROR(IF(W174="",0,W174),"0")+IFERROR(IF(W175="",0,W175),"0")+IFERROR(IF(W176="",0,W176),"0")</f>
        <v>0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0</v>
      </c>
      <c r="V178" s="62">
        <f>IFERROR(SUMPRODUCT(V173:V176*H173:H176),"0")</f>
        <v>0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86</v>
      </c>
      <c r="V187" s="57">
        <f>IFERROR(IF(U187="","",U187),"")</f>
        <v>86</v>
      </c>
      <c r="W187" s="58">
        <f>IFERROR(IF(U187="","",U187*0.01788),"")</f>
        <v>1.5376799999999999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86</v>
      </c>
      <c r="V189" s="62">
        <f>IFERROR(SUM(V187:V188),"0")</f>
        <v>86</v>
      </c>
      <c r="W189" s="62">
        <f>IFERROR(IF(W187="",0,W187),"0")+IFERROR(IF(W188="",0,W188),"0")</f>
        <v>1.5376799999999999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258</v>
      </c>
      <c r="V190" s="62">
        <f>IFERROR(SUMPRODUCT(V187:V188*H187:H188),"0")</f>
        <v>258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77</v>
      </c>
      <c r="V213" s="57">
        <f>IFERROR(IF(U213="","",U213),"")</f>
        <v>77</v>
      </c>
      <c r="W213" s="58">
        <f>IFERROR(IF(U213="","",U213*0.0155),"")</f>
        <v>1.1935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77</v>
      </c>
      <c r="V214" s="62">
        <f>IFERROR(SUM(V210:V213),"0")</f>
        <v>77</v>
      </c>
      <c r="W214" s="62">
        <f>IFERROR(IF(W210="",0,W210),"0")+IFERROR(IF(W211="",0,W211),"0")+IFERROR(IF(W212="",0,W212),"0")+IFERROR(IF(W213="",0,W213),"0")</f>
        <v>1.1935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554.4</v>
      </c>
      <c r="V215" s="62">
        <f>IFERROR(SUMPRODUCT(V210:V213*H210:H213),"0")</f>
        <v>554.4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358</v>
      </c>
      <c r="V236" s="57">
        <f>IFERROR(IF(U236="","",U236),"")</f>
        <v>358</v>
      </c>
      <c r="W236" s="58">
        <f>IFERROR(IF(U236="","",U236*0.0155),"")</f>
        <v>5.5490000000000004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358</v>
      </c>
      <c r="V237" s="62">
        <f>IFERROR(SUM(V236:V236),"0")</f>
        <v>358</v>
      </c>
      <c r="W237" s="62">
        <f>IFERROR(IF(W236="",0,W236),"0")</f>
        <v>5.5490000000000004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1790</v>
      </c>
      <c r="V238" s="62">
        <f>IFERROR(SUMPRODUCT(V236:V236*H236:H236),"0")</f>
        <v>1790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13289.42</v>
      </c>
      <c r="V244" s="62">
        <f>IFERROR(V24+V33+V41+V47+V57+V63+V68+V74+V85+V92+V100+V106+V111+V119+V124+V130+V135+V141+V145+V152+V165+V170+V178+V183+V190+V195+V200+V207+V215+V220+V226+V232+V238+V243,"0")</f>
        <v>13289.42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13997.701400000002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13997.701400000002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28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28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14697.701400000002</v>
      </c>
      <c r="V247" s="62">
        <f>GrossWeightTotalR+PalletQtyTotalR*25</f>
        <v>14697.701400000002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2360</v>
      </c>
      <c r="V248" s="62">
        <f>IFERROR(V23+V32+V40+V46+V56+V62+V67+V73+V84+V91+V99+V105+V110+V118+V123+V129+V134+V140+V144+V151+V164+V169+V177+V182+V189+V194+V199+V206+V214+V219+V225+V231+V237+V242,"0")</f>
        <v>2360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35.088889999999999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210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1029.6000000000001</v>
      </c>
      <c r="G254" s="68">
        <f>IFERROR(U60*H60,"0")+IFERROR(U61*H61,"0")</f>
        <v>1345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727.2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3406.7200000000003</v>
      </c>
      <c r="M254" s="68">
        <f>IFERROR(U103*H103,"0")+IFERROR(U104*H104,"0")</f>
        <v>0</v>
      </c>
      <c r="N254" s="68">
        <f>IFERROR(U109*H109,"0")</f>
        <v>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3968.5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0</v>
      </c>
      <c r="V254" s="68">
        <f>IFERROR(U187*H187,"0")+IFERROR(U188*H188,"0")</f>
        <v>258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554.4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1790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2023-07-14T12:34:36Z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