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W410" i="2"/>
  <c r="V410" i="2"/>
  <c r="V409" i="2"/>
  <c r="W409" i="2" s="1"/>
  <c r="W411" i="2" s="1"/>
  <c r="V407" i="2"/>
  <c r="U407" i="2"/>
  <c r="U406" i="2"/>
  <c r="V405" i="2"/>
  <c r="W405" i="2" s="1"/>
  <c r="V404" i="2"/>
  <c r="V406" i="2" s="1"/>
  <c r="U402" i="2"/>
  <c r="V401" i="2"/>
  <c r="U401" i="2"/>
  <c r="V400" i="2"/>
  <c r="V402" i="2" s="1"/>
  <c r="V399" i="2"/>
  <c r="U395" i="2"/>
  <c r="U394" i="2"/>
  <c r="W393" i="2"/>
  <c r="W394" i="2" s="1"/>
  <c r="V393" i="2"/>
  <c r="V395" i="2" s="1"/>
  <c r="M393" i="2"/>
  <c r="W392" i="2"/>
  <c r="V392" i="2"/>
  <c r="M392" i="2"/>
  <c r="U390" i="2"/>
  <c r="U389" i="2"/>
  <c r="V388" i="2"/>
  <c r="W388" i="2" s="1"/>
  <c r="W387" i="2"/>
  <c r="V387" i="2"/>
  <c r="W386" i="2"/>
  <c r="V386" i="2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W378" i="2"/>
  <c r="W380" i="2" s="1"/>
  <c r="V378" i="2"/>
  <c r="V380" i="2" s="1"/>
  <c r="M378" i="2"/>
  <c r="U376" i="2"/>
  <c r="U375" i="2"/>
  <c r="V374" i="2"/>
  <c r="W374" i="2" s="1"/>
  <c r="V373" i="2"/>
  <c r="W373" i="2" s="1"/>
  <c r="M373" i="2"/>
  <c r="W372" i="2"/>
  <c r="V372" i="2"/>
  <c r="W371" i="2"/>
  <c r="V371" i="2"/>
  <c r="W370" i="2"/>
  <c r="V370" i="2"/>
  <c r="V369" i="2"/>
  <c r="W369" i="2" s="1"/>
  <c r="M369" i="2"/>
  <c r="V368" i="2"/>
  <c r="W368" i="2" s="1"/>
  <c r="M368" i="2"/>
  <c r="W367" i="2"/>
  <c r="V367" i="2"/>
  <c r="V366" i="2"/>
  <c r="W366" i="2" s="1"/>
  <c r="M366" i="2"/>
  <c r="V365" i="2"/>
  <c r="W365" i="2" s="1"/>
  <c r="M365" i="2"/>
  <c r="U361" i="2"/>
  <c r="U360" i="2"/>
  <c r="W359" i="2"/>
  <c r="V359" i="2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V347" i="2"/>
  <c r="U347" i="2"/>
  <c r="U346" i="2"/>
  <c r="V345" i="2"/>
  <c r="V346" i="2" s="1"/>
  <c r="U343" i="2"/>
  <c r="U342" i="2"/>
  <c r="V341" i="2"/>
  <c r="W341" i="2" s="1"/>
  <c r="M341" i="2"/>
  <c r="W340" i="2"/>
  <c r="V340" i="2"/>
  <c r="M340" i="2"/>
  <c r="V339" i="2"/>
  <c r="W339" i="2" s="1"/>
  <c r="W338" i="2"/>
  <c r="W342" i="2" s="1"/>
  <c r="V338" i="2"/>
  <c r="V342" i="2" s="1"/>
  <c r="M338" i="2"/>
  <c r="U336" i="2"/>
  <c r="U335" i="2"/>
  <c r="V334" i="2"/>
  <c r="W334" i="2" s="1"/>
  <c r="M334" i="2"/>
  <c r="V333" i="2"/>
  <c r="W333" i="2" s="1"/>
  <c r="M333" i="2"/>
  <c r="V332" i="2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V319" i="2"/>
  <c r="U319" i="2"/>
  <c r="V318" i="2"/>
  <c r="U318" i="2"/>
  <c r="V317" i="2"/>
  <c r="W317" i="2" s="1"/>
  <c r="W318" i="2" s="1"/>
  <c r="U315" i="2"/>
  <c r="V314" i="2"/>
  <c r="U314" i="2"/>
  <c r="W313" i="2"/>
  <c r="V313" i="2"/>
  <c r="M313" i="2"/>
  <c r="W312" i="2"/>
  <c r="V312" i="2"/>
  <c r="M312" i="2"/>
  <c r="V311" i="2"/>
  <c r="W311" i="2" s="1"/>
  <c r="V310" i="2"/>
  <c r="V308" i="2"/>
  <c r="U308" i="2"/>
  <c r="W307" i="2"/>
  <c r="V307" i="2"/>
  <c r="U307" i="2"/>
  <c r="W306" i="2"/>
  <c r="V306" i="2"/>
  <c r="M306" i="2"/>
  <c r="V305" i="2"/>
  <c r="W305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W302" i="2" s="1"/>
  <c r="M298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W285" i="2"/>
  <c r="V285" i="2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W273" i="2"/>
  <c r="V273" i="2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W268" i="2"/>
  <c r="V268" i="2"/>
  <c r="M268" i="2"/>
  <c r="U264" i="2"/>
  <c r="U263" i="2"/>
  <c r="W262" i="2"/>
  <c r="W263" i="2" s="1"/>
  <c r="V262" i="2"/>
  <c r="V264" i="2" s="1"/>
  <c r="M262" i="2"/>
  <c r="U260" i="2"/>
  <c r="U259" i="2"/>
  <c r="V258" i="2"/>
  <c r="M258" i="2"/>
  <c r="V256" i="2"/>
  <c r="U256" i="2"/>
  <c r="V255" i="2"/>
  <c r="U255" i="2"/>
  <c r="W254" i="2"/>
  <c r="W255" i="2" s="1"/>
  <c r="V254" i="2"/>
  <c r="M254" i="2"/>
  <c r="U252" i="2"/>
  <c r="V251" i="2"/>
  <c r="U251" i="2"/>
  <c r="V250" i="2"/>
  <c r="W250" i="2" s="1"/>
  <c r="M250" i="2"/>
  <c r="W249" i="2"/>
  <c r="V249" i="2"/>
  <c r="M249" i="2"/>
  <c r="V248" i="2"/>
  <c r="W248" i="2" s="1"/>
  <c r="M248" i="2"/>
  <c r="U246" i="2"/>
  <c r="U245" i="2"/>
  <c r="V244" i="2"/>
  <c r="V246" i="2" s="1"/>
  <c r="M244" i="2"/>
  <c r="V243" i="2"/>
  <c r="W243" i="2" s="1"/>
  <c r="M243" i="2"/>
  <c r="U240" i="2"/>
  <c r="V239" i="2"/>
  <c r="U239" i="2"/>
  <c r="W238" i="2"/>
  <c r="W239" i="2" s="1"/>
  <c r="V238" i="2"/>
  <c r="V240" i="2" s="1"/>
  <c r="M238" i="2"/>
  <c r="W237" i="2"/>
  <c r="V237" i="2"/>
  <c r="M237" i="2"/>
  <c r="U235" i="2"/>
  <c r="V234" i="2"/>
  <c r="U234" i="2"/>
  <c r="W233" i="2"/>
  <c r="V233" i="2"/>
  <c r="M233" i="2"/>
  <c r="W232" i="2"/>
  <c r="V232" i="2"/>
  <c r="M232" i="2"/>
  <c r="V231" i="2"/>
  <c r="W231" i="2" s="1"/>
  <c r="M231" i="2"/>
  <c r="W230" i="2"/>
  <c r="V230" i="2"/>
  <c r="M230" i="2"/>
  <c r="V229" i="2"/>
  <c r="I429" i="2" s="1"/>
  <c r="M229" i="2"/>
  <c r="W228" i="2"/>
  <c r="V228" i="2"/>
  <c r="M228" i="2"/>
  <c r="V227" i="2"/>
  <c r="W227" i="2" s="1"/>
  <c r="M227" i="2"/>
  <c r="U224" i="2"/>
  <c r="V223" i="2"/>
  <c r="U223" i="2"/>
  <c r="W222" i="2"/>
  <c r="V222" i="2"/>
  <c r="M222" i="2"/>
  <c r="V221" i="2"/>
  <c r="W221" i="2" s="1"/>
  <c r="V220" i="2"/>
  <c r="W220" i="2" s="1"/>
  <c r="V219" i="2"/>
  <c r="W219" i="2" s="1"/>
  <c r="W223" i="2" s="1"/>
  <c r="M219" i="2"/>
  <c r="V217" i="2"/>
  <c r="U217" i="2"/>
  <c r="U216" i="2"/>
  <c r="V215" i="2"/>
  <c r="W215" i="2" s="1"/>
  <c r="M215" i="2"/>
  <c r="V214" i="2"/>
  <c r="W214" i="2" s="1"/>
  <c r="V213" i="2"/>
  <c r="W213" i="2" s="1"/>
  <c r="W216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W205" i="2"/>
  <c r="V205" i="2"/>
  <c r="M205" i="2"/>
  <c r="V204" i="2"/>
  <c r="W204" i="2" s="1"/>
  <c r="M204" i="2"/>
  <c r="U202" i="2"/>
  <c r="U201" i="2"/>
  <c r="W200" i="2"/>
  <c r="V200" i="2"/>
  <c r="W199" i="2"/>
  <c r="V199" i="2"/>
  <c r="M199" i="2"/>
  <c r="V198" i="2"/>
  <c r="W198" i="2" s="1"/>
  <c r="V197" i="2"/>
  <c r="W197" i="2" s="1"/>
  <c r="W196" i="2"/>
  <c r="V196" i="2"/>
  <c r="W195" i="2"/>
  <c r="V195" i="2"/>
  <c r="M195" i="2"/>
  <c r="W194" i="2"/>
  <c r="V194" i="2"/>
  <c r="M194" i="2"/>
  <c r="V193" i="2"/>
  <c r="W193" i="2" s="1"/>
  <c r="M193" i="2"/>
  <c r="W192" i="2"/>
  <c r="V192" i="2"/>
  <c r="V191" i="2"/>
  <c r="W191" i="2" s="1"/>
  <c r="W190" i="2"/>
  <c r="V190" i="2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W183" i="2"/>
  <c r="V183" i="2"/>
  <c r="M183" i="2"/>
  <c r="V182" i="2"/>
  <c r="W182" i="2" s="1"/>
  <c r="M182" i="2"/>
  <c r="W181" i="2"/>
  <c r="V181" i="2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W169" i="2"/>
  <c r="V169" i="2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W161" i="2"/>
  <c r="V161" i="2"/>
  <c r="M161" i="2"/>
  <c r="V159" i="2"/>
  <c r="U159" i="2"/>
  <c r="U158" i="2"/>
  <c r="V157" i="2"/>
  <c r="W157" i="2" s="1"/>
  <c r="V156" i="2"/>
  <c r="V158" i="2" s="1"/>
  <c r="U154" i="2"/>
  <c r="U153" i="2"/>
  <c r="W152" i="2"/>
  <c r="V152" i="2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V154" i="2" s="1"/>
  <c r="V134" i="2"/>
  <c r="U134" i="2"/>
  <c r="U133" i="2"/>
  <c r="V132" i="2"/>
  <c r="W132" i="2" s="1"/>
  <c r="M132" i="2"/>
  <c r="W131" i="2"/>
  <c r="V131" i="2"/>
  <c r="M131" i="2"/>
  <c r="V130" i="2"/>
  <c r="V133" i="2" s="1"/>
  <c r="M130" i="2"/>
  <c r="V126" i="2"/>
  <c r="U126" i="2"/>
  <c r="U125" i="2"/>
  <c r="V124" i="2"/>
  <c r="W124" i="2" s="1"/>
  <c r="M124" i="2"/>
  <c r="V123" i="2"/>
  <c r="M123" i="2"/>
  <c r="W122" i="2"/>
  <c r="V122" i="2"/>
  <c r="M122" i="2"/>
  <c r="V121" i="2"/>
  <c r="W121" i="2" s="1"/>
  <c r="M121" i="2"/>
  <c r="U118" i="2"/>
  <c r="U117" i="2"/>
  <c r="V116" i="2"/>
  <c r="W116" i="2" s="1"/>
  <c r="M116" i="2"/>
  <c r="W115" i="2"/>
  <c r="V115" i="2"/>
  <c r="V114" i="2"/>
  <c r="W114" i="2" s="1"/>
  <c r="M114" i="2"/>
  <c r="W113" i="2"/>
  <c r="V113" i="2"/>
  <c r="M113" i="2"/>
  <c r="U111" i="2"/>
  <c r="U110" i="2"/>
  <c r="V109" i="2"/>
  <c r="W109" i="2" s="1"/>
  <c r="M109" i="2"/>
  <c r="W108" i="2"/>
  <c r="V108" i="2"/>
  <c r="W107" i="2"/>
  <c r="V107" i="2"/>
  <c r="V106" i="2"/>
  <c r="W106" i="2" s="1"/>
  <c r="W105" i="2"/>
  <c r="V105" i="2"/>
  <c r="M105" i="2"/>
  <c r="V104" i="2"/>
  <c r="W104" i="2" s="1"/>
  <c r="M104" i="2"/>
  <c r="V103" i="2"/>
  <c r="U101" i="2"/>
  <c r="U100" i="2"/>
  <c r="W99" i="2"/>
  <c r="V99" i="2"/>
  <c r="M99" i="2"/>
  <c r="V98" i="2"/>
  <c r="W98" i="2" s="1"/>
  <c r="M98" i="2"/>
  <c r="V97" i="2"/>
  <c r="W97" i="2" s="1"/>
  <c r="M97" i="2"/>
  <c r="W96" i="2"/>
  <c r="V96" i="2"/>
  <c r="M96" i="2"/>
  <c r="W95" i="2"/>
  <c r="V95" i="2"/>
  <c r="M95" i="2"/>
  <c r="V94" i="2"/>
  <c r="W94" i="2" s="1"/>
  <c r="M94" i="2"/>
  <c r="W93" i="2"/>
  <c r="V93" i="2"/>
  <c r="M93" i="2"/>
  <c r="V92" i="2"/>
  <c r="V101" i="2" s="1"/>
  <c r="M92" i="2"/>
  <c r="W91" i="2"/>
  <c r="V91" i="2"/>
  <c r="M91" i="2"/>
  <c r="U89" i="2"/>
  <c r="U88" i="2"/>
  <c r="V87" i="2"/>
  <c r="W87" i="2" s="1"/>
  <c r="M87" i="2"/>
  <c r="W86" i="2"/>
  <c r="V86" i="2"/>
  <c r="M86" i="2"/>
  <c r="W85" i="2"/>
  <c r="V85" i="2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W77" i="2"/>
  <c r="V77" i="2"/>
  <c r="M77" i="2"/>
  <c r="V76" i="2"/>
  <c r="W76" i="2" s="1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W71" i="2"/>
  <c r="V71" i="2"/>
  <c r="M71" i="2"/>
  <c r="V70" i="2"/>
  <c r="W70" i="2" s="1"/>
  <c r="M70" i="2"/>
  <c r="W69" i="2"/>
  <c r="V69" i="2"/>
  <c r="M69" i="2"/>
  <c r="V68" i="2"/>
  <c r="W68" i="2" s="1"/>
  <c r="M68" i="2"/>
  <c r="W67" i="2"/>
  <c r="V67" i="2"/>
  <c r="V66" i="2"/>
  <c r="W66" i="2" s="1"/>
  <c r="M66" i="2"/>
  <c r="W65" i="2"/>
  <c r="V65" i="2"/>
  <c r="M65" i="2"/>
  <c r="V64" i="2"/>
  <c r="W64" i="2" s="1"/>
  <c r="M64" i="2"/>
  <c r="V63" i="2"/>
  <c r="M63" i="2"/>
  <c r="U60" i="2"/>
  <c r="U59" i="2"/>
  <c r="W58" i="2"/>
  <c r="V58" i="2"/>
  <c r="V57" i="2"/>
  <c r="V60" i="2" s="1"/>
  <c r="M57" i="2"/>
  <c r="V56" i="2"/>
  <c r="M56" i="2"/>
  <c r="U53" i="2"/>
  <c r="U52" i="2"/>
  <c r="V51" i="2"/>
  <c r="W51" i="2" s="1"/>
  <c r="M51" i="2"/>
  <c r="V50" i="2"/>
  <c r="M50" i="2"/>
  <c r="U46" i="2"/>
  <c r="V45" i="2"/>
  <c r="U45" i="2"/>
  <c r="V44" i="2"/>
  <c r="V46" i="2" s="1"/>
  <c r="M44" i="2"/>
  <c r="U42" i="2"/>
  <c r="U41" i="2"/>
  <c r="W40" i="2"/>
  <c r="W41" i="2" s="1"/>
  <c r="V40" i="2"/>
  <c r="V41" i="2" s="1"/>
  <c r="M40" i="2"/>
  <c r="V38" i="2"/>
  <c r="U38" i="2"/>
  <c r="U37" i="2"/>
  <c r="V36" i="2"/>
  <c r="W36" i="2" s="1"/>
  <c r="M36" i="2"/>
  <c r="V35" i="2"/>
  <c r="W35" i="2" s="1"/>
  <c r="W37" i="2" s="1"/>
  <c r="M35" i="2"/>
  <c r="U33" i="2"/>
  <c r="V32" i="2"/>
  <c r="U32" i="2"/>
  <c r="W31" i="2"/>
  <c r="V31" i="2"/>
  <c r="M31" i="2"/>
  <c r="V30" i="2"/>
  <c r="W30" i="2" s="1"/>
  <c r="M30" i="2"/>
  <c r="V29" i="2"/>
  <c r="W29" i="2" s="1"/>
  <c r="W28" i="2"/>
  <c r="V28" i="2"/>
  <c r="M28" i="2"/>
  <c r="W27" i="2"/>
  <c r="W32" i="2" s="1"/>
  <c r="V27" i="2"/>
  <c r="M27" i="2"/>
  <c r="W26" i="2"/>
  <c r="V26" i="2"/>
  <c r="M26" i="2"/>
  <c r="U24" i="2"/>
  <c r="U23" i="2"/>
  <c r="V22" i="2"/>
  <c r="B429" i="2" s="1"/>
  <c r="H10" i="2"/>
  <c r="A9" i="2"/>
  <c r="D7" i="2"/>
  <c r="N6" i="2"/>
  <c r="M2" i="2"/>
  <c r="P429" i="2" l="1"/>
  <c r="W400" i="2"/>
  <c r="D429" i="2"/>
  <c r="W57" i="2"/>
  <c r="W56" i="2"/>
  <c r="V52" i="2"/>
  <c r="V53" i="2"/>
  <c r="V202" i="2"/>
  <c r="W210" i="2"/>
  <c r="V211" i="2"/>
  <c r="V295" i="2"/>
  <c r="V335" i="2"/>
  <c r="W332" i="2"/>
  <c r="V336" i="2"/>
  <c r="O429" i="2"/>
  <c r="W375" i="2"/>
  <c r="V376" i="2"/>
  <c r="W251" i="2"/>
  <c r="V245" i="2"/>
  <c r="V110" i="2"/>
  <c r="V117" i="2"/>
  <c r="F429" i="2"/>
  <c r="U423" i="2"/>
  <c r="V80" i="2"/>
  <c r="U422" i="2"/>
  <c r="W117" i="2"/>
  <c r="W153" i="2"/>
  <c r="W234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59" i="2" l="1"/>
  <c r="W424" i="2" s="1"/>
  <c r="C432" i="2"/>
  <c r="B432" i="2"/>
  <c r="A432" i="2"/>
  <c r="V419" i="2"/>
  <c r="V422" i="2"/>
  <c r="V423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<sst xmlns="http://schemas.openxmlformats.org/spreadsheetml/2006/main" count="2600" uniqueCount="675">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</sst>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415" sqref="U4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0" t="s">
        <v>29</v>
      </c>
      <c r="E1" s="590"/>
      <c r="F1" s="590"/>
      <c r="G1" s="14" t="s">
        <v>68</v>
      </c>
      <c r="H1" s="590" t="s">
        <v>49</v>
      </c>
      <c r="I1" s="590"/>
      <c r="J1" s="590"/>
      <c r="K1" s="590"/>
      <c r="L1" s="590"/>
      <c r="M1" s="590"/>
      <c r="N1" s="590"/>
      <c r="O1" s="591" t="s">
        <v>69</v>
      </c>
      <c r="P1" s="592"/>
      <c r="Q1" s="59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5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593"/>
      <c r="O2" s="593"/>
      <c r="P2" s="593"/>
      <c r="Q2" s="593"/>
      <c r="R2" s="593"/>
      <c r="S2" s="593"/>
      <c r="T2" s="59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593"/>
      <c r="N3" s="593"/>
      <c r="O3" s="593"/>
      <c r="P3" s="593"/>
      <c r="Q3" s="593"/>
      <c r="R3" s="593"/>
      <c r="S3" s="593"/>
      <c r="T3" s="59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2" t="s">
        <v>8</v>
      </c>
      <c r="B5" s="572"/>
      <c r="C5" s="572"/>
      <c r="D5" s="594"/>
      <c r="E5" s="594"/>
      <c r="F5" s="595" t="s">
        <v>14</v>
      </c>
      <c r="G5" s="595"/>
      <c r="H5" s="594"/>
      <c r="I5" s="594"/>
      <c r="J5" s="594"/>
      <c r="K5" s="594"/>
      <c r="M5" s="27" t="s">
        <v>4</v>
      </c>
      <c r="N5" s="589">
        <v>45125</v>
      </c>
      <c r="O5" s="589"/>
      <c r="Q5" s="596" t="s">
        <v>3</v>
      </c>
      <c r="R5" s="597"/>
      <c r="S5" s="598" t="s">
        <v>631</v>
      </c>
      <c r="T5" s="599"/>
      <c r="Y5" s="60"/>
      <c r="Z5" s="60"/>
      <c r="AA5" s="60"/>
    </row>
    <row r="6" spans="1:28" s="17" customFormat="1" ht="24" customHeight="1" x14ac:dyDescent="0.2">
      <c r="A6" s="572" t="s">
        <v>1</v>
      </c>
      <c r="B6" s="572"/>
      <c r="C6" s="572"/>
      <c r="D6" s="573" t="s">
        <v>632</v>
      </c>
      <c r="E6" s="573"/>
      <c r="F6" s="573"/>
      <c r="G6" s="573"/>
      <c r="H6" s="573"/>
      <c r="I6" s="573"/>
      <c r="J6" s="573"/>
      <c r="K6" s="573"/>
      <c r="M6" s="27" t="s">
        <v>30</v>
      </c>
      <c r="N6" s="574" t="str">
        <f>IF(N5=0," ",CHOOSE(WEEKDAY(N5,2),"Понедельник","Вторник","Среда","Четверг","Пятница","Суббота","Воскресенье"))</f>
        <v>Вторник</v>
      </c>
      <c r="O6" s="574"/>
      <c r="Q6" s="575" t="s">
        <v>5</v>
      </c>
      <c r="R6" s="576"/>
      <c r="S6" s="577" t="s">
        <v>71</v>
      </c>
      <c r="T6" s="5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83" t="str">
        <f>IFERROR(VLOOKUP(DeliveryAddress,Table,3,0),1)</f>
        <v>1</v>
      </c>
      <c r="E7" s="584"/>
      <c r="F7" s="584"/>
      <c r="G7" s="584"/>
      <c r="H7" s="584"/>
      <c r="I7" s="584"/>
      <c r="J7" s="584"/>
      <c r="K7" s="585"/>
      <c r="M7" s="29"/>
      <c r="N7" s="49"/>
      <c r="O7" s="49"/>
      <c r="Q7" s="575"/>
      <c r="R7" s="576"/>
      <c r="S7" s="579"/>
      <c r="T7" s="580"/>
      <c r="Y7" s="60"/>
      <c r="Z7" s="60"/>
      <c r="AA7" s="60"/>
    </row>
    <row r="8" spans="1:28" s="17" customFormat="1" ht="25.5" customHeight="1" x14ac:dyDescent="0.2">
      <c r="A8" s="586" t="s">
        <v>60</v>
      </c>
      <c r="B8" s="586"/>
      <c r="C8" s="586"/>
      <c r="D8" s="587"/>
      <c r="E8" s="587"/>
      <c r="F8" s="587"/>
      <c r="G8" s="587"/>
      <c r="H8" s="587"/>
      <c r="I8" s="587"/>
      <c r="J8" s="587"/>
      <c r="K8" s="587"/>
      <c r="M8" s="27" t="s">
        <v>11</v>
      </c>
      <c r="N8" s="567">
        <v>0.33333333333333331</v>
      </c>
      <c r="O8" s="567"/>
      <c r="Q8" s="575"/>
      <c r="R8" s="576"/>
      <c r="S8" s="579"/>
      <c r="T8" s="580"/>
      <c r="Y8" s="60"/>
      <c r="Z8" s="60"/>
      <c r="AA8" s="60"/>
    </row>
    <row r="9" spans="1:28" s="17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564" t="s">
        <v>48</v>
      </c>
      <c r="E9" s="565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8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8"/>
      <c r="M9" s="31" t="s">
        <v>15</v>
      </c>
      <c r="N9" s="589"/>
      <c r="O9" s="589"/>
      <c r="Q9" s="575"/>
      <c r="R9" s="576"/>
      <c r="S9" s="581"/>
      <c r="T9" s="5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564"/>
      <c r="E10" s="565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566" t="str">
        <f>IFERROR(VLOOKUP($D$10,Proxy,2,FALSE),"")</f>
        <v/>
      </c>
      <c r="I10" s="566"/>
      <c r="J10" s="566"/>
      <c r="K10" s="566"/>
      <c r="M10" s="31" t="s">
        <v>35</v>
      </c>
      <c r="N10" s="567"/>
      <c r="O10" s="567"/>
      <c r="R10" s="29" t="s">
        <v>12</v>
      </c>
      <c r="S10" s="568" t="s">
        <v>72</v>
      </c>
      <c r="T10" s="56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67"/>
      <c r="O11" s="567"/>
      <c r="R11" s="29" t="s">
        <v>31</v>
      </c>
      <c r="S11" s="555" t="s">
        <v>57</v>
      </c>
      <c r="T11" s="55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M12" s="27" t="s">
        <v>33</v>
      </c>
      <c r="N12" s="570"/>
      <c r="O12" s="570"/>
      <c r="P12" s="28"/>
      <c r="Q12"/>
      <c r="R12" s="29" t="s">
        <v>48</v>
      </c>
      <c r="S12" s="571"/>
      <c r="T12" s="571"/>
      <c r="U12"/>
      <c r="Y12" s="60"/>
      <c r="Z12" s="60"/>
      <c r="AA12" s="60"/>
    </row>
    <row r="13" spans="1:28" s="17" customFormat="1" ht="23.25" customHeight="1" x14ac:dyDescent="0.2">
      <c r="A13" s="554" t="s">
        <v>74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31"/>
      <c r="M13" s="31" t="s">
        <v>34</v>
      </c>
      <c r="N13" s="555"/>
      <c r="O13" s="55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54" t="s">
        <v>75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56" t="s">
        <v>76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/>
      <c r="M15" s="557" t="s">
        <v>63</v>
      </c>
      <c r="N15" s="557"/>
      <c r="O15" s="557"/>
      <c r="P15" s="557"/>
      <c r="Q15" s="55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43" t="s">
        <v>61</v>
      </c>
      <c r="B17" s="543" t="s">
        <v>51</v>
      </c>
      <c r="C17" s="560" t="s">
        <v>50</v>
      </c>
      <c r="D17" s="543" t="s">
        <v>52</v>
      </c>
      <c r="E17" s="543"/>
      <c r="F17" s="543" t="s">
        <v>24</v>
      </c>
      <c r="G17" s="543" t="s">
        <v>27</v>
      </c>
      <c r="H17" s="543" t="s">
        <v>25</v>
      </c>
      <c r="I17" s="543" t="s">
        <v>26</v>
      </c>
      <c r="J17" s="561" t="s">
        <v>16</v>
      </c>
      <c r="K17" s="561" t="s">
        <v>2</v>
      </c>
      <c r="L17" s="543" t="s">
        <v>28</v>
      </c>
      <c r="M17" s="543" t="s">
        <v>17</v>
      </c>
      <c r="N17" s="543"/>
      <c r="O17" s="543"/>
      <c r="P17" s="543"/>
      <c r="Q17" s="543"/>
      <c r="R17" s="559" t="s">
        <v>58</v>
      </c>
      <c r="S17" s="543"/>
      <c r="T17" s="543" t="s">
        <v>6</v>
      </c>
      <c r="U17" s="543" t="s">
        <v>44</v>
      </c>
      <c r="V17" s="544" t="s">
        <v>56</v>
      </c>
      <c r="W17" s="543" t="s">
        <v>18</v>
      </c>
      <c r="X17" s="546" t="s">
        <v>62</v>
      </c>
      <c r="Y17" s="546" t="s">
        <v>19</v>
      </c>
      <c r="Z17" s="547" t="s">
        <v>59</v>
      </c>
      <c r="AA17" s="548"/>
      <c r="AB17" s="549"/>
      <c r="AC17" s="553" t="s">
        <v>66</v>
      </c>
    </row>
    <row r="18" spans="1:29" ht="14.25" customHeight="1" x14ac:dyDescent="0.2">
      <c r="A18" s="543"/>
      <c r="B18" s="543"/>
      <c r="C18" s="560"/>
      <c r="D18" s="543"/>
      <c r="E18" s="543"/>
      <c r="F18" s="543" t="s">
        <v>20</v>
      </c>
      <c r="G18" s="543" t="s">
        <v>21</v>
      </c>
      <c r="H18" s="543" t="s">
        <v>22</v>
      </c>
      <c r="I18" s="543" t="s">
        <v>22</v>
      </c>
      <c r="J18" s="562"/>
      <c r="K18" s="562"/>
      <c r="L18" s="543"/>
      <c r="M18" s="543"/>
      <c r="N18" s="543"/>
      <c r="O18" s="543"/>
      <c r="P18" s="543"/>
      <c r="Q18" s="543"/>
      <c r="R18" s="36" t="s">
        <v>47</v>
      </c>
      <c r="S18" s="36" t="s">
        <v>46</v>
      </c>
      <c r="T18" s="543"/>
      <c r="U18" s="543"/>
      <c r="V18" s="545"/>
      <c r="W18" s="543"/>
      <c r="X18" s="546"/>
      <c r="Y18" s="546"/>
      <c r="Z18" s="550"/>
      <c r="AA18" s="551"/>
      <c r="AB18" s="552"/>
      <c r="AC18" s="553"/>
    </row>
    <row r="19" spans="1:29" ht="27.75" customHeight="1" x14ac:dyDescent="0.2">
      <c r="A19" s="323" t="s">
        <v>77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55"/>
      <c r="Y19" s="55"/>
    </row>
    <row r="20" spans="1:29" ht="16.5" customHeight="1" x14ac:dyDescent="0.25">
      <c r="A20" s="324" t="s">
        <v>77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66"/>
      <c r="Y20" s="66"/>
    </row>
    <row r="21" spans="1:29" ht="14.25" customHeight="1" x14ac:dyDescent="0.25">
      <c r="A21" s="318" t="s">
        <v>78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08">
        <v>4607091389258</v>
      </c>
      <c r="E22" s="3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541" t="s">
        <v>81</v>
      </c>
      <c r="N22" s="310"/>
      <c r="O22" s="310"/>
      <c r="P22" s="310"/>
      <c r="Q22" s="31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17"/>
      <c r="M23" s="314" t="s">
        <v>43</v>
      </c>
      <c r="N23" s="315"/>
      <c r="O23" s="315"/>
      <c r="P23" s="315"/>
      <c r="Q23" s="315"/>
      <c r="R23" s="315"/>
      <c r="S23" s="31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17"/>
      <c r="M24" s="314" t="s">
        <v>43</v>
      </c>
      <c r="N24" s="315"/>
      <c r="O24" s="315"/>
      <c r="P24" s="315"/>
      <c r="Q24" s="315"/>
      <c r="R24" s="315"/>
      <c r="S24" s="31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18" t="s">
        <v>83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08">
        <v>4607091383881</v>
      </c>
      <c r="E26" s="30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0"/>
      <c r="O26" s="310"/>
      <c r="P26" s="310"/>
      <c r="Q26" s="31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08">
        <v>4607091388237</v>
      </c>
      <c r="E27" s="30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53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0"/>
      <c r="O27" s="310"/>
      <c r="P27" s="310"/>
      <c r="Q27" s="31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08">
        <v>4607091383935</v>
      </c>
      <c r="E28" s="30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5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0"/>
      <c r="O28" s="310"/>
      <c r="P28" s="310"/>
      <c r="Q28" s="31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08">
        <v>4680115881853</v>
      </c>
      <c r="E29" s="3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538" t="s">
        <v>92</v>
      </c>
      <c r="N29" s="310"/>
      <c r="O29" s="310"/>
      <c r="P29" s="310"/>
      <c r="Q29" s="31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08">
        <v>4607091383911</v>
      </c>
      <c r="E30" s="3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0"/>
      <c r="O30" s="310"/>
      <c r="P30" s="310"/>
      <c r="Q30" s="31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08">
        <v>4607091388244</v>
      </c>
      <c r="E31" s="30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0"/>
      <c r="O31" s="310"/>
      <c r="P31" s="310"/>
      <c r="Q31" s="31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17"/>
      <c r="M32" s="314" t="s">
        <v>43</v>
      </c>
      <c r="N32" s="315"/>
      <c r="O32" s="315"/>
      <c r="P32" s="315"/>
      <c r="Q32" s="315"/>
      <c r="R32" s="315"/>
      <c r="S32" s="31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17"/>
      <c r="M33" s="314" t="s">
        <v>43</v>
      </c>
      <c r="N33" s="315"/>
      <c r="O33" s="315"/>
      <c r="P33" s="315"/>
      <c r="Q33" s="315"/>
      <c r="R33" s="315"/>
      <c r="S33" s="31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18" t="s">
        <v>97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08">
        <v>4607091388503</v>
      </c>
      <c r="E35" s="30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5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0"/>
      <c r="O35" s="310"/>
      <c r="P35" s="310"/>
      <c r="Q35" s="31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08">
        <v>4680115880139</v>
      </c>
      <c r="E36" s="30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53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0"/>
      <c r="O36" s="310"/>
      <c r="P36" s="310"/>
      <c r="Q36" s="31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17"/>
      <c r="M37" s="314" t="s">
        <v>43</v>
      </c>
      <c r="N37" s="315"/>
      <c r="O37" s="315"/>
      <c r="P37" s="315"/>
      <c r="Q37" s="315"/>
      <c r="R37" s="315"/>
      <c r="S37" s="31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17"/>
      <c r="M38" s="314" t="s">
        <v>43</v>
      </c>
      <c r="N38" s="315"/>
      <c r="O38" s="315"/>
      <c r="P38" s="315"/>
      <c r="Q38" s="315"/>
      <c r="R38" s="315"/>
      <c r="S38" s="31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18" t="s">
        <v>105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08">
        <v>4607091388282</v>
      </c>
      <c r="E40" s="30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5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0"/>
      <c r="O40" s="310"/>
      <c r="P40" s="310"/>
      <c r="Q40" s="31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17"/>
      <c r="M41" s="314" t="s">
        <v>43</v>
      </c>
      <c r="N41" s="315"/>
      <c r="O41" s="315"/>
      <c r="P41" s="315"/>
      <c r="Q41" s="315"/>
      <c r="R41" s="315"/>
      <c r="S41" s="31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17"/>
      <c r="M42" s="314" t="s">
        <v>43</v>
      </c>
      <c r="N42" s="315"/>
      <c r="O42" s="315"/>
      <c r="P42" s="315"/>
      <c r="Q42" s="315"/>
      <c r="R42" s="315"/>
      <c r="S42" s="31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18" t="s">
        <v>109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08">
        <v>4607091389111</v>
      </c>
      <c r="E44" s="30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53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0"/>
      <c r="O44" s="310"/>
      <c r="P44" s="310"/>
      <c r="Q44" s="31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17"/>
      <c r="M45" s="314" t="s">
        <v>43</v>
      </c>
      <c r="N45" s="315"/>
      <c r="O45" s="315"/>
      <c r="P45" s="315"/>
      <c r="Q45" s="315"/>
      <c r="R45" s="315"/>
      <c r="S45" s="31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17"/>
      <c r="M46" s="314" t="s">
        <v>43</v>
      </c>
      <c r="N46" s="315"/>
      <c r="O46" s="315"/>
      <c r="P46" s="315"/>
      <c r="Q46" s="315"/>
      <c r="R46" s="315"/>
      <c r="S46" s="31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23" t="s">
        <v>112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55"/>
      <c r="Y47" s="55"/>
    </row>
    <row r="48" spans="1:29" ht="16.5" customHeight="1" x14ac:dyDescent="0.25">
      <c r="A48" s="324" t="s">
        <v>113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66"/>
      <c r="Y48" s="66"/>
    </row>
    <row r="49" spans="1:29" ht="14.25" customHeight="1" x14ac:dyDescent="0.25">
      <c r="A49" s="318" t="s">
        <v>114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08">
        <v>4680115881440</v>
      </c>
      <c r="E50" s="30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5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0"/>
      <c r="O50" s="310"/>
      <c r="P50" s="310"/>
      <c r="Q50" s="311"/>
      <c r="R50" s="40" t="s">
        <v>48</v>
      </c>
      <c r="S50" s="40" t="s">
        <v>48</v>
      </c>
      <c r="T50" s="41" t="s">
        <v>0</v>
      </c>
      <c r="U50" s="59">
        <v>60</v>
      </c>
      <c r="V50" s="56">
        <f>IFERROR(IF(U50="",0,CEILING((U50/$H50),1)*$H50),"")</f>
        <v>64.800000000000011</v>
      </c>
      <c r="W50" s="42">
        <f>IFERROR(IF(V50=0,"",ROUNDUP(V50/H50,0)*0.02175),"")</f>
        <v>0.1305</v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08">
        <v>4680115881433</v>
      </c>
      <c r="E51" s="30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5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0"/>
      <c r="O51" s="310"/>
      <c r="P51" s="310"/>
      <c r="Q51" s="311"/>
      <c r="R51" s="40" t="s">
        <v>48</v>
      </c>
      <c r="S51" s="40" t="s">
        <v>48</v>
      </c>
      <c r="T51" s="41" t="s">
        <v>0</v>
      </c>
      <c r="U51" s="59">
        <v>135</v>
      </c>
      <c r="V51" s="56">
        <f>IFERROR(IF(U51="",0,CEILING((U51/$H51),1)*$H51),"")</f>
        <v>135</v>
      </c>
      <c r="W51" s="42">
        <f>IFERROR(IF(V51=0,"",ROUNDUP(V51/H51,0)*0.00753),"")</f>
        <v>0.3765</v>
      </c>
      <c r="X51" s="69" t="s">
        <v>48</v>
      </c>
      <c r="Y51" s="70" t="s">
        <v>48</v>
      </c>
      <c r="AC51" s="87" t="s">
        <v>68</v>
      </c>
    </row>
    <row r="52" spans="1:29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17"/>
      <c r="M52" s="314" t="s">
        <v>43</v>
      </c>
      <c r="N52" s="315"/>
      <c r="O52" s="315"/>
      <c r="P52" s="315"/>
      <c r="Q52" s="315"/>
      <c r="R52" s="315"/>
      <c r="S52" s="316"/>
      <c r="T52" s="43" t="s">
        <v>42</v>
      </c>
      <c r="U52" s="44">
        <f>IFERROR(U50/H50,"0")+IFERROR(U51/H51,"0")</f>
        <v>55.555555555555557</v>
      </c>
      <c r="V52" s="44">
        <f>IFERROR(V50/H50,"0")+IFERROR(V51/H51,"0")</f>
        <v>56</v>
      </c>
      <c r="W52" s="44">
        <f>IFERROR(IF(W50="",0,W50),"0")+IFERROR(IF(W51="",0,W51),"0")</f>
        <v>0.50700000000000001</v>
      </c>
      <c r="X52" s="68"/>
      <c r="Y52" s="68"/>
    </row>
    <row r="53" spans="1:29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17"/>
      <c r="M53" s="314" t="s">
        <v>43</v>
      </c>
      <c r="N53" s="315"/>
      <c r="O53" s="315"/>
      <c r="P53" s="315"/>
      <c r="Q53" s="315"/>
      <c r="R53" s="315"/>
      <c r="S53" s="316"/>
      <c r="T53" s="43" t="s">
        <v>0</v>
      </c>
      <c r="U53" s="44">
        <f>IFERROR(SUM(U50:U51),"0")</f>
        <v>195</v>
      </c>
      <c r="V53" s="44">
        <f>IFERROR(SUM(V50:V51),"0")</f>
        <v>199.8</v>
      </c>
      <c r="W53" s="43"/>
      <c r="X53" s="68"/>
      <c r="Y53" s="68"/>
    </row>
    <row r="54" spans="1:29" ht="16.5" customHeight="1" x14ac:dyDescent="0.25">
      <c r="A54" s="324" t="s">
        <v>120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66"/>
      <c r="Y54" s="66"/>
    </row>
    <row r="55" spans="1:29" ht="14.25" customHeight="1" x14ac:dyDescent="0.25">
      <c r="A55" s="318" t="s">
        <v>121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08">
        <v>4680115881426</v>
      </c>
      <c r="E56" s="30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0"/>
      <c r="O56" s="310"/>
      <c r="P56" s="310"/>
      <c r="Q56" s="311"/>
      <c r="R56" s="40" t="s">
        <v>48</v>
      </c>
      <c r="S56" s="40" t="s">
        <v>48</v>
      </c>
      <c r="T56" s="41" t="s">
        <v>0</v>
      </c>
      <c r="U56" s="59">
        <v>450</v>
      </c>
      <c r="V56" s="56">
        <f>IFERROR(IF(U56="",0,CEILING((U56/$H56),1)*$H56),"")</f>
        <v>453.6</v>
      </c>
      <c r="W56" s="42">
        <f>IFERROR(IF(V56=0,"",ROUNDUP(V56/H56,0)*0.02175),"")</f>
        <v>0.91349999999999998</v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08">
        <v>4680115881419</v>
      </c>
      <c r="E57" s="30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0"/>
      <c r="O57" s="310"/>
      <c r="P57" s="310"/>
      <c r="Q57" s="311"/>
      <c r="R57" s="40" t="s">
        <v>48</v>
      </c>
      <c r="S57" s="40" t="s">
        <v>48</v>
      </c>
      <c r="T57" s="41" t="s">
        <v>0</v>
      </c>
      <c r="U57" s="59">
        <v>585</v>
      </c>
      <c r="V57" s="56">
        <f>IFERROR(IF(U57="",0,CEILING((U57/$H57),1)*$H57),"")</f>
        <v>585</v>
      </c>
      <c r="W57" s="42">
        <f>IFERROR(IF(V57=0,"",ROUNDUP(V57/H57,0)*0.00937),"")</f>
        <v>1.2181</v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08">
        <v>4680115881525</v>
      </c>
      <c r="E58" s="30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526" t="s">
        <v>128</v>
      </c>
      <c r="N58" s="310"/>
      <c r="O58" s="310"/>
      <c r="P58" s="310"/>
      <c r="Q58" s="31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17"/>
      <c r="M59" s="314" t="s">
        <v>43</v>
      </c>
      <c r="N59" s="315"/>
      <c r="O59" s="315"/>
      <c r="P59" s="315"/>
      <c r="Q59" s="315"/>
      <c r="R59" s="315"/>
      <c r="S59" s="316"/>
      <c r="T59" s="43" t="s">
        <v>42</v>
      </c>
      <c r="U59" s="44">
        <f>IFERROR(U56/H56,"0")+IFERROR(U57/H57,"0")+IFERROR(U58/H58,"0")</f>
        <v>171.66666666666666</v>
      </c>
      <c r="V59" s="44">
        <f>IFERROR(V56/H56,"0")+IFERROR(V57/H57,"0")+IFERROR(V58/H58,"0")</f>
        <v>172</v>
      </c>
      <c r="W59" s="44">
        <f>IFERROR(IF(W56="",0,W56),"0")+IFERROR(IF(W57="",0,W57),"0")+IFERROR(IF(W58="",0,W58),"0")</f>
        <v>2.1315999999999997</v>
      </c>
      <c r="X59" s="68"/>
      <c r="Y59" s="68"/>
    </row>
    <row r="60" spans="1:29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17"/>
      <c r="M60" s="314" t="s">
        <v>43</v>
      </c>
      <c r="N60" s="315"/>
      <c r="O60" s="315"/>
      <c r="P60" s="315"/>
      <c r="Q60" s="315"/>
      <c r="R60" s="315"/>
      <c r="S60" s="316"/>
      <c r="T60" s="43" t="s">
        <v>0</v>
      </c>
      <c r="U60" s="44">
        <f>IFERROR(SUM(U56:U58),"0")</f>
        <v>1035</v>
      </c>
      <c r="V60" s="44">
        <f>IFERROR(SUM(V56:V58),"0")</f>
        <v>1038.5999999999999</v>
      </c>
      <c r="W60" s="43"/>
      <c r="X60" s="68"/>
      <c r="Y60" s="68"/>
    </row>
    <row r="61" spans="1:29" ht="16.5" customHeight="1" x14ac:dyDescent="0.25">
      <c r="A61" s="324" t="s">
        <v>112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66"/>
      <c r="Y61" s="66"/>
    </row>
    <row r="62" spans="1:29" ht="14.25" customHeight="1" x14ac:dyDescent="0.25">
      <c r="A62" s="318" t="s">
        <v>121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08">
        <v>4607091382945</v>
      </c>
      <c r="E63" s="30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52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0"/>
      <c r="O63" s="310"/>
      <c r="P63" s="310"/>
      <c r="Q63" s="31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08">
        <v>4607091385670</v>
      </c>
      <c r="E64" s="30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0"/>
      <c r="O64" s="310"/>
      <c r="P64" s="310"/>
      <c r="Q64" s="311"/>
      <c r="R64" s="40" t="s">
        <v>48</v>
      </c>
      <c r="S64" s="40" t="s">
        <v>48</v>
      </c>
      <c r="T64" s="41" t="s">
        <v>0</v>
      </c>
      <c r="U64" s="59">
        <v>350</v>
      </c>
      <c r="V64" s="56">
        <f t="shared" si="2"/>
        <v>356.40000000000003</v>
      </c>
      <c r="W64" s="42">
        <f>IFERROR(IF(V64=0,"",ROUNDUP(V64/H64,0)*0.02175),"")</f>
        <v>0.71775</v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08">
        <v>4680115881327</v>
      </c>
      <c r="E65" s="3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0"/>
      <c r="O65" s="310"/>
      <c r="P65" s="310"/>
      <c r="Q65" s="311"/>
      <c r="R65" s="40" t="s">
        <v>48</v>
      </c>
      <c r="S65" s="40" t="s">
        <v>48</v>
      </c>
      <c r="T65" s="41" t="s">
        <v>0</v>
      </c>
      <c r="U65" s="59">
        <v>220</v>
      </c>
      <c r="V65" s="56">
        <f t="shared" si="2"/>
        <v>226.8</v>
      </c>
      <c r="W65" s="42">
        <f>IFERROR(IF(V65=0,"",ROUNDUP(V65/H65,0)*0.02175),"")</f>
        <v>0.45674999999999999</v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08">
        <v>4607091388312</v>
      </c>
      <c r="E66" s="30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52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0"/>
      <c r="O66" s="310"/>
      <c r="P66" s="310"/>
      <c r="Q66" s="31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08">
        <v>4680115882133</v>
      </c>
      <c r="E67" s="3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524" t="s">
        <v>140</v>
      </c>
      <c r="N67" s="310"/>
      <c r="O67" s="310"/>
      <c r="P67" s="310"/>
      <c r="Q67" s="31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08">
        <v>4607091382952</v>
      </c>
      <c r="E68" s="3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0"/>
      <c r="O68" s="310"/>
      <c r="P68" s="310"/>
      <c r="Q68" s="311"/>
      <c r="R68" s="40" t="s">
        <v>48</v>
      </c>
      <c r="S68" s="40" t="s">
        <v>48</v>
      </c>
      <c r="T68" s="41" t="s">
        <v>0</v>
      </c>
      <c r="U68" s="59">
        <v>25</v>
      </c>
      <c r="V68" s="56">
        <f t="shared" si="2"/>
        <v>27</v>
      </c>
      <c r="W68" s="42">
        <f>IFERROR(IF(V68=0,"",ROUNDUP(V68/H68,0)*0.00753),"")</f>
        <v>6.7769999999999997E-2</v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08">
        <v>4607091385687</v>
      </c>
      <c r="E69" s="3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0"/>
      <c r="O69" s="310"/>
      <c r="P69" s="310"/>
      <c r="Q69" s="311"/>
      <c r="R69" s="40" t="s">
        <v>48</v>
      </c>
      <c r="S69" s="40" t="s">
        <v>48</v>
      </c>
      <c r="T69" s="41" t="s">
        <v>0</v>
      </c>
      <c r="U69" s="59">
        <v>140</v>
      </c>
      <c r="V69" s="56">
        <f t="shared" si="2"/>
        <v>140</v>
      </c>
      <c r="W69" s="42">
        <f t="shared" ref="W69:W74" si="3">IFERROR(IF(V69=0,"",ROUNDUP(V69/H69,0)*0.00937),"")</f>
        <v>0.32795000000000002</v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08">
        <v>4607091384604</v>
      </c>
      <c r="E70" s="30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0"/>
      <c r="O70" s="310"/>
      <c r="P70" s="310"/>
      <c r="Q70" s="31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08">
        <v>4680115880283</v>
      </c>
      <c r="E71" s="30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0"/>
      <c r="O71" s="310"/>
      <c r="P71" s="310"/>
      <c r="Q71" s="31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08">
        <v>4680115881518</v>
      </c>
      <c r="E72" s="30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0"/>
      <c r="O72" s="310"/>
      <c r="P72" s="310"/>
      <c r="Q72" s="31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08">
        <v>4607091381986</v>
      </c>
      <c r="E73" s="308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5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0"/>
      <c r="O73" s="310"/>
      <c r="P73" s="310"/>
      <c r="Q73" s="31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08">
        <v>4680115881303</v>
      </c>
      <c r="E74" s="3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0"/>
      <c r="O74" s="310"/>
      <c r="P74" s="310"/>
      <c r="Q74" s="311"/>
      <c r="R74" s="40" t="s">
        <v>48</v>
      </c>
      <c r="S74" s="40" t="s">
        <v>48</v>
      </c>
      <c r="T74" s="41" t="s">
        <v>0</v>
      </c>
      <c r="U74" s="59">
        <v>531</v>
      </c>
      <c r="V74" s="56">
        <f t="shared" si="2"/>
        <v>531</v>
      </c>
      <c r="W74" s="42">
        <f t="shared" si="3"/>
        <v>1.1056600000000001</v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08">
        <v>4607091388466</v>
      </c>
      <c r="E75" s="30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0"/>
      <c r="O75" s="310"/>
      <c r="P75" s="310"/>
      <c r="Q75" s="311"/>
      <c r="R75" s="40" t="s">
        <v>48</v>
      </c>
      <c r="S75" s="40" t="s">
        <v>48</v>
      </c>
      <c r="T75" s="41" t="s">
        <v>0</v>
      </c>
      <c r="U75" s="59">
        <v>90</v>
      </c>
      <c r="V75" s="56">
        <f t="shared" si="2"/>
        <v>91.800000000000011</v>
      </c>
      <c r="W75" s="42">
        <f>IFERROR(IF(V75=0,"",ROUNDUP(V75/H75,0)*0.00753),"")</f>
        <v>0.25602000000000003</v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08">
        <v>4680115880269</v>
      </c>
      <c r="E76" s="30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5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0"/>
      <c r="O76" s="310"/>
      <c r="P76" s="310"/>
      <c r="Q76" s="31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08">
        <v>4680115880429</v>
      </c>
      <c r="E77" s="3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0"/>
      <c r="O77" s="310"/>
      <c r="P77" s="310"/>
      <c r="Q77" s="311"/>
      <c r="R77" s="40" t="s">
        <v>48</v>
      </c>
      <c r="S77" s="40" t="s">
        <v>48</v>
      </c>
      <c r="T77" s="41" t="s">
        <v>0</v>
      </c>
      <c r="U77" s="59">
        <v>225</v>
      </c>
      <c r="V77" s="56">
        <f t="shared" si="2"/>
        <v>225</v>
      </c>
      <c r="W77" s="42">
        <f>IFERROR(IF(V77=0,"",ROUNDUP(V77/H77,0)*0.00937),"")</f>
        <v>0.46849999999999997</v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08">
        <v>4680115881457</v>
      </c>
      <c r="E78" s="30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0"/>
      <c r="O78" s="310"/>
      <c r="P78" s="310"/>
      <c r="Q78" s="31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17"/>
      <c r="M79" s="314" t="s">
        <v>43</v>
      </c>
      <c r="N79" s="315"/>
      <c r="O79" s="315"/>
      <c r="P79" s="315"/>
      <c r="Q79" s="315"/>
      <c r="R79" s="315"/>
      <c r="S79" s="31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297.44444444444446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300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3.4004000000000003</v>
      </c>
      <c r="X79" s="68"/>
      <c r="Y79" s="68"/>
    </row>
    <row r="80" spans="1:29" x14ac:dyDescent="0.2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17"/>
      <c r="M80" s="314" t="s">
        <v>43</v>
      </c>
      <c r="N80" s="315"/>
      <c r="O80" s="315"/>
      <c r="P80" s="315"/>
      <c r="Q80" s="315"/>
      <c r="R80" s="315"/>
      <c r="S80" s="316"/>
      <c r="T80" s="43" t="s">
        <v>0</v>
      </c>
      <c r="U80" s="44">
        <f>IFERROR(SUM(U63:U78),"0")</f>
        <v>1581</v>
      </c>
      <c r="V80" s="44">
        <f>IFERROR(SUM(V63:V78),"0")</f>
        <v>1598</v>
      </c>
      <c r="W80" s="43"/>
      <c r="X80" s="68"/>
      <c r="Y80" s="68"/>
    </row>
    <row r="81" spans="1:29" ht="14.25" customHeight="1" x14ac:dyDescent="0.25">
      <c r="A81" s="318" t="s">
        <v>114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08">
        <v>4607091388442</v>
      </c>
      <c r="E82" s="308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50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0"/>
      <c r="O82" s="310"/>
      <c r="P82" s="310"/>
      <c r="Q82" s="31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08">
        <v>4607091384789</v>
      </c>
      <c r="E83" s="30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509" t="s">
        <v>168</v>
      </c>
      <c r="N83" s="310"/>
      <c r="O83" s="310"/>
      <c r="P83" s="310"/>
      <c r="Q83" s="31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08">
        <v>4680115881488</v>
      </c>
      <c r="E84" s="3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5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0"/>
      <c r="O84" s="310"/>
      <c r="P84" s="310"/>
      <c r="Q84" s="31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08">
        <v>4607091384765</v>
      </c>
      <c r="E85" s="30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505" t="s">
        <v>173</v>
      </c>
      <c r="N85" s="310"/>
      <c r="O85" s="310"/>
      <c r="P85" s="310"/>
      <c r="Q85" s="31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08">
        <v>4680115880658</v>
      </c>
      <c r="E86" s="30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0"/>
      <c r="O86" s="310"/>
      <c r="P86" s="310"/>
      <c r="Q86" s="31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08">
        <v>4607091381962</v>
      </c>
      <c r="E87" s="30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0"/>
      <c r="O87" s="310"/>
      <c r="P87" s="310"/>
      <c r="Q87" s="31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17"/>
      <c r="M88" s="314" t="s">
        <v>43</v>
      </c>
      <c r="N88" s="315"/>
      <c r="O88" s="315"/>
      <c r="P88" s="315"/>
      <c r="Q88" s="315"/>
      <c r="R88" s="315"/>
      <c r="S88" s="31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17"/>
      <c r="M89" s="314" t="s">
        <v>43</v>
      </c>
      <c r="N89" s="315"/>
      <c r="O89" s="315"/>
      <c r="P89" s="315"/>
      <c r="Q89" s="315"/>
      <c r="R89" s="315"/>
      <c r="S89" s="31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18" t="s">
        <v>78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08">
        <v>4607091387667</v>
      </c>
      <c r="E91" s="3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0"/>
      <c r="O91" s="310"/>
      <c r="P91" s="310"/>
      <c r="Q91" s="311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08">
        <v>4607091387636</v>
      </c>
      <c r="E92" s="3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0"/>
      <c r="O92" s="310"/>
      <c r="P92" s="310"/>
      <c r="Q92" s="31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08">
        <v>4607091384727</v>
      </c>
      <c r="E93" s="30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5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0"/>
      <c r="O93" s="310"/>
      <c r="P93" s="310"/>
      <c r="Q93" s="31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08">
        <v>4607091386745</v>
      </c>
      <c r="E94" s="30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5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0"/>
      <c r="O94" s="310"/>
      <c r="P94" s="310"/>
      <c r="Q94" s="31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08">
        <v>4607091382426</v>
      </c>
      <c r="E95" s="30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0"/>
      <c r="O95" s="310"/>
      <c r="P95" s="310"/>
      <c r="Q95" s="31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08">
        <v>4607091386547</v>
      </c>
      <c r="E96" s="30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0"/>
      <c r="O96" s="310"/>
      <c r="P96" s="310"/>
      <c r="Q96" s="31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08">
        <v>4607091384703</v>
      </c>
      <c r="E97" s="30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9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0"/>
      <c r="O97" s="310"/>
      <c r="P97" s="310"/>
      <c r="Q97" s="31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08">
        <v>4607091384734</v>
      </c>
      <c r="E98" s="30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0"/>
      <c r="O98" s="310"/>
      <c r="P98" s="310"/>
      <c r="Q98" s="31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08">
        <v>4607091382464</v>
      </c>
      <c r="E99" s="30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0"/>
      <c r="O99" s="310"/>
      <c r="P99" s="310"/>
      <c r="Q99" s="31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17"/>
      <c r="M100" s="314" t="s">
        <v>43</v>
      </c>
      <c r="N100" s="315"/>
      <c r="O100" s="315"/>
      <c r="P100" s="315"/>
      <c r="Q100" s="315"/>
      <c r="R100" s="315"/>
      <c r="S100" s="31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17"/>
      <c r="M101" s="314" t="s">
        <v>43</v>
      </c>
      <c r="N101" s="315"/>
      <c r="O101" s="315"/>
      <c r="P101" s="315"/>
      <c r="Q101" s="315"/>
      <c r="R101" s="315"/>
      <c r="S101" s="31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18" t="s">
        <v>83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08">
        <v>4607091386967</v>
      </c>
      <c r="E103" s="30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93" t="s">
        <v>198</v>
      </c>
      <c r="N103" s="310"/>
      <c r="O103" s="310"/>
      <c r="P103" s="310"/>
      <c r="Q103" s="311"/>
      <c r="R103" s="40" t="s">
        <v>48</v>
      </c>
      <c r="S103" s="40" t="s">
        <v>48</v>
      </c>
      <c r="T103" s="41" t="s">
        <v>0</v>
      </c>
      <c r="U103" s="59">
        <v>100</v>
      </c>
      <c r="V103" s="56">
        <f t="shared" ref="V103:V109" si="6">IFERROR(IF(U103="",0,CEILING((U103/$H103),1)*$H103),"")</f>
        <v>105.3</v>
      </c>
      <c r="W103" s="42">
        <f>IFERROR(IF(V103=0,"",ROUNDUP(V103/H103,0)*0.02175),"")</f>
        <v>0.28275</v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08">
        <v>4607091385304</v>
      </c>
      <c r="E104" s="30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9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0"/>
      <c r="O104" s="310"/>
      <c r="P104" s="310"/>
      <c r="Q104" s="311"/>
      <c r="R104" s="40" t="s">
        <v>48</v>
      </c>
      <c r="S104" s="40" t="s">
        <v>48</v>
      </c>
      <c r="T104" s="41" t="s">
        <v>0</v>
      </c>
      <c r="U104" s="59">
        <v>40</v>
      </c>
      <c r="V104" s="56">
        <f t="shared" si="6"/>
        <v>40.5</v>
      </c>
      <c r="W104" s="42">
        <f>IFERROR(IF(V104=0,"",ROUNDUP(V104/H104,0)*0.02175),"")</f>
        <v>0.10874999999999999</v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08">
        <v>4607091386264</v>
      </c>
      <c r="E105" s="30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0"/>
      <c r="O105" s="310"/>
      <c r="P105" s="310"/>
      <c r="Q105" s="31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08">
        <v>4607091385731</v>
      </c>
      <c r="E106" s="308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89" t="s">
        <v>205</v>
      </c>
      <c r="N106" s="310"/>
      <c r="O106" s="310"/>
      <c r="P106" s="310"/>
      <c r="Q106" s="311"/>
      <c r="R106" s="40" t="s">
        <v>48</v>
      </c>
      <c r="S106" s="40" t="s">
        <v>48</v>
      </c>
      <c r="T106" s="41" t="s">
        <v>0</v>
      </c>
      <c r="U106" s="59">
        <v>270</v>
      </c>
      <c r="V106" s="56">
        <f t="shared" si="6"/>
        <v>270</v>
      </c>
      <c r="W106" s="42">
        <f>IFERROR(IF(V106=0,"",ROUNDUP(V106/H106,0)*0.00753),"")</f>
        <v>0.753</v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08">
        <v>4680115880214</v>
      </c>
      <c r="E107" s="308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90" t="s">
        <v>208</v>
      </c>
      <c r="N107" s="310"/>
      <c r="O107" s="310"/>
      <c r="P107" s="310"/>
      <c r="Q107" s="31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08">
        <v>4680115880894</v>
      </c>
      <c r="E108" s="308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91" t="s">
        <v>211</v>
      </c>
      <c r="N108" s="310"/>
      <c r="O108" s="310"/>
      <c r="P108" s="310"/>
      <c r="Q108" s="31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08">
        <v>4607091385427</v>
      </c>
      <c r="E109" s="308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0"/>
      <c r="O109" s="310"/>
      <c r="P109" s="310"/>
      <c r="Q109" s="311"/>
      <c r="R109" s="40" t="s">
        <v>48</v>
      </c>
      <c r="S109" s="40" t="s">
        <v>48</v>
      </c>
      <c r="T109" s="41" t="s">
        <v>0</v>
      </c>
      <c r="U109" s="59">
        <v>35</v>
      </c>
      <c r="V109" s="56">
        <f t="shared" si="6"/>
        <v>36</v>
      </c>
      <c r="W109" s="42">
        <f>IFERROR(IF(V109=0,"",ROUNDUP(V109/H109,0)*0.00753),"")</f>
        <v>9.0359999999999996E-2</v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17"/>
      <c r="M110" s="314" t="s">
        <v>43</v>
      </c>
      <c r="N110" s="315"/>
      <c r="O110" s="315"/>
      <c r="P110" s="315"/>
      <c r="Q110" s="315"/>
      <c r="R110" s="315"/>
      <c r="S110" s="316"/>
      <c r="T110" s="43" t="s">
        <v>42</v>
      </c>
      <c r="U110" s="44">
        <f>IFERROR(U103/H103,"0")+IFERROR(U104/H104,"0")+IFERROR(U105/H105,"0")+IFERROR(U106/H106,"0")+IFERROR(U107/H107,"0")+IFERROR(U108/H108,"0")+IFERROR(U109/H109,"0")</f>
        <v>128.95061728395061</v>
      </c>
      <c r="V110" s="44">
        <f>IFERROR(V103/H103,"0")+IFERROR(V104/H104,"0")+IFERROR(V105/H105,"0")+IFERROR(V106/H106,"0")+IFERROR(V107/H107,"0")+IFERROR(V108/H108,"0")+IFERROR(V109/H109,"0")</f>
        <v>130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1.2348599999999998</v>
      </c>
      <c r="X110" s="68"/>
      <c r="Y110" s="68"/>
    </row>
    <row r="111" spans="1:29" x14ac:dyDescent="0.2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17"/>
      <c r="M111" s="314" t="s">
        <v>43</v>
      </c>
      <c r="N111" s="315"/>
      <c r="O111" s="315"/>
      <c r="P111" s="315"/>
      <c r="Q111" s="315"/>
      <c r="R111" s="315"/>
      <c r="S111" s="316"/>
      <c r="T111" s="43" t="s">
        <v>0</v>
      </c>
      <c r="U111" s="44">
        <f>IFERROR(SUM(U103:U109),"0")</f>
        <v>445</v>
      </c>
      <c r="V111" s="44">
        <f>IFERROR(SUM(V103:V109),"0")</f>
        <v>451.8</v>
      </c>
      <c r="W111" s="43"/>
      <c r="X111" s="68"/>
      <c r="Y111" s="68"/>
    </row>
    <row r="112" spans="1:29" ht="14.25" customHeight="1" x14ac:dyDescent="0.25">
      <c r="A112" s="318" t="s">
        <v>214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08">
        <v>4607091383065</v>
      </c>
      <c r="E113" s="30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0"/>
      <c r="O113" s="310"/>
      <c r="P113" s="310"/>
      <c r="Q113" s="311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08">
        <v>4607091380699</v>
      </c>
      <c r="E114" s="308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8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0"/>
      <c r="O114" s="310"/>
      <c r="P114" s="310"/>
      <c r="Q114" s="311"/>
      <c r="R114" s="40" t="s">
        <v>48</v>
      </c>
      <c r="S114" s="40" t="s">
        <v>48</v>
      </c>
      <c r="T114" s="41" t="s">
        <v>0</v>
      </c>
      <c r="U114" s="59">
        <v>60</v>
      </c>
      <c r="V114" s="56">
        <f>IFERROR(IF(U114="",0,CEILING((U114/$H114),1)*$H114),"")</f>
        <v>62.4</v>
      </c>
      <c r="W114" s="42">
        <f>IFERROR(IF(V114=0,"",ROUNDUP(V114/H114,0)*0.02175),"")</f>
        <v>0.17399999999999999</v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08">
        <v>4680115880238</v>
      </c>
      <c r="E115" s="30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87" t="s">
        <v>221</v>
      </c>
      <c r="N115" s="310"/>
      <c r="O115" s="310"/>
      <c r="P115" s="310"/>
      <c r="Q115" s="31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08">
        <v>4607091385922</v>
      </c>
      <c r="E116" s="308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88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0"/>
      <c r="O116" s="310"/>
      <c r="P116" s="310"/>
      <c r="Q116" s="31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17"/>
      <c r="M117" s="314" t="s">
        <v>43</v>
      </c>
      <c r="N117" s="315"/>
      <c r="O117" s="315"/>
      <c r="P117" s="315"/>
      <c r="Q117" s="315"/>
      <c r="R117" s="315"/>
      <c r="S117" s="316"/>
      <c r="T117" s="43" t="s">
        <v>42</v>
      </c>
      <c r="U117" s="44">
        <f>IFERROR(U113/H113,"0")+IFERROR(U114/H114,"0")+IFERROR(U115/H115,"0")+IFERROR(U116/H116,"0")</f>
        <v>7.6923076923076925</v>
      </c>
      <c r="V117" s="44">
        <f>IFERROR(V113/H113,"0")+IFERROR(V114/H114,"0")+IFERROR(V115/H115,"0")+IFERROR(V116/H116,"0")</f>
        <v>8</v>
      </c>
      <c r="W117" s="44">
        <f>IFERROR(IF(W113="",0,W113),"0")+IFERROR(IF(W114="",0,W114),"0")+IFERROR(IF(W115="",0,W115),"0")+IFERROR(IF(W116="",0,W116),"0")</f>
        <v>0.17399999999999999</v>
      </c>
      <c r="X117" s="68"/>
      <c r="Y117" s="68"/>
    </row>
    <row r="118" spans="1:29" x14ac:dyDescent="0.2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17"/>
      <c r="M118" s="314" t="s">
        <v>43</v>
      </c>
      <c r="N118" s="315"/>
      <c r="O118" s="315"/>
      <c r="P118" s="315"/>
      <c r="Q118" s="315"/>
      <c r="R118" s="315"/>
      <c r="S118" s="316"/>
      <c r="T118" s="43" t="s">
        <v>0</v>
      </c>
      <c r="U118" s="44">
        <f>IFERROR(SUM(U113:U116),"0")</f>
        <v>60</v>
      </c>
      <c r="V118" s="44">
        <f>IFERROR(SUM(V113:V116),"0")</f>
        <v>62.4</v>
      </c>
      <c r="W118" s="43"/>
      <c r="X118" s="68"/>
      <c r="Y118" s="68"/>
    </row>
    <row r="119" spans="1:29" ht="16.5" customHeight="1" x14ac:dyDescent="0.25">
      <c r="A119" s="324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6"/>
      <c r="Y119" s="66"/>
    </row>
    <row r="120" spans="1:29" ht="14.25" customHeight="1" x14ac:dyDescent="0.25">
      <c r="A120" s="318" t="s">
        <v>83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08">
        <v>4607091385168</v>
      </c>
      <c r="E121" s="308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0"/>
      <c r="O121" s="310"/>
      <c r="P121" s="310"/>
      <c r="Q121" s="311"/>
      <c r="R121" s="40" t="s">
        <v>48</v>
      </c>
      <c r="S121" s="40" t="s">
        <v>48</v>
      </c>
      <c r="T121" s="41" t="s">
        <v>0</v>
      </c>
      <c r="U121" s="59">
        <v>500</v>
      </c>
      <c r="V121" s="56">
        <f>IFERROR(IF(U121="",0,CEILING((U121/$H121),1)*$H121),"")</f>
        <v>502.2</v>
      </c>
      <c r="W121" s="42">
        <f>IFERROR(IF(V121=0,"",ROUNDUP(V121/H121,0)*0.02175),"")</f>
        <v>1.3484999999999998</v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08">
        <v>4607091383256</v>
      </c>
      <c r="E122" s="308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0"/>
      <c r="O122" s="310"/>
      <c r="P122" s="310"/>
      <c r="Q122" s="31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08">
        <v>4607091385748</v>
      </c>
      <c r="E123" s="308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0"/>
      <c r="O123" s="310"/>
      <c r="P123" s="310"/>
      <c r="Q123" s="311"/>
      <c r="R123" s="40" t="s">
        <v>48</v>
      </c>
      <c r="S123" s="40" t="s">
        <v>48</v>
      </c>
      <c r="T123" s="41" t="s">
        <v>0</v>
      </c>
      <c r="U123" s="59">
        <v>450</v>
      </c>
      <c r="V123" s="56">
        <f>IFERROR(IF(U123="",0,CEILING((U123/$H123),1)*$H123),"")</f>
        <v>450.90000000000003</v>
      </c>
      <c r="W123" s="42">
        <f>IFERROR(IF(V123=0,"",ROUNDUP(V123/H123,0)*0.00753),"")</f>
        <v>1.2575100000000001</v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08">
        <v>4607091384581</v>
      </c>
      <c r="E124" s="308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8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0"/>
      <c r="O124" s="310"/>
      <c r="P124" s="310"/>
      <c r="Q124" s="31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17"/>
      <c r="M125" s="314" t="s">
        <v>43</v>
      </c>
      <c r="N125" s="315"/>
      <c r="O125" s="315"/>
      <c r="P125" s="315"/>
      <c r="Q125" s="315"/>
      <c r="R125" s="315"/>
      <c r="S125" s="316"/>
      <c r="T125" s="43" t="s">
        <v>42</v>
      </c>
      <c r="U125" s="44">
        <f>IFERROR(U121/H121,"0")+IFERROR(U122/H122,"0")+IFERROR(U123/H123,"0")+IFERROR(U124/H124,"0")</f>
        <v>228.39506172839506</v>
      </c>
      <c r="V125" s="44">
        <f>IFERROR(V121/H121,"0")+IFERROR(V122/H122,"0")+IFERROR(V123/H123,"0")+IFERROR(V124/H124,"0")</f>
        <v>229</v>
      </c>
      <c r="W125" s="44">
        <f>IFERROR(IF(W121="",0,W121),"0")+IFERROR(IF(W122="",0,W122),"0")+IFERROR(IF(W123="",0,W123),"0")+IFERROR(IF(W124="",0,W124),"0")</f>
        <v>2.6060099999999999</v>
      </c>
      <c r="X125" s="68"/>
      <c r="Y125" s="68"/>
    </row>
    <row r="126" spans="1:29" x14ac:dyDescent="0.2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17"/>
      <c r="M126" s="314" t="s">
        <v>43</v>
      </c>
      <c r="N126" s="315"/>
      <c r="O126" s="315"/>
      <c r="P126" s="315"/>
      <c r="Q126" s="315"/>
      <c r="R126" s="315"/>
      <c r="S126" s="316"/>
      <c r="T126" s="43" t="s">
        <v>0</v>
      </c>
      <c r="U126" s="44">
        <f>IFERROR(SUM(U121:U124),"0")</f>
        <v>950</v>
      </c>
      <c r="V126" s="44">
        <f>IFERROR(SUM(V121:V124),"0")</f>
        <v>953.1</v>
      </c>
      <c r="W126" s="43"/>
      <c r="X126" s="68"/>
      <c r="Y126" s="68"/>
    </row>
    <row r="127" spans="1:29" ht="27.75" customHeight="1" x14ac:dyDescent="0.2">
      <c r="A127" s="323" t="s">
        <v>233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55"/>
      <c r="Y127" s="55"/>
    </row>
    <row r="128" spans="1:29" ht="16.5" customHeight="1" x14ac:dyDescent="0.25">
      <c r="A128" s="324" t="s">
        <v>234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6"/>
      <c r="Y128" s="66"/>
    </row>
    <row r="129" spans="1:29" ht="14.25" customHeight="1" x14ac:dyDescent="0.25">
      <c r="A129" s="318" t="s">
        <v>121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08">
        <v>4607091383423</v>
      </c>
      <c r="E130" s="30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0"/>
      <c r="O130" s="310"/>
      <c r="P130" s="310"/>
      <c r="Q130" s="311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08">
        <v>4607091381405</v>
      </c>
      <c r="E131" s="30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0"/>
      <c r="O131" s="310"/>
      <c r="P131" s="310"/>
      <c r="Q131" s="31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08">
        <v>4607091386516</v>
      </c>
      <c r="E132" s="30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0"/>
      <c r="O132" s="310"/>
      <c r="P132" s="310"/>
      <c r="Q132" s="31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17"/>
      <c r="M133" s="314" t="s">
        <v>43</v>
      </c>
      <c r="N133" s="315"/>
      <c r="O133" s="315"/>
      <c r="P133" s="315"/>
      <c r="Q133" s="315"/>
      <c r="R133" s="315"/>
      <c r="S133" s="31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17"/>
      <c r="M134" s="314" t="s">
        <v>43</v>
      </c>
      <c r="N134" s="315"/>
      <c r="O134" s="315"/>
      <c r="P134" s="315"/>
      <c r="Q134" s="315"/>
      <c r="R134" s="315"/>
      <c r="S134" s="31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24" t="s">
        <v>241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6"/>
      <c r="Y135" s="66"/>
    </row>
    <row r="136" spans="1:29" ht="14.25" customHeight="1" x14ac:dyDescent="0.25">
      <c r="A136" s="318" t="s">
        <v>121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08">
        <v>4680115881402</v>
      </c>
      <c r="E137" s="308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74" t="s">
        <v>244</v>
      </c>
      <c r="N137" s="310"/>
      <c r="O137" s="310"/>
      <c r="P137" s="310"/>
      <c r="Q137" s="311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08">
        <v>4607091387445</v>
      </c>
      <c r="E138" s="308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0"/>
      <c r="O138" s="310"/>
      <c r="P138" s="310"/>
      <c r="Q138" s="31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08">
        <v>4607091386004</v>
      </c>
      <c r="E139" s="308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0"/>
      <c r="O139" s="310"/>
      <c r="P139" s="310"/>
      <c r="Q139" s="31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08">
        <v>4607091386004</v>
      </c>
      <c r="E140" s="308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0"/>
      <c r="O140" s="310"/>
      <c r="P140" s="310"/>
      <c r="Q140" s="31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08">
        <v>4607091386073</v>
      </c>
      <c r="E141" s="308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0"/>
      <c r="O141" s="310"/>
      <c r="P141" s="310"/>
      <c r="Q141" s="31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08">
        <v>4607091387322</v>
      </c>
      <c r="E142" s="308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0"/>
      <c r="O142" s="310"/>
      <c r="P142" s="310"/>
      <c r="Q142" s="31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08">
        <v>4607091387322</v>
      </c>
      <c r="E143" s="3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0"/>
      <c r="O143" s="310"/>
      <c r="P143" s="310"/>
      <c r="Q143" s="31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08">
        <v>4607091387377</v>
      </c>
      <c r="E144" s="308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0"/>
      <c r="O144" s="310"/>
      <c r="P144" s="310"/>
      <c r="Q144" s="31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08">
        <v>4607091387353</v>
      </c>
      <c r="E145" s="30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0"/>
      <c r="O145" s="310"/>
      <c r="P145" s="310"/>
      <c r="Q145" s="31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08">
        <v>4607091386011</v>
      </c>
      <c r="E146" s="308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0"/>
      <c r="O146" s="310"/>
      <c r="P146" s="310"/>
      <c r="Q146" s="311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08">
        <v>4607091387308</v>
      </c>
      <c r="E147" s="308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0"/>
      <c r="O147" s="310"/>
      <c r="P147" s="310"/>
      <c r="Q147" s="31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08">
        <v>4607091387339</v>
      </c>
      <c r="E148" s="308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0"/>
      <c r="O148" s="310"/>
      <c r="P148" s="310"/>
      <c r="Q148" s="311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08">
        <v>4680115881938</v>
      </c>
      <c r="E149" s="308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67" t="s">
        <v>269</v>
      </c>
      <c r="N149" s="310"/>
      <c r="O149" s="310"/>
      <c r="P149" s="310"/>
      <c r="Q149" s="311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08">
        <v>4680115881396</v>
      </c>
      <c r="E150" s="30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68" t="s">
        <v>272</v>
      </c>
      <c r="N150" s="310"/>
      <c r="O150" s="310"/>
      <c r="P150" s="310"/>
      <c r="Q150" s="311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08">
        <v>4607091387346</v>
      </c>
      <c r="E151" s="308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0"/>
      <c r="O151" s="310"/>
      <c r="P151" s="310"/>
      <c r="Q151" s="311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08">
        <v>4607091389807</v>
      </c>
      <c r="E152" s="308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0"/>
      <c r="O152" s="310"/>
      <c r="P152" s="310"/>
      <c r="Q152" s="311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17"/>
      <c r="M153" s="314" t="s">
        <v>43</v>
      </c>
      <c r="N153" s="315"/>
      <c r="O153" s="315"/>
      <c r="P153" s="315"/>
      <c r="Q153" s="315"/>
      <c r="R153" s="315"/>
      <c r="S153" s="31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17"/>
      <c r="M154" s="314" t="s">
        <v>43</v>
      </c>
      <c r="N154" s="315"/>
      <c r="O154" s="315"/>
      <c r="P154" s="315"/>
      <c r="Q154" s="315"/>
      <c r="R154" s="315"/>
      <c r="S154" s="316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18" t="s">
        <v>114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08">
        <v>4680115881914</v>
      </c>
      <c r="E156" s="308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63" t="s">
        <v>279</v>
      </c>
      <c r="N156" s="310"/>
      <c r="O156" s="310"/>
      <c r="P156" s="310"/>
      <c r="Q156" s="31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08">
        <v>4680115880764</v>
      </c>
      <c r="E157" s="308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8" t="s">
        <v>282</v>
      </c>
      <c r="N157" s="310"/>
      <c r="O157" s="310"/>
      <c r="P157" s="310"/>
      <c r="Q157" s="311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17"/>
      <c r="M158" s="314" t="s">
        <v>43</v>
      </c>
      <c r="N158" s="315"/>
      <c r="O158" s="315"/>
      <c r="P158" s="315"/>
      <c r="Q158" s="315"/>
      <c r="R158" s="315"/>
      <c r="S158" s="31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17"/>
      <c r="M159" s="314" t="s">
        <v>43</v>
      </c>
      <c r="N159" s="315"/>
      <c r="O159" s="315"/>
      <c r="P159" s="315"/>
      <c r="Q159" s="315"/>
      <c r="R159" s="315"/>
      <c r="S159" s="31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18" t="s">
        <v>78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08">
        <v>4607091387193</v>
      </c>
      <c r="E161" s="308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0"/>
      <c r="O161" s="310"/>
      <c r="P161" s="310"/>
      <c r="Q161" s="311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08">
        <v>4607091387230</v>
      </c>
      <c r="E162" s="308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0"/>
      <c r="O162" s="310"/>
      <c r="P162" s="310"/>
      <c r="Q162" s="311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08">
        <v>4680115880993</v>
      </c>
      <c r="E163" s="308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0"/>
      <c r="O163" s="310"/>
      <c r="P163" s="310"/>
      <c r="Q163" s="311"/>
      <c r="R163" s="40" t="s">
        <v>48</v>
      </c>
      <c r="S163" s="40" t="s">
        <v>48</v>
      </c>
      <c r="T163" s="41" t="s">
        <v>0</v>
      </c>
      <c r="U163" s="59">
        <v>120</v>
      </c>
      <c r="V163" s="56">
        <f t="shared" si="8"/>
        <v>121.80000000000001</v>
      </c>
      <c r="W163" s="42">
        <f>IFERROR(IF(V163=0,"",ROUNDUP(V163/H163,0)*0.00753),"")</f>
        <v>0.21837000000000001</v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08">
        <v>4680115881761</v>
      </c>
      <c r="E164" s="308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10"/>
      <c r="O164" s="310"/>
      <c r="P164" s="310"/>
      <c r="Q164" s="311"/>
      <c r="R164" s="40" t="s">
        <v>48</v>
      </c>
      <c r="S164" s="40" t="s">
        <v>48</v>
      </c>
      <c r="T164" s="41" t="s">
        <v>0</v>
      </c>
      <c r="U164" s="59">
        <v>30</v>
      </c>
      <c r="V164" s="56">
        <f t="shared" si="8"/>
        <v>33.6</v>
      </c>
      <c r="W164" s="42">
        <f>IFERROR(IF(V164=0,"",ROUNDUP(V164/H164,0)*0.00753),"")</f>
        <v>6.0240000000000002E-2</v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08">
        <v>4680115881563</v>
      </c>
      <c r="E165" s="308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0"/>
      <c r="O165" s="310"/>
      <c r="P165" s="310"/>
      <c r="Q165" s="311"/>
      <c r="R165" s="40" t="s">
        <v>48</v>
      </c>
      <c r="S165" s="40" t="s">
        <v>48</v>
      </c>
      <c r="T165" s="41" t="s">
        <v>0</v>
      </c>
      <c r="U165" s="59">
        <v>30</v>
      </c>
      <c r="V165" s="56">
        <f t="shared" si="8"/>
        <v>33.6</v>
      </c>
      <c r="W165" s="42">
        <f>IFERROR(IF(V165=0,"",ROUNDUP(V165/H165,0)*0.00753),"")</f>
        <v>6.0240000000000002E-2</v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08">
        <v>4680115882683</v>
      </c>
      <c r="E166" s="30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10"/>
      <c r="O166" s="310"/>
      <c r="P166" s="310"/>
      <c r="Q166" s="311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08">
        <v>4680115882690</v>
      </c>
      <c r="E167" s="30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10"/>
      <c r="O167" s="310"/>
      <c r="P167" s="310"/>
      <c r="Q167" s="31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08">
        <v>4680115882669</v>
      </c>
      <c r="E168" s="30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48" t="s">
        <v>302</v>
      </c>
      <c r="N168" s="310"/>
      <c r="O168" s="310"/>
      <c r="P168" s="310"/>
      <c r="Q168" s="31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08">
        <v>4680115882676</v>
      </c>
      <c r="E169" s="30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49" t="s">
        <v>305</v>
      </c>
      <c r="N169" s="310"/>
      <c r="O169" s="310"/>
      <c r="P169" s="310"/>
      <c r="Q169" s="31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08">
        <v>4607091387285</v>
      </c>
      <c r="E170" s="308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0"/>
      <c r="O170" s="310"/>
      <c r="P170" s="310"/>
      <c r="Q170" s="31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08">
        <v>4680115880986</v>
      </c>
      <c r="E171" s="308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0"/>
      <c r="O171" s="310"/>
      <c r="P171" s="310"/>
      <c r="Q171" s="311"/>
      <c r="R171" s="40" t="s">
        <v>48</v>
      </c>
      <c r="S171" s="40" t="s">
        <v>48</v>
      </c>
      <c r="T171" s="41" t="s">
        <v>0</v>
      </c>
      <c r="U171" s="59">
        <v>70</v>
      </c>
      <c r="V171" s="56">
        <f t="shared" si="8"/>
        <v>71.400000000000006</v>
      </c>
      <c r="W171" s="42">
        <f>IFERROR(IF(V171=0,"",ROUNDUP(V171/H171,0)*0.00502),"")</f>
        <v>0.17068</v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08">
        <v>4680115880207</v>
      </c>
      <c r="E172" s="308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0"/>
      <c r="O172" s="310"/>
      <c r="P172" s="310"/>
      <c r="Q172" s="31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08">
        <v>4680115881785</v>
      </c>
      <c r="E173" s="308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44" t="s">
        <v>314</v>
      </c>
      <c r="N173" s="310"/>
      <c r="O173" s="310"/>
      <c r="P173" s="310"/>
      <c r="Q173" s="311"/>
      <c r="R173" s="40" t="s">
        <v>48</v>
      </c>
      <c r="S173" s="40" t="s">
        <v>48</v>
      </c>
      <c r="T173" s="41" t="s">
        <v>0</v>
      </c>
      <c r="U173" s="59">
        <v>35</v>
      </c>
      <c r="V173" s="56">
        <f t="shared" si="8"/>
        <v>35.700000000000003</v>
      </c>
      <c r="W173" s="42">
        <f>IFERROR(IF(V173=0,"",ROUNDUP(V173/H173,0)*0.00502),"")</f>
        <v>8.5339999999999999E-2</v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08">
        <v>4680115881679</v>
      </c>
      <c r="E174" s="308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45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0"/>
      <c r="O174" s="310"/>
      <c r="P174" s="310"/>
      <c r="Q174" s="311"/>
      <c r="R174" s="40" t="s">
        <v>48</v>
      </c>
      <c r="S174" s="40" t="s">
        <v>48</v>
      </c>
      <c r="T174" s="41" t="s">
        <v>0</v>
      </c>
      <c r="U174" s="59">
        <v>105</v>
      </c>
      <c r="V174" s="56">
        <f t="shared" si="8"/>
        <v>105</v>
      </c>
      <c r="W174" s="42">
        <f>IFERROR(IF(V174=0,"",ROUNDUP(V174/H174,0)*0.00502),"")</f>
        <v>0.251</v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08">
        <v>4680115880191</v>
      </c>
      <c r="E175" s="308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46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0"/>
      <c r="O175" s="310"/>
      <c r="P175" s="310"/>
      <c r="Q175" s="31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08">
        <v>4607091389845</v>
      </c>
      <c r="E176" s="308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0"/>
      <c r="O176" s="310"/>
      <c r="P176" s="310"/>
      <c r="Q176" s="311"/>
      <c r="R176" s="40" t="s">
        <v>48</v>
      </c>
      <c r="S176" s="40" t="s">
        <v>48</v>
      </c>
      <c r="T176" s="41" t="s">
        <v>0</v>
      </c>
      <c r="U176" s="59">
        <v>140</v>
      </c>
      <c r="V176" s="56">
        <f t="shared" si="8"/>
        <v>140.70000000000002</v>
      </c>
      <c r="W176" s="42">
        <f>IFERROR(IF(V176=0,"",ROUNDUP(V176/H176,0)*0.00502),"")</f>
        <v>0.33634000000000003</v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17"/>
      <c r="M177" s="314" t="s">
        <v>43</v>
      </c>
      <c r="N177" s="315"/>
      <c r="O177" s="315"/>
      <c r="P177" s="315"/>
      <c r="Q177" s="315"/>
      <c r="R177" s="315"/>
      <c r="S177" s="31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209.52380952380949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213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1.18221</v>
      </c>
      <c r="X177" s="68"/>
      <c r="Y177" s="68"/>
    </row>
    <row r="178" spans="1:29" x14ac:dyDescent="0.2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17"/>
      <c r="M178" s="314" t="s">
        <v>43</v>
      </c>
      <c r="N178" s="315"/>
      <c r="O178" s="315"/>
      <c r="P178" s="315"/>
      <c r="Q178" s="315"/>
      <c r="R178" s="315"/>
      <c r="S178" s="316"/>
      <c r="T178" s="43" t="s">
        <v>0</v>
      </c>
      <c r="U178" s="44">
        <f>IFERROR(SUM(U161:U176),"0")</f>
        <v>530</v>
      </c>
      <c r="V178" s="44">
        <f>IFERROR(SUM(V161:V176),"0")</f>
        <v>541.79999999999995</v>
      </c>
      <c r="W178" s="43"/>
      <c r="X178" s="68"/>
      <c r="Y178" s="68"/>
    </row>
    <row r="179" spans="1:29" ht="14.25" customHeight="1" x14ac:dyDescent="0.25">
      <c r="A179" s="318" t="s">
        <v>83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08">
        <v>4680115881556</v>
      </c>
      <c r="E180" s="30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40" t="s">
        <v>323</v>
      </c>
      <c r="N180" s="310"/>
      <c r="O180" s="310"/>
      <c r="P180" s="310"/>
      <c r="Q180" s="311"/>
      <c r="R180" s="40" t="s">
        <v>48</v>
      </c>
      <c r="S180" s="40" t="s">
        <v>48</v>
      </c>
      <c r="T180" s="41" t="s">
        <v>0</v>
      </c>
      <c r="U180" s="59">
        <v>20</v>
      </c>
      <c r="V180" s="56">
        <f t="shared" ref="V180:V200" si="9">IFERROR(IF(U180="",0,CEILING((U180/$H180),1)*$H180),"")</f>
        <v>20</v>
      </c>
      <c r="W180" s="42">
        <f>IFERROR(IF(V180=0,"",ROUNDUP(V180/H180,0)*0.01196),"")</f>
        <v>5.9799999999999999E-2</v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08">
        <v>4607091387766</v>
      </c>
      <c r="E181" s="308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0"/>
      <c r="O181" s="310"/>
      <c r="P181" s="310"/>
      <c r="Q181" s="31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08">
        <v>4607091387957</v>
      </c>
      <c r="E182" s="30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0"/>
      <c r="O182" s="310"/>
      <c r="P182" s="310"/>
      <c r="Q182" s="31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08">
        <v>4607091387964</v>
      </c>
      <c r="E183" s="30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0"/>
      <c r="O183" s="310"/>
      <c r="P183" s="310"/>
      <c r="Q183" s="31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08">
        <v>4680115880573</v>
      </c>
      <c r="E184" s="30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35" t="s">
        <v>332</v>
      </c>
      <c r="N184" s="310"/>
      <c r="O184" s="310"/>
      <c r="P184" s="310"/>
      <c r="Q184" s="311"/>
      <c r="R184" s="40" t="s">
        <v>48</v>
      </c>
      <c r="S184" s="40" t="s">
        <v>48</v>
      </c>
      <c r="T184" s="41" t="s">
        <v>0</v>
      </c>
      <c r="U184" s="59">
        <v>100</v>
      </c>
      <c r="V184" s="56">
        <f t="shared" si="9"/>
        <v>101.39999999999999</v>
      </c>
      <c r="W184" s="42">
        <f>IFERROR(IF(V184=0,"",ROUNDUP(V184/H184,0)*0.02175),"")</f>
        <v>0.28275</v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08">
        <v>4680115881594</v>
      </c>
      <c r="E185" s="30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36" t="s">
        <v>335</v>
      </c>
      <c r="N185" s="310"/>
      <c r="O185" s="310"/>
      <c r="P185" s="310"/>
      <c r="Q185" s="311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08">
        <v>4680115881587</v>
      </c>
      <c r="E186" s="30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37" t="s">
        <v>338</v>
      </c>
      <c r="N186" s="310"/>
      <c r="O186" s="310"/>
      <c r="P186" s="310"/>
      <c r="Q186" s="311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08">
        <v>4680115880962</v>
      </c>
      <c r="E187" s="30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38" t="s">
        <v>341</v>
      </c>
      <c r="N187" s="310"/>
      <c r="O187" s="310"/>
      <c r="P187" s="310"/>
      <c r="Q187" s="311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08">
        <v>4680115881617</v>
      </c>
      <c r="E188" s="30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39" t="s">
        <v>344</v>
      </c>
      <c r="N188" s="310"/>
      <c r="O188" s="310"/>
      <c r="P188" s="310"/>
      <c r="Q188" s="311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08">
        <v>4680115881228</v>
      </c>
      <c r="E189" s="30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3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0"/>
      <c r="O189" s="310"/>
      <c r="P189" s="310"/>
      <c r="Q189" s="311"/>
      <c r="R189" s="40" t="s">
        <v>48</v>
      </c>
      <c r="S189" s="40" t="s">
        <v>48</v>
      </c>
      <c r="T189" s="41" t="s">
        <v>0</v>
      </c>
      <c r="U189" s="59">
        <v>400</v>
      </c>
      <c r="V189" s="56">
        <f t="shared" si="9"/>
        <v>400.8</v>
      </c>
      <c r="W189" s="42">
        <f>IFERROR(IF(V189=0,"",ROUNDUP(V189/H189,0)*0.00753),"")</f>
        <v>1.2575100000000001</v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08">
        <v>4680115881037</v>
      </c>
      <c r="E190" s="3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31" t="s">
        <v>349</v>
      </c>
      <c r="N190" s="310"/>
      <c r="O190" s="310"/>
      <c r="P190" s="310"/>
      <c r="Q190" s="311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08">
        <v>4680115881211</v>
      </c>
      <c r="E191" s="3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32" t="s">
        <v>352</v>
      </c>
      <c r="N191" s="310"/>
      <c r="O191" s="310"/>
      <c r="P191" s="310"/>
      <c r="Q191" s="311"/>
      <c r="R191" s="40" t="s">
        <v>48</v>
      </c>
      <c r="S191" s="40" t="s">
        <v>48</v>
      </c>
      <c r="T191" s="41" t="s">
        <v>0</v>
      </c>
      <c r="U191" s="59">
        <v>480</v>
      </c>
      <c r="V191" s="56">
        <f t="shared" si="9"/>
        <v>480</v>
      </c>
      <c r="W191" s="42">
        <f>IFERROR(IF(V191=0,"",ROUNDUP(V191/H191,0)*0.00753),"")</f>
        <v>1.506</v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08">
        <v>4680115881020</v>
      </c>
      <c r="E192" s="3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33" t="s">
        <v>355</v>
      </c>
      <c r="N192" s="310"/>
      <c r="O192" s="310"/>
      <c r="P192" s="310"/>
      <c r="Q192" s="311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08">
        <v>4607091381672</v>
      </c>
      <c r="E193" s="308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0"/>
      <c r="O193" s="310"/>
      <c r="P193" s="310"/>
      <c r="Q193" s="31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08">
        <v>4607091387537</v>
      </c>
      <c r="E194" s="308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0"/>
      <c r="O194" s="310"/>
      <c r="P194" s="310"/>
      <c r="Q194" s="31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08">
        <v>4607091387513</v>
      </c>
      <c r="E195" s="308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0"/>
      <c r="O195" s="310"/>
      <c r="P195" s="310"/>
      <c r="Q195" s="31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08">
        <v>4680115882195</v>
      </c>
      <c r="E196" s="308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27" t="s">
        <v>364</v>
      </c>
      <c r="N196" s="310"/>
      <c r="O196" s="310"/>
      <c r="P196" s="310"/>
      <c r="Q196" s="31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08">
        <v>4680115880092</v>
      </c>
      <c r="E197" s="30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28" t="s">
        <v>367</v>
      </c>
      <c r="N197" s="310"/>
      <c r="O197" s="310"/>
      <c r="P197" s="310"/>
      <c r="Q197" s="311"/>
      <c r="R197" s="40" t="s">
        <v>48</v>
      </c>
      <c r="S197" s="40" t="s">
        <v>48</v>
      </c>
      <c r="T197" s="41" t="s">
        <v>0</v>
      </c>
      <c r="U197" s="59">
        <v>200</v>
      </c>
      <c r="V197" s="56">
        <f t="shared" si="9"/>
        <v>201.6</v>
      </c>
      <c r="W197" s="42">
        <f t="shared" si="10"/>
        <v>0.63251999999999997</v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08">
        <v>4680115880221</v>
      </c>
      <c r="E198" s="30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29" t="s">
        <v>370</v>
      </c>
      <c r="N198" s="310"/>
      <c r="O198" s="310"/>
      <c r="P198" s="310"/>
      <c r="Q198" s="31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08">
        <v>4680115880504</v>
      </c>
      <c r="E199" s="30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2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0"/>
      <c r="O199" s="310"/>
      <c r="P199" s="310"/>
      <c r="Q199" s="311"/>
      <c r="R199" s="40" t="s">
        <v>48</v>
      </c>
      <c r="S199" s="40" t="s">
        <v>48</v>
      </c>
      <c r="T199" s="41" t="s">
        <v>0</v>
      </c>
      <c r="U199" s="59">
        <v>80</v>
      </c>
      <c r="V199" s="56">
        <f t="shared" si="9"/>
        <v>81.599999999999994</v>
      </c>
      <c r="W199" s="42">
        <f t="shared" si="10"/>
        <v>0.25602000000000003</v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08">
        <v>4680115882164</v>
      </c>
      <c r="E200" s="30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23" t="s">
        <v>375</v>
      </c>
      <c r="N200" s="310"/>
      <c r="O200" s="310"/>
      <c r="P200" s="310"/>
      <c r="Q200" s="31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17"/>
      <c r="M201" s="314" t="s">
        <v>43</v>
      </c>
      <c r="N201" s="315"/>
      <c r="O201" s="315"/>
      <c r="P201" s="315"/>
      <c r="Q201" s="315"/>
      <c r="R201" s="315"/>
      <c r="S201" s="31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501.15384615384613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503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3.9946000000000002</v>
      </c>
      <c r="X201" s="68"/>
      <c r="Y201" s="68"/>
    </row>
    <row r="202" spans="1:29" x14ac:dyDescent="0.2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17"/>
      <c r="M202" s="314" t="s">
        <v>43</v>
      </c>
      <c r="N202" s="315"/>
      <c r="O202" s="315"/>
      <c r="P202" s="315"/>
      <c r="Q202" s="315"/>
      <c r="R202" s="315"/>
      <c r="S202" s="316"/>
      <c r="T202" s="43" t="s">
        <v>0</v>
      </c>
      <c r="U202" s="44">
        <f>IFERROR(SUM(U180:U200),"0")</f>
        <v>1280</v>
      </c>
      <c r="V202" s="44">
        <f>IFERROR(SUM(V180:V200),"0")</f>
        <v>1285.3999999999999</v>
      </c>
      <c r="W202" s="43"/>
      <c r="X202" s="68"/>
      <c r="Y202" s="68"/>
    </row>
    <row r="203" spans="1:29" ht="14.25" customHeight="1" x14ac:dyDescent="0.25">
      <c r="A203" s="318" t="s">
        <v>214</v>
      </c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08">
        <v>4607091380880</v>
      </c>
      <c r="E204" s="308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0"/>
      <c r="O204" s="310"/>
      <c r="P204" s="310"/>
      <c r="Q204" s="311"/>
      <c r="R204" s="40" t="s">
        <v>48</v>
      </c>
      <c r="S204" s="40" t="s">
        <v>48</v>
      </c>
      <c r="T204" s="41" t="s">
        <v>0</v>
      </c>
      <c r="U204" s="59">
        <v>20</v>
      </c>
      <c r="V204" s="56">
        <f t="shared" ref="V204:V209" si="11">IFERROR(IF(U204="",0,CEILING((U204/$H204),1)*$H204),"")</f>
        <v>25.200000000000003</v>
      </c>
      <c r="W204" s="42">
        <f>IFERROR(IF(V204=0,"",ROUNDUP(V204/H204,0)*0.02175),"")</f>
        <v>6.5250000000000002E-2</v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08">
        <v>4607091384482</v>
      </c>
      <c r="E205" s="308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0"/>
      <c r="O205" s="310"/>
      <c r="P205" s="310"/>
      <c r="Q205" s="311"/>
      <c r="R205" s="40" t="s">
        <v>48</v>
      </c>
      <c r="S205" s="40" t="s">
        <v>48</v>
      </c>
      <c r="T205" s="41" t="s">
        <v>0</v>
      </c>
      <c r="U205" s="59">
        <v>230</v>
      </c>
      <c r="V205" s="56">
        <f t="shared" si="11"/>
        <v>234</v>
      </c>
      <c r="W205" s="42">
        <f>IFERROR(IF(V205=0,"",ROUNDUP(V205/H205,0)*0.02175),"")</f>
        <v>0.65249999999999997</v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08">
        <v>4607091380897</v>
      </c>
      <c r="E206" s="308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0"/>
      <c r="O206" s="310"/>
      <c r="P206" s="310"/>
      <c r="Q206" s="311"/>
      <c r="R206" s="40" t="s">
        <v>48</v>
      </c>
      <c r="S206" s="40" t="s">
        <v>48</v>
      </c>
      <c r="T206" s="41" t="s">
        <v>0</v>
      </c>
      <c r="U206" s="59">
        <v>20</v>
      </c>
      <c r="V206" s="56">
        <f t="shared" si="11"/>
        <v>25.200000000000003</v>
      </c>
      <c r="W206" s="42">
        <f>IFERROR(IF(V206=0,"",ROUNDUP(V206/H206,0)*0.02175),"")</f>
        <v>6.5250000000000002E-2</v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08">
        <v>4680115880801</v>
      </c>
      <c r="E207" s="30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19" t="s">
        <v>384</v>
      </c>
      <c r="N207" s="310"/>
      <c r="O207" s="310"/>
      <c r="P207" s="310"/>
      <c r="Q207" s="31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08">
        <v>4680115880818</v>
      </c>
      <c r="E208" s="30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20" t="s">
        <v>387</v>
      </c>
      <c r="N208" s="310"/>
      <c r="O208" s="310"/>
      <c r="P208" s="310"/>
      <c r="Q208" s="31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08">
        <v>4680115880368</v>
      </c>
      <c r="E209" s="308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21" t="s">
        <v>390</v>
      </c>
      <c r="N209" s="310"/>
      <c r="O209" s="310"/>
      <c r="P209" s="310"/>
      <c r="Q209" s="31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17"/>
      <c r="M210" s="314" t="s">
        <v>43</v>
      </c>
      <c r="N210" s="315"/>
      <c r="O210" s="315"/>
      <c r="P210" s="315"/>
      <c r="Q210" s="315"/>
      <c r="R210" s="315"/>
      <c r="S210" s="316"/>
      <c r="T210" s="43" t="s">
        <v>42</v>
      </c>
      <c r="U210" s="44">
        <f>IFERROR(U204/H204,"0")+IFERROR(U205/H205,"0")+IFERROR(U206/H206,"0")+IFERROR(U207/H207,"0")+IFERROR(U208/H208,"0")+IFERROR(U209/H209,"0")</f>
        <v>34.249084249084248</v>
      </c>
      <c r="V210" s="44">
        <f>IFERROR(V204/H204,"0")+IFERROR(V205/H205,"0")+IFERROR(V206/H206,"0")+IFERROR(V207/H207,"0")+IFERROR(V208/H208,"0")+IFERROR(V209/H209,"0")</f>
        <v>36</v>
      </c>
      <c r="W210" s="44">
        <f>IFERROR(IF(W204="",0,W204),"0")+IFERROR(IF(W205="",0,W205),"0")+IFERROR(IF(W206="",0,W206),"0")+IFERROR(IF(W207="",0,W207),"0")+IFERROR(IF(W208="",0,W208),"0")+IFERROR(IF(W209="",0,W209),"0")</f>
        <v>0.78300000000000003</v>
      </c>
      <c r="X210" s="68"/>
      <c r="Y210" s="68"/>
    </row>
    <row r="211" spans="1:29" x14ac:dyDescent="0.2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17"/>
      <c r="M211" s="314" t="s">
        <v>43</v>
      </c>
      <c r="N211" s="315"/>
      <c r="O211" s="315"/>
      <c r="P211" s="315"/>
      <c r="Q211" s="315"/>
      <c r="R211" s="315"/>
      <c r="S211" s="316"/>
      <c r="T211" s="43" t="s">
        <v>0</v>
      </c>
      <c r="U211" s="44">
        <f>IFERROR(SUM(U204:U209),"0")</f>
        <v>270</v>
      </c>
      <c r="V211" s="44">
        <f>IFERROR(SUM(V204:V209),"0")</f>
        <v>284.39999999999998</v>
      </c>
      <c r="W211" s="43"/>
      <c r="X211" s="68"/>
      <c r="Y211" s="68"/>
    </row>
    <row r="212" spans="1:29" ht="14.25" customHeight="1" x14ac:dyDescent="0.25">
      <c r="A212" s="318" t="s">
        <v>97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08">
        <v>4607091388374</v>
      </c>
      <c r="E213" s="308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14" t="s">
        <v>393</v>
      </c>
      <c r="N213" s="310"/>
      <c r="O213" s="310"/>
      <c r="P213" s="310"/>
      <c r="Q213" s="31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08">
        <v>4607091388381</v>
      </c>
      <c r="E214" s="308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15" t="s">
        <v>396</v>
      </c>
      <c r="N214" s="310"/>
      <c r="O214" s="310"/>
      <c r="P214" s="310"/>
      <c r="Q214" s="311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08">
        <v>4607091388404</v>
      </c>
      <c r="E215" s="308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0"/>
      <c r="O215" s="310"/>
      <c r="P215" s="310"/>
      <c r="Q215" s="311"/>
      <c r="R215" s="40" t="s">
        <v>48</v>
      </c>
      <c r="S215" s="40" t="s">
        <v>48</v>
      </c>
      <c r="T215" s="41" t="s">
        <v>0</v>
      </c>
      <c r="U215" s="59">
        <v>255</v>
      </c>
      <c r="V215" s="56">
        <f>IFERROR(IF(U215="",0,CEILING((U215/$H215),1)*$H215),"")</f>
        <v>254.99999999999997</v>
      </c>
      <c r="W215" s="42">
        <f>IFERROR(IF(V215=0,"",ROUNDUP(V215/H215,0)*0.00753),"")</f>
        <v>0.753</v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17"/>
      <c r="M216" s="314" t="s">
        <v>43</v>
      </c>
      <c r="N216" s="315"/>
      <c r="O216" s="315"/>
      <c r="P216" s="315"/>
      <c r="Q216" s="315"/>
      <c r="R216" s="315"/>
      <c r="S216" s="316"/>
      <c r="T216" s="43" t="s">
        <v>42</v>
      </c>
      <c r="U216" s="44">
        <f>IFERROR(U213/H213,"0")+IFERROR(U214/H214,"0")+IFERROR(U215/H215,"0")</f>
        <v>100</v>
      </c>
      <c r="V216" s="44">
        <f>IFERROR(V213/H213,"0")+IFERROR(V214/H214,"0")+IFERROR(V215/H215,"0")</f>
        <v>100</v>
      </c>
      <c r="W216" s="44">
        <f>IFERROR(IF(W213="",0,W213),"0")+IFERROR(IF(W214="",0,W214),"0")+IFERROR(IF(W215="",0,W215),"0")</f>
        <v>0.753</v>
      </c>
      <c r="X216" s="68"/>
      <c r="Y216" s="68"/>
    </row>
    <row r="217" spans="1:29" x14ac:dyDescent="0.2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17"/>
      <c r="M217" s="314" t="s">
        <v>43</v>
      </c>
      <c r="N217" s="315"/>
      <c r="O217" s="315"/>
      <c r="P217" s="315"/>
      <c r="Q217" s="315"/>
      <c r="R217" s="315"/>
      <c r="S217" s="316"/>
      <c r="T217" s="43" t="s">
        <v>0</v>
      </c>
      <c r="U217" s="44">
        <f>IFERROR(SUM(U213:U215),"0")</f>
        <v>255</v>
      </c>
      <c r="V217" s="44">
        <f>IFERROR(SUM(V213:V215),"0")</f>
        <v>254.99999999999997</v>
      </c>
      <c r="W217" s="43"/>
      <c r="X217" s="68"/>
      <c r="Y217" s="68"/>
    </row>
    <row r="218" spans="1:29" ht="14.25" customHeight="1" x14ac:dyDescent="0.25">
      <c r="A218" s="318" t="s">
        <v>399</v>
      </c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08">
        <v>4680115880122</v>
      </c>
      <c r="E219" s="308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0"/>
      <c r="O219" s="310"/>
      <c r="P219" s="310"/>
      <c r="Q219" s="31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08">
        <v>4680115881808</v>
      </c>
      <c r="E220" s="308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12" t="s">
        <v>405</v>
      </c>
      <c r="N220" s="310"/>
      <c r="O220" s="310"/>
      <c r="P220" s="310"/>
      <c r="Q220" s="31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08">
        <v>4680115881822</v>
      </c>
      <c r="E221" s="308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13" t="s">
        <v>408</v>
      </c>
      <c r="N221" s="310"/>
      <c r="O221" s="310"/>
      <c r="P221" s="310"/>
      <c r="Q221" s="311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08">
        <v>4680115880016</v>
      </c>
      <c r="E222" s="308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0"/>
      <c r="O222" s="310"/>
      <c r="P222" s="310"/>
      <c r="Q222" s="311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17"/>
      <c r="M223" s="314" t="s">
        <v>43</v>
      </c>
      <c r="N223" s="315"/>
      <c r="O223" s="315"/>
      <c r="P223" s="315"/>
      <c r="Q223" s="315"/>
      <c r="R223" s="315"/>
      <c r="S223" s="31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17"/>
      <c r="M224" s="314" t="s">
        <v>43</v>
      </c>
      <c r="N224" s="315"/>
      <c r="O224" s="315"/>
      <c r="P224" s="315"/>
      <c r="Q224" s="315"/>
      <c r="R224" s="315"/>
      <c r="S224" s="31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24" t="s">
        <v>411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66"/>
      <c r="Y225" s="66"/>
    </row>
    <row r="226" spans="1:29" ht="14.25" customHeight="1" x14ac:dyDescent="0.25">
      <c r="A226" s="318" t="s">
        <v>121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08">
        <v>4607091387421</v>
      </c>
      <c r="E227" s="308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4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0"/>
      <c r="O227" s="310"/>
      <c r="P227" s="310"/>
      <c r="Q227" s="311"/>
      <c r="R227" s="40" t="s">
        <v>48</v>
      </c>
      <c r="S227" s="40" t="s">
        <v>48</v>
      </c>
      <c r="T227" s="41" t="s">
        <v>0</v>
      </c>
      <c r="U227" s="59">
        <v>150</v>
      </c>
      <c r="V227" s="56">
        <f t="shared" ref="V227:V233" si="12">IFERROR(IF(U227="",0,CEILING((U227/$H227),1)*$H227),"")</f>
        <v>151.20000000000002</v>
      </c>
      <c r="W227" s="42">
        <f>IFERROR(IF(V227=0,"",ROUNDUP(V227/H227,0)*0.02175),"")</f>
        <v>0.30449999999999999</v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08">
        <v>4607091387421</v>
      </c>
      <c r="E228" s="30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0"/>
      <c r="O228" s="310"/>
      <c r="P228" s="310"/>
      <c r="Q228" s="31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08">
        <v>4607091387452</v>
      </c>
      <c r="E229" s="308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4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0"/>
      <c r="O229" s="310"/>
      <c r="P229" s="310"/>
      <c r="Q229" s="31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08">
        <v>4607091387452</v>
      </c>
      <c r="E230" s="308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4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0"/>
      <c r="O230" s="310"/>
      <c r="P230" s="310"/>
      <c r="Q230" s="311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08">
        <v>4607091385984</v>
      </c>
      <c r="E231" s="308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0"/>
      <c r="O231" s="310"/>
      <c r="P231" s="310"/>
      <c r="Q231" s="311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08">
        <v>4607091387438</v>
      </c>
      <c r="E232" s="30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4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0"/>
      <c r="O232" s="310"/>
      <c r="P232" s="310"/>
      <c r="Q232" s="311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08">
        <v>4607091387469</v>
      </c>
      <c r="E233" s="308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0"/>
      <c r="O233" s="310"/>
      <c r="P233" s="310"/>
      <c r="Q233" s="311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17"/>
      <c r="M234" s="314" t="s">
        <v>43</v>
      </c>
      <c r="N234" s="315"/>
      <c r="O234" s="315"/>
      <c r="P234" s="315"/>
      <c r="Q234" s="315"/>
      <c r="R234" s="315"/>
      <c r="S234" s="316"/>
      <c r="T234" s="43" t="s">
        <v>42</v>
      </c>
      <c r="U234" s="44">
        <f>IFERROR(U227/H227,"0")+IFERROR(U228/H228,"0")+IFERROR(U229/H229,"0")+IFERROR(U230/H230,"0")+IFERROR(U231/H231,"0")+IFERROR(U232/H232,"0")+IFERROR(U233/H233,"0")</f>
        <v>13.888888888888888</v>
      </c>
      <c r="V234" s="44">
        <f>IFERROR(V227/H227,"0")+IFERROR(V228/H228,"0")+IFERROR(V229/H229,"0")+IFERROR(V230/H230,"0")+IFERROR(V231/H231,"0")+IFERROR(V232/H232,"0")+IFERROR(V233/H233,"0")</f>
        <v>14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0.30449999999999999</v>
      </c>
      <c r="X234" s="68"/>
      <c r="Y234" s="68"/>
    </row>
    <row r="235" spans="1:29" x14ac:dyDescent="0.2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17"/>
      <c r="M235" s="314" t="s">
        <v>43</v>
      </c>
      <c r="N235" s="315"/>
      <c r="O235" s="315"/>
      <c r="P235" s="315"/>
      <c r="Q235" s="315"/>
      <c r="R235" s="315"/>
      <c r="S235" s="316"/>
      <c r="T235" s="43" t="s">
        <v>0</v>
      </c>
      <c r="U235" s="44">
        <f>IFERROR(SUM(U227:U233),"0")</f>
        <v>150</v>
      </c>
      <c r="V235" s="44">
        <f>IFERROR(SUM(V227:V233),"0")</f>
        <v>151.20000000000002</v>
      </c>
      <c r="W235" s="43"/>
      <c r="X235" s="68"/>
      <c r="Y235" s="68"/>
    </row>
    <row r="236" spans="1:29" ht="14.25" customHeight="1" x14ac:dyDescent="0.25">
      <c r="A236" s="318" t="s">
        <v>78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08">
        <v>4607091387292</v>
      </c>
      <c r="E237" s="308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4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0"/>
      <c r="O237" s="310"/>
      <c r="P237" s="310"/>
      <c r="Q237" s="311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08">
        <v>4607091387315</v>
      </c>
      <c r="E238" s="308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4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0"/>
      <c r="O238" s="310"/>
      <c r="P238" s="310"/>
      <c r="Q238" s="31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17"/>
      <c r="M239" s="314" t="s">
        <v>43</v>
      </c>
      <c r="N239" s="315"/>
      <c r="O239" s="315"/>
      <c r="P239" s="315"/>
      <c r="Q239" s="315"/>
      <c r="R239" s="315"/>
      <c r="S239" s="31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17"/>
      <c r="M240" s="314" t="s">
        <v>43</v>
      </c>
      <c r="N240" s="315"/>
      <c r="O240" s="315"/>
      <c r="P240" s="315"/>
      <c r="Q240" s="315"/>
      <c r="R240" s="315"/>
      <c r="S240" s="31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24" t="s">
        <v>428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6"/>
      <c r="Y241" s="66"/>
    </row>
    <row r="242" spans="1:29" ht="14.25" customHeight="1" x14ac:dyDescent="0.25">
      <c r="A242" s="318" t="s">
        <v>78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08">
        <v>4607091383232</v>
      </c>
      <c r="E243" s="308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39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0"/>
      <c r="O243" s="310"/>
      <c r="P243" s="310"/>
      <c r="Q243" s="311"/>
      <c r="R243" s="40" t="s">
        <v>48</v>
      </c>
      <c r="S243" s="40" t="s">
        <v>48</v>
      </c>
      <c r="T243" s="41" t="s">
        <v>0</v>
      </c>
      <c r="U243" s="59">
        <v>280</v>
      </c>
      <c r="V243" s="56">
        <f>IFERROR(IF(U243="",0,CEILING((U243/$H243),1)*$H243),"")</f>
        <v>280.56</v>
      </c>
      <c r="W243" s="42">
        <f>IFERROR(IF(V243=0,"",ROUNDUP(V243/H243,0)*0.00753),"")</f>
        <v>1.2575100000000001</v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08">
        <v>4607091383836</v>
      </c>
      <c r="E244" s="308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4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0"/>
      <c r="O244" s="310"/>
      <c r="P244" s="310"/>
      <c r="Q244" s="311"/>
      <c r="R244" s="40" t="s">
        <v>48</v>
      </c>
      <c r="S244" s="40" t="s">
        <v>48</v>
      </c>
      <c r="T244" s="41" t="s">
        <v>0</v>
      </c>
      <c r="U244" s="59">
        <v>21</v>
      </c>
      <c r="V244" s="56">
        <f>IFERROR(IF(U244="",0,CEILING((U244/$H244),1)*$H244),"")</f>
        <v>21.6</v>
      </c>
      <c r="W244" s="42">
        <f>IFERROR(IF(V244=0,"",ROUNDUP(V244/H244,0)*0.00753),"")</f>
        <v>9.0359999999999996E-2</v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17"/>
      <c r="M245" s="314" t="s">
        <v>43</v>
      </c>
      <c r="N245" s="315"/>
      <c r="O245" s="315"/>
      <c r="P245" s="315"/>
      <c r="Q245" s="315"/>
      <c r="R245" s="315"/>
      <c r="S245" s="316"/>
      <c r="T245" s="43" t="s">
        <v>42</v>
      </c>
      <c r="U245" s="44">
        <f>IFERROR(U243/H243,"0")+IFERROR(U244/H244,"0")</f>
        <v>178.33333333333334</v>
      </c>
      <c r="V245" s="44">
        <f>IFERROR(V243/H243,"0")+IFERROR(V244/H244,"0")</f>
        <v>179</v>
      </c>
      <c r="W245" s="44">
        <f>IFERROR(IF(W243="",0,W243),"0")+IFERROR(IF(W244="",0,W244),"0")</f>
        <v>1.3478700000000001</v>
      </c>
      <c r="X245" s="68"/>
      <c r="Y245" s="68"/>
    </row>
    <row r="246" spans="1:29" x14ac:dyDescent="0.2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17"/>
      <c r="M246" s="314" t="s">
        <v>43</v>
      </c>
      <c r="N246" s="315"/>
      <c r="O246" s="315"/>
      <c r="P246" s="315"/>
      <c r="Q246" s="315"/>
      <c r="R246" s="315"/>
      <c r="S246" s="316"/>
      <c r="T246" s="43" t="s">
        <v>0</v>
      </c>
      <c r="U246" s="44">
        <f>IFERROR(SUM(U243:U244),"0")</f>
        <v>301</v>
      </c>
      <c r="V246" s="44">
        <f>IFERROR(SUM(V243:V244),"0")</f>
        <v>302.16000000000003</v>
      </c>
      <c r="W246" s="43"/>
      <c r="X246" s="68"/>
      <c r="Y246" s="68"/>
    </row>
    <row r="247" spans="1:29" ht="14.25" customHeight="1" x14ac:dyDescent="0.25">
      <c r="A247" s="318" t="s">
        <v>83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08">
        <v>4607091387919</v>
      </c>
      <c r="E248" s="308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0"/>
      <c r="O248" s="310"/>
      <c r="P248" s="310"/>
      <c r="Q248" s="311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08">
        <v>4607091383942</v>
      </c>
      <c r="E249" s="308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39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0"/>
      <c r="O249" s="310"/>
      <c r="P249" s="310"/>
      <c r="Q249" s="311"/>
      <c r="R249" s="40" t="s">
        <v>48</v>
      </c>
      <c r="S249" s="40" t="s">
        <v>48</v>
      </c>
      <c r="T249" s="41" t="s">
        <v>0</v>
      </c>
      <c r="U249" s="59">
        <v>840</v>
      </c>
      <c r="V249" s="56">
        <f>IFERROR(IF(U249="",0,CEILING((U249/$H249),1)*$H249),"")</f>
        <v>841.68</v>
      </c>
      <c r="W249" s="42">
        <f>IFERROR(IF(V249=0,"",ROUNDUP(V249/H249,0)*0.00753),"")</f>
        <v>2.5150200000000003</v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08">
        <v>4607091383959</v>
      </c>
      <c r="E250" s="308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39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0"/>
      <c r="O250" s="310"/>
      <c r="P250" s="310"/>
      <c r="Q250" s="311"/>
      <c r="R250" s="40" t="s">
        <v>48</v>
      </c>
      <c r="S250" s="40" t="s">
        <v>48</v>
      </c>
      <c r="T250" s="41" t="s">
        <v>0</v>
      </c>
      <c r="U250" s="59">
        <v>420</v>
      </c>
      <c r="V250" s="56">
        <f>IFERROR(IF(U250="",0,CEILING((U250/$H250),1)*$H250),"")</f>
        <v>420.84</v>
      </c>
      <c r="W250" s="42">
        <f>IFERROR(IF(V250=0,"",ROUNDUP(V250/H250,0)*0.00753),"")</f>
        <v>1.2575100000000001</v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17"/>
      <c r="M251" s="314" t="s">
        <v>43</v>
      </c>
      <c r="N251" s="315"/>
      <c r="O251" s="315"/>
      <c r="P251" s="315"/>
      <c r="Q251" s="315"/>
      <c r="R251" s="315"/>
      <c r="S251" s="316"/>
      <c r="T251" s="43" t="s">
        <v>42</v>
      </c>
      <c r="U251" s="44">
        <f>IFERROR(U248/H248,"0")+IFERROR(U249/H249,"0")+IFERROR(U250/H250,"0")</f>
        <v>500</v>
      </c>
      <c r="V251" s="44">
        <f>IFERROR(V248/H248,"0")+IFERROR(V249/H249,"0")+IFERROR(V250/H250,"0")</f>
        <v>501</v>
      </c>
      <c r="W251" s="44">
        <f>IFERROR(IF(W248="",0,W248),"0")+IFERROR(IF(W249="",0,W249),"0")+IFERROR(IF(W250="",0,W250),"0")</f>
        <v>3.7725300000000006</v>
      </c>
      <c r="X251" s="68"/>
      <c r="Y251" s="68"/>
    </row>
    <row r="252" spans="1:29" x14ac:dyDescent="0.2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17"/>
      <c r="M252" s="314" t="s">
        <v>43</v>
      </c>
      <c r="N252" s="315"/>
      <c r="O252" s="315"/>
      <c r="P252" s="315"/>
      <c r="Q252" s="315"/>
      <c r="R252" s="315"/>
      <c r="S252" s="316"/>
      <c r="T252" s="43" t="s">
        <v>0</v>
      </c>
      <c r="U252" s="44">
        <f>IFERROR(SUM(U248:U250),"0")</f>
        <v>1260</v>
      </c>
      <c r="V252" s="44">
        <f>IFERROR(SUM(V248:V250),"0")</f>
        <v>1262.52</v>
      </c>
      <c r="W252" s="43"/>
      <c r="X252" s="68"/>
      <c r="Y252" s="68"/>
    </row>
    <row r="253" spans="1:29" ht="14.25" customHeight="1" x14ac:dyDescent="0.25">
      <c r="A253" s="318" t="s">
        <v>214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08">
        <v>4607091388831</v>
      </c>
      <c r="E254" s="308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0"/>
      <c r="O254" s="310"/>
      <c r="P254" s="310"/>
      <c r="Q254" s="311"/>
      <c r="R254" s="40" t="s">
        <v>48</v>
      </c>
      <c r="S254" s="40" t="s">
        <v>48</v>
      </c>
      <c r="T254" s="41" t="s">
        <v>0</v>
      </c>
      <c r="U254" s="59">
        <v>38</v>
      </c>
      <c r="V254" s="56">
        <f>IFERROR(IF(U254="",0,CEILING((U254/$H254),1)*$H254),"")</f>
        <v>38.76</v>
      </c>
      <c r="W254" s="42">
        <f>IFERROR(IF(V254=0,"",ROUNDUP(V254/H254,0)*0.00753),"")</f>
        <v>0.12801000000000001</v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17"/>
      <c r="M255" s="314" t="s">
        <v>43</v>
      </c>
      <c r="N255" s="315"/>
      <c r="O255" s="315"/>
      <c r="P255" s="315"/>
      <c r="Q255" s="315"/>
      <c r="R255" s="315"/>
      <c r="S255" s="316"/>
      <c r="T255" s="43" t="s">
        <v>42</v>
      </c>
      <c r="U255" s="44">
        <f>IFERROR(U254/H254,"0")</f>
        <v>16.666666666666668</v>
      </c>
      <c r="V255" s="44">
        <f>IFERROR(V254/H254,"0")</f>
        <v>17</v>
      </c>
      <c r="W255" s="44">
        <f>IFERROR(IF(W254="",0,W254),"0")</f>
        <v>0.12801000000000001</v>
      </c>
      <c r="X255" s="68"/>
      <c r="Y255" s="68"/>
    </row>
    <row r="256" spans="1:29" x14ac:dyDescent="0.2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17"/>
      <c r="M256" s="314" t="s">
        <v>43</v>
      </c>
      <c r="N256" s="315"/>
      <c r="O256" s="315"/>
      <c r="P256" s="315"/>
      <c r="Q256" s="315"/>
      <c r="R256" s="315"/>
      <c r="S256" s="316"/>
      <c r="T256" s="43" t="s">
        <v>0</v>
      </c>
      <c r="U256" s="44">
        <f>IFERROR(SUM(U254:U254),"0")</f>
        <v>38</v>
      </c>
      <c r="V256" s="44">
        <f>IFERROR(SUM(V254:V254),"0")</f>
        <v>38.76</v>
      </c>
      <c r="W256" s="43"/>
      <c r="X256" s="68"/>
      <c r="Y256" s="68"/>
    </row>
    <row r="257" spans="1:29" ht="14.25" customHeight="1" x14ac:dyDescent="0.25">
      <c r="A257" s="318" t="s">
        <v>97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08">
        <v>4607091383102</v>
      </c>
      <c r="E258" s="308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3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0"/>
      <c r="O258" s="310"/>
      <c r="P258" s="310"/>
      <c r="Q258" s="311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17"/>
      <c r="M259" s="314" t="s">
        <v>43</v>
      </c>
      <c r="N259" s="315"/>
      <c r="O259" s="315"/>
      <c r="P259" s="315"/>
      <c r="Q259" s="315"/>
      <c r="R259" s="315"/>
      <c r="S259" s="31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17"/>
      <c r="M260" s="314" t="s">
        <v>43</v>
      </c>
      <c r="N260" s="315"/>
      <c r="O260" s="315"/>
      <c r="P260" s="315"/>
      <c r="Q260" s="315"/>
      <c r="R260" s="315"/>
      <c r="S260" s="31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18" t="s">
        <v>109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08">
        <v>4607091389142</v>
      </c>
      <c r="E262" s="308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394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0"/>
      <c r="O262" s="310"/>
      <c r="P262" s="310"/>
      <c r="Q262" s="31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17"/>
      <c r="M263" s="314" t="s">
        <v>43</v>
      </c>
      <c r="N263" s="315"/>
      <c r="O263" s="315"/>
      <c r="P263" s="315"/>
      <c r="Q263" s="315"/>
      <c r="R263" s="315"/>
      <c r="S263" s="31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17"/>
      <c r="M264" s="314" t="s">
        <v>43</v>
      </c>
      <c r="N264" s="315"/>
      <c r="O264" s="315"/>
      <c r="P264" s="315"/>
      <c r="Q264" s="315"/>
      <c r="R264" s="315"/>
      <c r="S264" s="31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23" t="s">
        <v>446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55"/>
      <c r="Y265" s="55"/>
    </row>
    <row r="266" spans="1:29" ht="16.5" customHeight="1" x14ac:dyDescent="0.25">
      <c r="A266" s="324" t="s">
        <v>447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66"/>
      <c r="Y266" s="66"/>
    </row>
    <row r="267" spans="1:29" ht="14.25" customHeight="1" x14ac:dyDescent="0.25">
      <c r="A267" s="318" t="s">
        <v>121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08">
        <v>4607091383997</v>
      </c>
      <c r="E268" s="308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3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0"/>
      <c r="O268" s="310"/>
      <c r="P268" s="310"/>
      <c r="Q268" s="311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08">
        <v>4607091383997</v>
      </c>
      <c r="E269" s="308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3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0"/>
      <c r="O269" s="310"/>
      <c r="P269" s="310"/>
      <c r="Q269" s="311"/>
      <c r="R269" s="40" t="s">
        <v>48</v>
      </c>
      <c r="S269" s="40" t="s">
        <v>48</v>
      </c>
      <c r="T269" s="41" t="s">
        <v>0</v>
      </c>
      <c r="U269" s="59">
        <v>2500</v>
      </c>
      <c r="V269" s="56">
        <f t="shared" si="13"/>
        <v>2505</v>
      </c>
      <c r="W269" s="42">
        <f>IFERROR(IF(V269=0,"",ROUNDUP(V269/H269,0)*0.02175),"")</f>
        <v>3.6322499999999995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08">
        <v>4607091384130</v>
      </c>
      <c r="E270" s="308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0"/>
      <c r="O270" s="310"/>
      <c r="P270" s="310"/>
      <c r="Q270" s="311"/>
      <c r="R270" s="40" t="s">
        <v>48</v>
      </c>
      <c r="S270" s="40" t="s">
        <v>48</v>
      </c>
      <c r="T270" s="41" t="s">
        <v>0</v>
      </c>
      <c r="U270" s="59">
        <v>2000</v>
      </c>
      <c r="V270" s="56">
        <f t="shared" si="13"/>
        <v>2010</v>
      </c>
      <c r="W270" s="42">
        <f>IFERROR(IF(V270=0,"",ROUNDUP(V270/H270,0)*0.02175),"")</f>
        <v>2.9144999999999999</v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08">
        <v>4607091384130</v>
      </c>
      <c r="E271" s="308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3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0"/>
      <c r="O271" s="310"/>
      <c r="P271" s="310"/>
      <c r="Q271" s="311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08">
        <v>4607091384147</v>
      </c>
      <c r="E272" s="308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0"/>
      <c r="O272" s="310"/>
      <c r="P272" s="310"/>
      <c r="Q272" s="311"/>
      <c r="R272" s="40" t="s">
        <v>48</v>
      </c>
      <c r="S272" s="40" t="s">
        <v>48</v>
      </c>
      <c r="T272" s="41" t="s">
        <v>0</v>
      </c>
      <c r="U272" s="59">
        <v>1300</v>
      </c>
      <c r="V272" s="56">
        <f t="shared" si="13"/>
        <v>1305</v>
      </c>
      <c r="W272" s="42">
        <f>IFERROR(IF(V272=0,"",ROUNDUP(V272/H272,0)*0.02175),"")</f>
        <v>1.8922499999999998</v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08">
        <v>4607091384147</v>
      </c>
      <c r="E273" s="308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389" t="s">
        <v>457</v>
      </c>
      <c r="N273" s="310"/>
      <c r="O273" s="310"/>
      <c r="P273" s="310"/>
      <c r="Q273" s="311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08">
        <v>4607091384154</v>
      </c>
      <c r="E274" s="308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0"/>
      <c r="O274" s="310"/>
      <c r="P274" s="310"/>
      <c r="Q274" s="311"/>
      <c r="R274" s="40" t="s">
        <v>48</v>
      </c>
      <c r="S274" s="40" t="s">
        <v>48</v>
      </c>
      <c r="T274" s="41" t="s">
        <v>0</v>
      </c>
      <c r="U274" s="59">
        <v>35</v>
      </c>
      <c r="V274" s="56">
        <f t="shared" si="13"/>
        <v>35</v>
      </c>
      <c r="W274" s="42">
        <f>IFERROR(IF(V274=0,"",ROUNDUP(V274/H274,0)*0.00937),"")</f>
        <v>6.5589999999999996E-2</v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08">
        <v>4607091384161</v>
      </c>
      <c r="E275" s="308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3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0"/>
      <c r="O275" s="310"/>
      <c r="P275" s="310"/>
      <c r="Q275" s="311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17"/>
      <c r="M276" s="314" t="s">
        <v>43</v>
      </c>
      <c r="N276" s="315"/>
      <c r="O276" s="315"/>
      <c r="P276" s="315"/>
      <c r="Q276" s="315"/>
      <c r="R276" s="315"/>
      <c r="S276" s="31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393.66666666666669</v>
      </c>
      <c r="V276" s="44">
        <f>IFERROR(V268/H268,"0")+IFERROR(V269/H269,"0")+IFERROR(V270/H270,"0")+IFERROR(V271/H271,"0")+IFERROR(V272/H272,"0")+IFERROR(V273/H273,"0")+IFERROR(V274/H274,"0")+IFERROR(V275/H275,"0")</f>
        <v>395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8.5045900000000003</v>
      </c>
      <c r="X276" s="68"/>
      <c r="Y276" s="68"/>
    </row>
    <row r="277" spans="1:29" x14ac:dyDescent="0.2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17"/>
      <c r="M277" s="314" t="s">
        <v>43</v>
      </c>
      <c r="N277" s="315"/>
      <c r="O277" s="315"/>
      <c r="P277" s="315"/>
      <c r="Q277" s="315"/>
      <c r="R277" s="315"/>
      <c r="S277" s="316"/>
      <c r="T277" s="43" t="s">
        <v>0</v>
      </c>
      <c r="U277" s="44">
        <f>IFERROR(SUM(U268:U275),"0")</f>
        <v>5835</v>
      </c>
      <c r="V277" s="44">
        <f>IFERROR(SUM(V268:V275),"0")</f>
        <v>5855</v>
      </c>
      <c r="W277" s="43"/>
      <c r="X277" s="68"/>
      <c r="Y277" s="68"/>
    </row>
    <row r="278" spans="1:29" ht="14.25" customHeight="1" x14ac:dyDescent="0.25">
      <c r="A278" s="318" t="s">
        <v>114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08">
        <v>4607091383980</v>
      </c>
      <c r="E279" s="308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0"/>
      <c r="O279" s="310"/>
      <c r="P279" s="310"/>
      <c r="Q279" s="311"/>
      <c r="R279" s="40" t="s">
        <v>48</v>
      </c>
      <c r="S279" s="40" t="s">
        <v>48</v>
      </c>
      <c r="T279" s="41" t="s">
        <v>0</v>
      </c>
      <c r="U279" s="59">
        <v>1200</v>
      </c>
      <c r="V279" s="56">
        <f>IFERROR(IF(U279="",0,CEILING((U279/$H279),1)*$H279),"")</f>
        <v>1200</v>
      </c>
      <c r="W279" s="42">
        <f>IFERROR(IF(V279=0,"",ROUNDUP(V279/H279,0)*0.02175),"")</f>
        <v>1.7399999999999998</v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08">
        <v>4607091384178</v>
      </c>
      <c r="E280" s="308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3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0"/>
      <c r="O280" s="310"/>
      <c r="P280" s="310"/>
      <c r="Q280" s="311"/>
      <c r="R280" s="40" t="s">
        <v>48</v>
      </c>
      <c r="S280" s="40" t="s">
        <v>48</v>
      </c>
      <c r="T280" s="41" t="s">
        <v>0</v>
      </c>
      <c r="U280" s="59">
        <v>12</v>
      </c>
      <c r="V280" s="56">
        <f>IFERROR(IF(U280="",0,CEILING((U280/$H280),1)*$H280),"")</f>
        <v>12</v>
      </c>
      <c r="W280" s="42">
        <f>IFERROR(IF(V280=0,"",ROUNDUP(V280/H280,0)*0.00937),"")</f>
        <v>2.811E-2</v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17"/>
      <c r="M281" s="314" t="s">
        <v>43</v>
      </c>
      <c r="N281" s="315"/>
      <c r="O281" s="315"/>
      <c r="P281" s="315"/>
      <c r="Q281" s="315"/>
      <c r="R281" s="315"/>
      <c r="S281" s="316"/>
      <c r="T281" s="43" t="s">
        <v>42</v>
      </c>
      <c r="U281" s="44">
        <f>IFERROR(U279/H279,"0")+IFERROR(U280/H280,"0")</f>
        <v>83</v>
      </c>
      <c r="V281" s="44">
        <f>IFERROR(V279/H279,"0")+IFERROR(V280/H280,"0")</f>
        <v>83</v>
      </c>
      <c r="W281" s="44">
        <f>IFERROR(IF(W279="",0,W279),"0")+IFERROR(IF(W280="",0,W280),"0")</f>
        <v>1.7681099999999998</v>
      </c>
      <c r="X281" s="68"/>
      <c r="Y281" s="68"/>
    </row>
    <row r="282" spans="1:29" x14ac:dyDescent="0.2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17"/>
      <c r="M282" s="314" t="s">
        <v>43</v>
      </c>
      <c r="N282" s="315"/>
      <c r="O282" s="315"/>
      <c r="P282" s="315"/>
      <c r="Q282" s="315"/>
      <c r="R282" s="315"/>
      <c r="S282" s="316"/>
      <c r="T282" s="43" t="s">
        <v>0</v>
      </c>
      <c r="U282" s="44">
        <f>IFERROR(SUM(U279:U280),"0")</f>
        <v>1212</v>
      </c>
      <c r="V282" s="44">
        <f>IFERROR(SUM(V279:V280),"0")</f>
        <v>1212</v>
      </c>
      <c r="W282" s="43"/>
      <c r="X282" s="68"/>
      <c r="Y282" s="68"/>
    </row>
    <row r="283" spans="1:29" ht="14.25" customHeight="1" x14ac:dyDescent="0.25">
      <c r="A283" s="318" t="s">
        <v>78</v>
      </c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08">
        <v>4607091384833</v>
      </c>
      <c r="E284" s="308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381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0"/>
      <c r="O284" s="310"/>
      <c r="P284" s="310"/>
      <c r="Q284" s="311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08">
        <v>4607091384857</v>
      </c>
      <c r="E285" s="308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38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0"/>
      <c r="O285" s="310"/>
      <c r="P285" s="310"/>
      <c r="Q285" s="311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17"/>
      <c r="M286" s="314" t="s">
        <v>43</v>
      </c>
      <c r="N286" s="315"/>
      <c r="O286" s="315"/>
      <c r="P286" s="315"/>
      <c r="Q286" s="315"/>
      <c r="R286" s="315"/>
      <c r="S286" s="31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17"/>
      <c r="M287" s="314" t="s">
        <v>43</v>
      </c>
      <c r="N287" s="315"/>
      <c r="O287" s="315"/>
      <c r="P287" s="315"/>
      <c r="Q287" s="315"/>
      <c r="R287" s="315"/>
      <c r="S287" s="31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18" t="s">
        <v>83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08">
        <v>4607091384260</v>
      </c>
      <c r="E289" s="308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0"/>
      <c r="O289" s="310"/>
      <c r="P289" s="310"/>
      <c r="Q289" s="311"/>
      <c r="R289" s="40" t="s">
        <v>48</v>
      </c>
      <c r="S289" s="40" t="s">
        <v>48</v>
      </c>
      <c r="T289" s="41" t="s">
        <v>0</v>
      </c>
      <c r="U289" s="59">
        <v>100</v>
      </c>
      <c r="V289" s="56">
        <f>IFERROR(IF(U289="",0,CEILING((U289/$H289),1)*$H289),"")</f>
        <v>101.39999999999999</v>
      </c>
      <c r="W289" s="42">
        <f>IFERROR(IF(V289=0,"",ROUNDUP(V289/H289,0)*0.02175),"")</f>
        <v>0.28275</v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17"/>
      <c r="M290" s="314" t="s">
        <v>43</v>
      </c>
      <c r="N290" s="315"/>
      <c r="O290" s="315"/>
      <c r="P290" s="315"/>
      <c r="Q290" s="315"/>
      <c r="R290" s="315"/>
      <c r="S290" s="316"/>
      <c r="T290" s="43" t="s">
        <v>42</v>
      </c>
      <c r="U290" s="44">
        <f>IFERROR(U289/H289,"0")</f>
        <v>12.820512820512821</v>
      </c>
      <c r="V290" s="44">
        <f>IFERROR(V289/H289,"0")</f>
        <v>13</v>
      </c>
      <c r="W290" s="44">
        <f>IFERROR(IF(W289="",0,W289),"0")</f>
        <v>0.28275</v>
      </c>
      <c r="X290" s="68"/>
      <c r="Y290" s="68"/>
    </row>
    <row r="291" spans="1:29" x14ac:dyDescent="0.2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17"/>
      <c r="M291" s="314" t="s">
        <v>43</v>
      </c>
      <c r="N291" s="315"/>
      <c r="O291" s="315"/>
      <c r="P291" s="315"/>
      <c r="Q291" s="315"/>
      <c r="R291" s="315"/>
      <c r="S291" s="316"/>
      <c r="T291" s="43" t="s">
        <v>0</v>
      </c>
      <c r="U291" s="44">
        <f>IFERROR(SUM(U289:U289),"0")</f>
        <v>100</v>
      </c>
      <c r="V291" s="44">
        <f>IFERROR(SUM(V289:V289),"0")</f>
        <v>101.39999999999999</v>
      </c>
      <c r="W291" s="43"/>
      <c r="X291" s="68"/>
      <c r="Y291" s="68"/>
    </row>
    <row r="292" spans="1:29" ht="14.25" customHeight="1" x14ac:dyDescent="0.25">
      <c r="A292" s="318" t="s">
        <v>214</v>
      </c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08">
        <v>4607091384673</v>
      </c>
      <c r="E293" s="308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3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0"/>
      <c r="O293" s="310"/>
      <c r="P293" s="310"/>
      <c r="Q293" s="311"/>
      <c r="R293" s="40" t="s">
        <v>48</v>
      </c>
      <c r="S293" s="40" t="s">
        <v>48</v>
      </c>
      <c r="T293" s="41" t="s">
        <v>0</v>
      </c>
      <c r="U293" s="59">
        <v>40</v>
      </c>
      <c r="V293" s="56">
        <f>IFERROR(IF(U293="",0,CEILING((U293/$H293),1)*$H293),"")</f>
        <v>46.8</v>
      </c>
      <c r="W293" s="42">
        <f>IFERROR(IF(V293=0,"",ROUNDUP(V293/H293,0)*0.02175),"")</f>
        <v>0.1305</v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17"/>
      <c r="M294" s="314" t="s">
        <v>43</v>
      </c>
      <c r="N294" s="315"/>
      <c r="O294" s="315"/>
      <c r="P294" s="315"/>
      <c r="Q294" s="315"/>
      <c r="R294" s="315"/>
      <c r="S294" s="316"/>
      <c r="T294" s="43" t="s">
        <v>42</v>
      </c>
      <c r="U294" s="44">
        <f>IFERROR(U293/H293,"0")</f>
        <v>5.1282051282051286</v>
      </c>
      <c r="V294" s="44">
        <f>IFERROR(V293/H293,"0")</f>
        <v>6</v>
      </c>
      <c r="W294" s="44">
        <f>IFERROR(IF(W293="",0,W293),"0")</f>
        <v>0.1305</v>
      </c>
      <c r="X294" s="68"/>
      <c r="Y294" s="68"/>
    </row>
    <row r="295" spans="1:29" x14ac:dyDescent="0.2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17"/>
      <c r="M295" s="314" t="s">
        <v>43</v>
      </c>
      <c r="N295" s="315"/>
      <c r="O295" s="315"/>
      <c r="P295" s="315"/>
      <c r="Q295" s="315"/>
      <c r="R295" s="315"/>
      <c r="S295" s="316"/>
      <c r="T295" s="43" t="s">
        <v>0</v>
      </c>
      <c r="U295" s="44">
        <f>IFERROR(SUM(U293:U293),"0")</f>
        <v>40</v>
      </c>
      <c r="V295" s="44">
        <f>IFERROR(SUM(V293:V293),"0")</f>
        <v>46.8</v>
      </c>
      <c r="W295" s="43"/>
      <c r="X295" s="68"/>
      <c r="Y295" s="68"/>
    </row>
    <row r="296" spans="1:29" ht="16.5" customHeight="1" x14ac:dyDescent="0.25">
      <c r="A296" s="324" t="s">
        <v>474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66"/>
      <c r="Y296" s="66"/>
    </row>
    <row r="297" spans="1:29" ht="14.25" customHeight="1" x14ac:dyDescent="0.25">
      <c r="A297" s="318" t="s">
        <v>121</v>
      </c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08">
        <v>4607091384185</v>
      </c>
      <c r="E298" s="308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0"/>
      <c r="O298" s="310"/>
      <c r="P298" s="310"/>
      <c r="Q298" s="311"/>
      <c r="R298" s="40" t="s">
        <v>48</v>
      </c>
      <c r="S298" s="40" t="s">
        <v>48</v>
      </c>
      <c r="T298" s="41" t="s">
        <v>0</v>
      </c>
      <c r="U298" s="59">
        <v>100</v>
      </c>
      <c r="V298" s="56">
        <f>IFERROR(IF(U298="",0,CEILING((U298/$H298),1)*$H298),"")</f>
        <v>108</v>
      </c>
      <c r="W298" s="42">
        <f>IFERROR(IF(V298=0,"",ROUNDUP(V298/H298,0)*0.02175),"")</f>
        <v>0.19574999999999998</v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08">
        <v>4607091384192</v>
      </c>
      <c r="E299" s="308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0"/>
      <c r="O299" s="310"/>
      <c r="P299" s="310"/>
      <c r="Q299" s="31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08">
        <v>4680115881907</v>
      </c>
      <c r="E300" s="308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374" t="s">
        <v>481</v>
      </c>
      <c r="N300" s="310"/>
      <c r="O300" s="310"/>
      <c r="P300" s="310"/>
      <c r="Q300" s="31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08">
        <v>4607091384680</v>
      </c>
      <c r="E301" s="308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0"/>
      <c r="O301" s="310"/>
      <c r="P301" s="310"/>
      <c r="Q301" s="31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17"/>
      <c r="M302" s="314" t="s">
        <v>43</v>
      </c>
      <c r="N302" s="315"/>
      <c r="O302" s="315"/>
      <c r="P302" s="315"/>
      <c r="Q302" s="315"/>
      <c r="R302" s="315"/>
      <c r="S302" s="316"/>
      <c r="T302" s="43" t="s">
        <v>42</v>
      </c>
      <c r="U302" s="44">
        <f>IFERROR(U298/H298,"0")+IFERROR(U299/H299,"0")+IFERROR(U300/H300,"0")+IFERROR(U301/H301,"0")</f>
        <v>8.3333333333333339</v>
      </c>
      <c r="V302" s="44">
        <f>IFERROR(V298/H298,"0")+IFERROR(V299/H299,"0")+IFERROR(V300/H300,"0")+IFERROR(V301/H301,"0")</f>
        <v>9</v>
      </c>
      <c r="W302" s="44">
        <f>IFERROR(IF(W298="",0,W298),"0")+IFERROR(IF(W299="",0,W299),"0")+IFERROR(IF(W300="",0,W300),"0")+IFERROR(IF(W301="",0,W301),"0")</f>
        <v>0.19574999999999998</v>
      </c>
      <c r="X302" s="68"/>
      <c r="Y302" s="68"/>
    </row>
    <row r="303" spans="1:29" x14ac:dyDescent="0.2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17"/>
      <c r="M303" s="314" t="s">
        <v>43</v>
      </c>
      <c r="N303" s="315"/>
      <c r="O303" s="315"/>
      <c r="P303" s="315"/>
      <c r="Q303" s="315"/>
      <c r="R303" s="315"/>
      <c r="S303" s="316"/>
      <c r="T303" s="43" t="s">
        <v>0</v>
      </c>
      <c r="U303" s="44">
        <f>IFERROR(SUM(U298:U301),"0")</f>
        <v>100</v>
      </c>
      <c r="V303" s="44">
        <f>IFERROR(SUM(V298:V301),"0")</f>
        <v>108</v>
      </c>
      <c r="W303" s="43"/>
      <c r="X303" s="68"/>
      <c r="Y303" s="68"/>
    </row>
    <row r="304" spans="1:29" ht="14.25" customHeight="1" x14ac:dyDescent="0.25">
      <c r="A304" s="318" t="s">
        <v>78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08">
        <v>4607091384802</v>
      </c>
      <c r="E305" s="308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0"/>
      <c r="O305" s="310"/>
      <c r="P305" s="310"/>
      <c r="Q305" s="31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08">
        <v>4607091384826</v>
      </c>
      <c r="E306" s="308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3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0"/>
      <c r="O306" s="310"/>
      <c r="P306" s="310"/>
      <c r="Q306" s="311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17"/>
      <c r="M307" s="314" t="s">
        <v>43</v>
      </c>
      <c r="N307" s="315"/>
      <c r="O307" s="315"/>
      <c r="P307" s="315"/>
      <c r="Q307" s="315"/>
      <c r="R307" s="315"/>
      <c r="S307" s="31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17"/>
      <c r="M308" s="314" t="s">
        <v>43</v>
      </c>
      <c r="N308" s="315"/>
      <c r="O308" s="315"/>
      <c r="P308" s="315"/>
      <c r="Q308" s="315"/>
      <c r="R308" s="315"/>
      <c r="S308" s="31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18" t="s">
        <v>83</v>
      </c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08">
        <v>4680115881976</v>
      </c>
      <c r="E310" s="308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372" t="s">
        <v>490</v>
      </c>
      <c r="N310" s="310"/>
      <c r="O310" s="310"/>
      <c r="P310" s="310"/>
      <c r="Q310" s="311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08">
        <v>4680115881969</v>
      </c>
      <c r="E311" s="308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373" t="s">
        <v>493</v>
      </c>
      <c r="N311" s="310"/>
      <c r="O311" s="310"/>
      <c r="P311" s="310"/>
      <c r="Q311" s="311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08">
        <v>4607091384246</v>
      </c>
      <c r="E312" s="30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3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0"/>
      <c r="O312" s="310"/>
      <c r="P312" s="310"/>
      <c r="Q312" s="31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08">
        <v>4607091384253</v>
      </c>
      <c r="E313" s="308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3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0"/>
      <c r="O313" s="310"/>
      <c r="P313" s="310"/>
      <c r="Q313" s="311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17"/>
      <c r="M314" s="314" t="s">
        <v>43</v>
      </c>
      <c r="N314" s="315"/>
      <c r="O314" s="315"/>
      <c r="P314" s="315"/>
      <c r="Q314" s="315"/>
      <c r="R314" s="315"/>
      <c r="S314" s="31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17"/>
      <c r="M315" s="314" t="s">
        <v>43</v>
      </c>
      <c r="N315" s="315"/>
      <c r="O315" s="315"/>
      <c r="P315" s="315"/>
      <c r="Q315" s="315"/>
      <c r="R315" s="315"/>
      <c r="S315" s="31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18" t="s">
        <v>214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08">
        <v>4607091389357</v>
      </c>
      <c r="E317" s="308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370" t="s">
        <v>500</v>
      </c>
      <c r="N317" s="310"/>
      <c r="O317" s="310"/>
      <c r="P317" s="310"/>
      <c r="Q317" s="31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17"/>
      <c r="M318" s="314" t="s">
        <v>43</v>
      </c>
      <c r="N318" s="315"/>
      <c r="O318" s="315"/>
      <c r="P318" s="315"/>
      <c r="Q318" s="315"/>
      <c r="R318" s="315"/>
      <c r="S318" s="31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17"/>
      <c r="M319" s="314" t="s">
        <v>43</v>
      </c>
      <c r="N319" s="315"/>
      <c r="O319" s="315"/>
      <c r="P319" s="315"/>
      <c r="Q319" s="315"/>
      <c r="R319" s="315"/>
      <c r="S319" s="31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23" t="s">
        <v>501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55"/>
      <c r="Y320" s="55"/>
    </row>
    <row r="321" spans="1:29" ht="16.5" customHeight="1" x14ac:dyDescent="0.25">
      <c r="A321" s="324" t="s">
        <v>502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6"/>
      <c r="Y321" s="66"/>
    </row>
    <row r="322" spans="1:29" ht="14.25" customHeight="1" x14ac:dyDescent="0.25">
      <c r="A322" s="318" t="s">
        <v>121</v>
      </c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08">
        <v>4607091389708</v>
      </c>
      <c r="E323" s="308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3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0"/>
      <c r="O323" s="310"/>
      <c r="P323" s="310"/>
      <c r="Q323" s="311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08">
        <v>4607091389692</v>
      </c>
      <c r="E324" s="308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367" t="s">
        <v>507</v>
      </c>
      <c r="N324" s="310"/>
      <c r="O324" s="310"/>
      <c r="P324" s="310"/>
      <c r="Q324" s="31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17"/>
      <c r="M325" s="314" t="s">
        <v>43</v>
      </c>
      <c r="N325" s="315"/>
      <c r="O325" s="315"/>
      <c r="P325" s="315"/>
      <c r="Q325" s="315"/>
      <c r="R325" s="315"/>
      <c r="S325" s="31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17"/>
      <c r="M326" s="314" t="s">
        <v>43</v>
      </c>
      <c r="N326" s="315"/>
      <c r="O326" s="315"/>
      <c r="P326" s="315"/>
      <c r="Q326" s="315"/>
      <c r="R326" s="315"/>
      <c r="S326" s="31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18" t="s">
        <v>78</v>
      </c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08">
        <v>4607091389753</v>
      </c>
      <c r="E328" s="308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3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0"/>
      <c r="O328" s="310"/>
      <c r="P328" s="310"/>
      <c r="Q328" s="311"/>
      <c r="R328" s="40" t="s">
        <v>48</v>
      </c>
      <c r="S328" s="40" t="s">
        <v>48</v>
      </c>
      <c r="T328" s="41" t="s">
        <v>0</v>
      </c>
      <c r="U328" s="59">
        <v>100</v>
      </c>
      <c r="V328" s="56">
        <f t="shared" ref="V328:V334" si="14">IFERROR(IF(U328="",0,CEILING((U328/$H328),1)*$H328),"")</f>
        <v>100.80000000000001</v>
      </c>
      <c r="W328" s="42">
        <f>IFERROR(IF(V328=0,"",ROUNDUP(V328/H328,0)*0.00753),"")</f>
        <v>0.18071999999999999</v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08">
        <v>4607091389760</v>
      </c>
      <c r="E329" s="308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0"/>
      <c r="O329" s="310"/>
      <c r="P329" s="310"/>
      <c r="Q329" s="311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08">
        <v>4607091389746</v>
      </c>
      <c r="E330" s="308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3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0"/>
      <c r="O330" s="310"/>
      <c r="P330" s="310"/>
      <c r="Q330" s="311"/>
      <c r="R330" s="40" t="s">
        <v>48</v>
      </c>
      <c r="S330" s="40" t="s">
        <v>48</v>
      </c>
      <c r="T330" s="41" t="s">
        <v>0</v>
      </c>
      <c r="U330" s="59">
        <v>100</v>
      </c>
      <c r="V330" s="56">
        <f t="shared" si="14"/>
        <v>100.80000000000001</v>
      </c>
      <c r="W330" s="42">
        <f>IFERROR(IF(V330=0,"",ROUNDUP(V330/H330,0)*0.00753),"")</f>
        <v>0.18071999999999999</v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08">
        <v>4607091384338</v>
      </c>
      <c r="E331" s="30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3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0"/>
      <c r="O331" s="310"/>
      <c r="P331" s="310"/>
      <c r="Q331" s="311"/>
      <c r="R331" s="40" t="s">
        <v>48</v>
      </c>
      <c r="S331" s="40" t="s">
        <v>48</v>
      </c>
      <c r="T331" s="41" t="s">
        <v>0</v>
      </c>
      <c r="U331" s="59">
        <v>105</v>
      </c>
      <c r="V331" s="56">
        <f t="shared" si="14"/>
        <v>105</v>
      </c>
      <c r="W331" s="42">
        <f>IFERROR(IF(V331=0,"",ROUNDUP(V331/H331,0)*0.00502),"")</f>
        <v>0.251</v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08">
        <v>4607091389524</v>
      </c>
      <c r="E332" s="30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3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0"/>
      <c r="O332" s="310"/>
      <c r="P332" s="310"/>
      <c r="Q332" s="311"/>
      <c r="R332" s="40" t="s">
        <v>48</v>
      </c>
      <c r="S332" s="40" t="s">
        <v>48</v>
      </c>
      <c r="T332" s="41" t="s">
        <v>0</v>
      </c>
      <c r="U332" s="59">
        <v>70</v>
      </c>
      <c r="V332" s="56">
        <f t="shared" si="14"/>
        <v>71.400000000000006</v>
      </c>
      <c r="W332" s="42">
        <f>IFERROR(IF(V332=0,"",ROUNDUP(V332/H332,0)*0.00502),"")</f>
        <v>0.17068</v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08">
        <v>4607091384345</v>
      </c>
      <c r="E333" s="308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0"/>
      <c r="O333" s="310"/>
      <c r="P333" s="310"/>
      <c r="Q333" s="311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08">
        <v>4607091389531</v>
      </c>
      <c r="E334" s="308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3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0"/>
      <c r="O334" s="310"/>
      <c r="P334" s="310"/>
      <c r="Q334" s="311"/>
      <c r="R334" s="40" t="s">
        <v>48</v>
      </c>
      <c r="S334" s="40" t="s">
        <v>48</v>
      </c>
      <c r="T334" s="41" t="s">
        <v>0</v>
      </c>
      <c r="U334" s="59">
        <v>105</v>
      </c>
      <c r="V334" s="56">
        <f t="shared" si="14"/>
        <v>105</v>
      </c>
      <c r="W334" s="42">
        <f>IFERROR(IF(V334=0,"",ROUNDUP(V334/H334,0)*0.00502),"")</f>
        <v>0.251</v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17"/>
      <c r="M335" s="314" t="s">
        <v>43</v>
      </c>
      <c r="N335" s="315"/>
      <c r="O335" s="315"/>
      <c r="P335" s="315"/>
      <c r="Q335" s="315"/>
      <c r="R335" s="315"/>
      <c r="S335" s="316"/>
      <c r="T335" s="43" t="s">
        <v>42</v>
      </c>
      <c r="U335" s="44">
        <f>IFERROR(U328/H328,"0")+IFERROR(U329/H329,"0")+IFERROR(U330/H330,"0")+IFERROR(U331/H331,"0")+IFERROR(U332/H332,"0")+IFERROR(U333/H333,"0")+IFERROR(U334/H334,"0")</f>
        <v>180.95238095238096</v>
      </c>
      <c r="V335" s="44">
        <f>IFERROR(V328/H328,"0")+IFERROR(V329/H329,"0")+IFERROR(V330/H330,"0")+IFERROR(V331/H331,"0")+IFERROR(V332/H332,"0")+IFERROR(V333/H333,"0")+IFERROR(V334/H334,"0")</f>
        <v>182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1.0341200000000002</v>
      </c>
      <c r="X335" s="68"/>
      <c r="Y335" s="68"/>
    </row>
    <row r="336" spans="1:29" x14ac:dyDescent="0.2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17"/>
      <c r="M336" s="314" t="s">
        <v>43</v>
      </c>
      <c r="N336" s="315"/>
      <c r="O336" s="315"/>
      <c r="P336" s="315"/>
      <c r="Q336" s="315"/>
      <c r="R336" s="315"/>
      <c r="S336" s="316"/>
      <c r="T336" s="43" t="s">
        <v>0</v>
      </c>
      <c r="U336" s="44">
        <f>IFERROR(SUM(U328:U334),"0")</f>
        <v>480</v>
      </c>
      <c r="V336" s="44">
        <f>IFERROR(SUM(V328:V334),"0")</f>
        <v>483</v>
      </c>
      <c r="W336" s="43"/>
      <c r="X336" s="68"/>
      <c r="Y336" s="68"/>
    </row>
    <row r="337" spans="1:29" ht="14.25" customHeight="1" x14ac:dyDescent="0.25">
      <c r="A337" s="318" t="s">
        <v>83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08">
        <v>4607091389685</v>
      </c>
      <c r="E338" s="308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3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0"/>
      <c r="O338" s="310"/>
      <c r="P338" s="310"/>
      <c r="Q338" s="311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08">
        <v>4607091389654</v>
      </c>
      <c r="E339" s="308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356" t="s">
        <v>526</v>
      </c>
      <c r="N339" s="310"/>
      <c r="O339" s="310"/>
      <c r="P339" s="310"/>
      <c r="Q339" s="31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08">
        <v>4607091384352</v>
      </c>
      <c r="E340" s="308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3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0"/>
      <c r="O340" s="310"/>
      <c r="P340" s="310"/>
      <c r="Q340" s="31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08">
        <v>4607091389661</v>
      </c>
      <c r="E341" s="308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35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0"/>
      <c r="O341" s="310"/>
      <c r="P341" s="310"/>
      <c r="Q341" s="311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17"/>
      <c r="M342" s="314" t="s">
        <v>43</v>
      </c>
      <c r="N342" s="315"/>
      <c r="O342" s="315"/>
      <c r="P342" s="315"/>
      <c r="Q342" s="315"/>
      <c r="R342" s="315"/>
      <c r="S342" s="31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17"/>
      <c r="M343" s="314" t="s">
        <v>43</v>
      </c>
      <c r="N343" s="315"/>
      <c r="O343" s="315"/>
      <c r="P343" s="315"/>
      <c r="Q343" s="315"/>
      <c r="R343" s="315"/>
      <c r="S343" s="31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18" t="s">
        <v>214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08">
        <v>4680115881648</v>
      </c>
      <c r="E345" s="308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354" t="s">
        <v>533</v>
      </c>
      <c r="N345" s="310"/>
      <c r="O345" s="310"/>
      <c r="P345" s="310"/>
      <c r="Q345" s="311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17"/>
      <c r="M346" s="314" t="s">
        <v>43</v>
      </c>
      <c r="N346" s="315"/>
      <c r="O346" s="315"/>
      <c r="P346" s="315"/>
      <c r="Q346" s="315"/>
      <c r="R346" s="315"/>
      <c r="S346" s="31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17"/>
      <c r="M347" s="314" t="s">
        <v>43</v>
      </c>
      <c r="N347" s="315"/>
      <c r="O347" s="315"/>
      <c r="P347" s="315"/>
      <c r="Q347" s="315"/>
      <c r="R347" s="315"/>
      <c r="S347" s="31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24" t="s">
        <v>534</v>
      </c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66"/>
      <c r="Y348" s="66"/>
    </row>
    <row r="349" spans="1:29" ht="14.25" customHeight="1" x14ac:dyDescent="0.25">
      <c r="A349" s="318" t="s">
        <v>114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08">
        <v>4607091389388</v>
      </c>
      <c r="E350" s="308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3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0"/>
      <c r="O350" s="310"/>
      <c r="P350" s="310"/>
      <c r="Q350" s="311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08">
        <v>4607091389364</v>
      </c>
      <c r="E351" s="308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0"/>
      <c r="O351" s="310"/>
      <c r="P351" s="310"/>
      <c r="Q351" s="311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17"/>
      <c r="M352" s="314" t="s">
        <v>43</v>
      </c>
      <c r="N352" s="315"/>
      <c r="O352" s="315"/>
      <c r="P352" s="315"/>
      <c r="Q352" s="315"/>
      <c r="R352" s="315"/>
      <c r="S352" s="31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17"/>
      <c r="M353" s="314" t="s">
        <v>43</v>
      </c>
      <c r="N353" s="315"/>
      <c r="O353" s="315"/>
      <c r="P353" s="315"/>
      <c r="Q353" s="315"/>
      <c r="R353" s="315"/>
      <c r="S353" s="31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18" t="s">
        <v>78</v>
      </c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08">
        <v>4607091389739</v>
      </c>
      <c r="E355" s="308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34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0"/>
      <c r="O355" s="310"/>
      <c r="P355" s="310"/>
      <c r="Q355" s="311"/>
      <c r="R355" s="40" t="s">
        <v>48</v>
      </c>
      <c r="S355" s="40" t="s">
        <v>48</v>
      </c>
      <c r="T355" s="41" t="s">
        <v>0</v>
      </c>
      <c r="U355" s="59">
        <v>100</v>
      </c>
      <c r="V355" s="56">
        <f>IFERROR(IF(U355="",0,CEILING((U355/$H355),1)*$H355),"")</f>
        <v>100.80000000000001</v>
      </c>
      <c r="W355" s="42">
        <f>IFERROR(IF(V355=0,"",ROUNDUP(V355/H355,0)*0.00753),"")</f>
        <v>0.18071999999999999</v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08">
        <v>4607091389425</v>
      </c>
      <c r="E356" s="30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0"/>
      <c r="O356" s="310"/>
      <c r="P356" s="310"/>
      <c r="Q356" s="311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08">
        <v>4680115880771</v>
      </c>
      <c r="E357" s="30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3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0"/>
      <c r="O357" s="310"/>
      <c r="P357" s="310"/>
      <c r="Q357" s="311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08">
        <v>4607091389500</v>
      </c>
      <c r="E358" s="30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0"/>
      <c r="O358" s="310"/>
      <c r="P358" s="310"/>
      <c r="Q358" s="311"/>
      <c r="R358" s="40" t="s">
        <v>48</v>
      </c>
      <c r="S358" s="40" t="s">
        <v>48</v>
      </c>
      <c r="T358" s="41" t="s">
        <v>0</v>
      </c>
      <c r="U358" s="59">
        <v>18</v>
      </c>
      <c r="V358" s="56">
        <f>IFERROR(IF(U358="",0,CEILING((U358/$H358),1)*$H358),"")</f>
        <v>18.900000000000002</v>
      </c>
      <c r="W358" s="42">
        <f>IFERROR(IF(V358=0,"",ROUNDUP(V358/H358,0)*0.00502),"")</f>
        <v>4.5179999999999998E-2</v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08">
        <v>4680115881983</v>
      </c>
      <c r="E359" s="308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346" t="s">
        <v>549</v>
      </c>
      <c r="N359" s="310"/>
      <c r="O359" s="310"/>
      <c r="P359" s="310"/>
      <c r="Q359" s="311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17"/>
      <c r="M360" s="314" t="s">
        <v>43</v>
      </c>
      <c r="N360" s="315"/>
      <c r="O360" s="315"/>
      <c r="P360" s="315"/>
      <c r="Q360" s="315"/>
      <c r="R360" s="315"/>
      <c r="S360" s="316"/>
      <c r="T360" s="43" t="s">
        <v>42</v>
      </c>
      <c r="U360" s="44">
        <f>IFERROR(U355/H355,"0")+IFERROR(U356/H356,"0")+IFERROR(U357/H357,"0")+IFERROR(U358/H358,"0")+IFERROR(U359/H359,"0")</f>
        <v>32.38095238095238</v>
      </c>
      <c r="V360" s="44">
        <f>IFERROR(V355/H355,"0")+IFERROR(V356/H356,"0")+IFERROR(V357/H357,"0")+IFERROR(V358/H358,"0")+IFERROR(V359/H359,"0")</f>
        <v>33</v>
      </c>
      <c r="W360" s="44">
        <f>IFERROR(IF(W355="",0,W355),"0")+IFERROR(IF(W356="",0,W356),"0")+IFERROR(IF(W357="",0,W357),"0")+IFERROR(IF(W358="",0,W358),"0")+IFERROR(IF(W359="",0,W359),"0")</f>
        <v>0.22589999999999999</v>
      </c>
      <c r="X360" s="68"/>
      <c r="Y360" s="68"/>
    </row>
    <row r="361" spans="1:29" x14ac:dyDescent="0.2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17"/>
      <c r="M361" s="314" t="s">
        <v>43</v>
      </c>
      <c r="N361" s="315"/>
      <c r="O361" s="315"/>
      <c r="P361" s="315"/>
      <c r="Q361" s="315"/>
      <c r="R361" s="315"/>
      <c r="S361" s="316"/>
      <c r="T361" s="43" t="s">
        <v>0</v>
      </c>
      <c r="U361" s="44">
        <f>IFERROR(SUM(U355:U359),"0")</f>
        <v>118</v>
      </c>
      <c r="V361" s="44">
        <f>IFERROR(SUM(V355:V359),"0")</f>
        <v>119.70000000000002</v>
      </c>
      <c r="W361" s="43"/>
      <c r="X361" s="68"/>
      <c r="Y361" s="68"/>
    </row>
    <row r="362" spans="1:29" ht="27.75" customHeight="1" x14ac:dyDescent="0.2">
      <c r="A362" s="323" t="s">
        <v>550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55"/>
      <c r="Y362" s="55"/>
    </row>
    <row r="363" spans="1:29" ht="16.5" customHeight="1" x14ac:dyDescent="0.25">
      <c r="A363" s="324" t="s">
        <v>550</v>
      </c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66"/>
      <c r="Y363" s="66"/>
    </row>
    <row r="364" spans="1:29" ht="14.25" customHeight="1" x14ac:dyDescent="0.25">
      <c r="A364" s="318" t="s">
        <v>121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08">
        <v>4607091389067</v>
      </c>
      <c r="E365" s="308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0"/>
      <c r="O365" s="310"/>
      <c r="P365" s="310"/>
      <c r="Q365" s="311"/>
      <c r="R365" s="40" t="s">
        <v>48</v>
      </c>
      <c r="S365" s="40" t="s">
        <v>48</v>
      </c>
      <c r="T365" s="41" t="s">
        <v>0</v>
      </c>
      <c r="U365" s="59">
        <v>100</v>
      </c>
      <c r="V365" s="56">
        <f t="shared" ref="V365:V374" si="15">IFERROR(IF(U365="",0,CEILING((U365/$H365),1)*$H365),"")</f>
        <v>100.32000000000001</v>
      </c>
      <c r="W365" s="42">
        <f>IFERROR(IF(V365=0,"",ROUNDUP(V365/H365,0)*0.01196),"")</f>
        <v>0.22724</v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08">
        <v>4607091383522</v>
      </c>
      <c r="E366" s="308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3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0"/>
      <c r="O366" s="310"/>
      <c r="P366" s="310"/>
      <c r="Q366" s="311"/>
      <c r="R366" s="40" t="s">
        <v>48</v>
      </c>
      <c r="S366" s="40" t="s">
        <v>48</v>
      </c>
      <c r="T366" s="41" t="s">
        <v>0</v>
      </c>
      <c r="U366" s="59">
        <v>200</v>
      </c>
      <c r="V366" s="56">
        <f t="shared" si="15"/>
        <v>200.64000000000001</v>
      </c>
      <c r="W366" s="42">
        <f>IFERROR(IF(V366=0,"",ROUNDUP(V366/H366,0)*0.01196),"")</f>
        <v>0.45448</v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08">
        <v>4607091384437</v>
      </c>
      <c r="E367" s="308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342" t="s">
        <v>557</v>
      </c>
      <c r="N367" s="310"/>
      <c r="O367" s="310"/>
      <c r="P367" s="310"/>
      <c r="Q367" s="311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08">
        <v>4607091389104</v>
      </c>
      <c r="E368" s="308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3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0"/>
      <c r="O368" s="310"/>
      <c r="P368" s="310"/>
      <c r="Q368" s="311"/>
      <c r="R368" s="40" t="s">
        <v>48</v>
      </c>
      <c r="S368" s="40" t="s">
        <v>48</v>
      </c>
      <c r="T368" s="41" t="s">
        <v>0</v>
      </c>
      <c r="U368" s="59">
        <v>150</v>
      </c>
      <c r="V368" s="56">
        <f t="shared" si="15"/>
        <v>153.12</v>
      </c>
      <c r="W368" s="42">
        <f>IFERROR(IF(V368=0,"",ROUNDUP(V368/H368,0)*0.01196),"")</f>
        <v>0.34683999999999998</v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08">
        <v>4607091389036</v>
      </c>
      <c r="E369" s="308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34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0"/>
      <c r="O369" s="310"/>
      <c r="P369" s="310"/>
      <c r="Q369" s="311"/>
      <c r="R369" s="40" t="s">
        <v>48</v>
      </c>
      <c r="S369" s="40" t="s">
        <v>48</v>
      </c>
      <c r="T369" s="41" t="s">
        <v>0</v>
      </c>
      <c r="U369" s="59">
        <v>48</v>
      </c>
      <c r="V369" s="56">
        <f t="shared" si="15"/>
        <v>48</v>
      </c>
      <c r="W369" s="42">
        <f>IFERROR(IF(V369=0,"",ROUNDUP(V369/H369,0)*0.00753),"")</f>
        <v>0.15060000000000001</v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08">
        <v>4680115880603</v>
      </c>
      <c r="E370" s="308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345" t="s">
        <v>564</v>
      </c>
      <c r="N370" s="310"/>
      <c r="O370" s="310"/>
      <c r="P370" s="310"/>
      <c r="Q370" s="311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08">
        <v>4607091389999</v>
      </c>
      <c r="E371" s="308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337" t="s">
        <v>567</v>
      </c>
      <c r="N371" s="310"/>
      <c r="O371" s="310"/>
      <c r="P371" s="310"/>
      <c r="Q371" s="311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08">
        <v>4680115882782</v>
      </c>
      <c r="E372" s="308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338" t="s">
        <v>570</v>
      </c>
      <c r="N372" s="310"/>
      <c r="O372" s="310"/>
      <c r="P372" s="310"/>
      <c r="Q372" s="311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08">
        <v>4607091389098</v>
      </c>
      <c r="E373" s="308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0"/>
      <c r="O373" s="310"/>
      <c r="P373" s="310"/>
      <c r="Q373" s="311"/>
      <c r="R373" s="40" t="s">
        <v>48</v>
      </c>
      <c r="S373" s="40" t="s">
        <v>48</v>
      </c>
      <c r="T373" s="41" t="s">
        <v>0</v>
      </c>
      <c r="U373" s="59">
        <v>24</v>
      </c>
      <c r="V373" s="56">
        <f t="shared" si="15"/>
        <v>24</v>
      </c>
      <c r="W373" s="42">
        <f>IFERROR(IF(V373=0,"",ROUNDUP(V373/H373,0)*0.00753),"")</f>
        <v>7.5300000000000006E-2</v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08">
        <v>4607091389982</v>
      </c>
      <c r="E374" s="308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340" t="s">
        <v>575</v>
      </c>
      <c r="N374" s="310"/>
      <c r="O374" s="310"/>
      <c r="P374" s="310"/>
      <c r="Q374" s="311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17"/>
      <c r="M375" s="314" t="s">
        <v>43</v>
      </c>
      <c r="N375" s="315"/>
      <c r="O375" s="315"/>
      <c r="P375" s="315"/>
      <c r="Q375" s="315"/>
      <c r="R375" s="315"/>
      <c r="S375" s="31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115.22727272727272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116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1.2544599999999999</v>
      </c>
      <c r="X375" s="68"/>
      <c r="Y375" s="68"/>
    </row>
    <row r="376" spans="1:29" x14ac:dyDescent="0.2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17"/>
      <c r="M376" s="314" t="s">
        <v>43</v>
      </c>
      <c r="N376" s="315"/>
      <c r="O376" s="315"/>
      <c r="P376" s="315"/>
      <c r="Q376" s="315"/>
      <c r="R376" s="315"/>
      <c r="S376" s="316"/>
      <c r="T376" s="43" t="s">
        <v>0</v>
      </c>
      <c r="U376" s="44">
        <f>IFERROR(SUM(U365:U374),"0")</f>
        <v>522</v>
      </c>
      <c r="V376" s="44">
        <f>IFERROR(SUM(V365:V374),"0")</f>
        <v>526.08000000000004</v>
      </c>
      <c r="W376" s="43"/>
      <c r="X376" s="68"/>
      <c r="Y376" s="68"/>
    </row>
    <row r="377" spans="1:29" ht="14.25" customHeight="1" x14ac:dyDescent="0.25">
      <c r="A377" s="318" t="s">
        <v>114</v>
      </c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08">
        <v>4607091388930</v>
      </c>
      <c r="E378" s="308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0"/>
      <c r="O378" s="310"/>
      <c r="P378" s="310"/>
      <c r="Q378" s="311"/>
      <c r="R378" s="40" t="s">
        <v>48</v>
      </c>
      <c r="S378" s="40" t="s">
        <v>48</v>
      </c>
      <c r="T378" s="41" t="s">
        <v>0</v>
      </c>
      <c r="U378" s="59">
        <v>150</v>
      </c>
      <c r="V378" s="56">
        <f>IFERROR(IF(U378="",0,CEILING((U378/$H378),1)*$H378),"")</f>
        <v>153.12</v>
      </c>
      <c r="W378" s="42">
        <f>IFERROR(IF(V378=0,"",ROUNDUP(V378/H378,0)*0.01196),"")</f>
        <v>0.34683999999999998</v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08">
        <v>4680115880054</v>
      </c>
      <c r="E379" s="308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336" t="s">
        <v>580</v>
      </c>
      <c r="N379" s="310"/>
      <c r="O379" s="310"/>
      <c r="P379" s="310"/>
      <c r="Q379" s="311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17"/>
      <c r="M380" s="314" t="s">
        <v>43</v>
      </c>
      <c r="N380" s="315"/>
      <c r="O380" s="315"/>
      <c r="P380" s="315"/>
      <c r="Q380" s="315"/>
      <c r="R380" s="315"/>
      <c r="S380" s="316"/>
      <c r="T380" s="43" t="s">
        <v>42</v>
      </c>
      <c r="U380" s="44">
        <f>IFERROR(U378/H378,"0")+IFERROR(U379/H379,"0")</f>
        <v>28.409090909090907</v>
      </c>
      <c r="V380" s="44">
        <f>IFERROR(V378/H378,"0")+IFERROR(V379/H379,"0")</f>
        <v>29</v>
      </c>
      <c r="W380" s="44">
        <f>IFERROR(IF(W378="",0,W378),"0")+IFERROR(IF(W379="",0,W379),"0")</f>
        <v>0.34683999999999998</v>
      </c>
      <c r="X380" s="68"/>
      <c r="Y380" s="68"/>
    </row>
    <row r="381" spans="1:29" x14ac:dyDescent="0.2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17"/>
      <c r="M381" s="314" t="s">
        <v>43</v>
      </c>
      <c r="N381" s="315"/>
      <c r="O381" s="315"/>
      <c r="P381" s="315"/>
      <c r="Q381" s="315"/>
      <c r="R381" s="315"/>
      <c r="S381" s="316"/>
      <c r="T381" s="43" t="s">
        <v>0</v>
      </c>
      <c r="U381" s="44">
        <f>IFERROR(SUM(U378:U379),"0")</f>
        <v>150</v>
      </c>
      <c r="V381" s="44">
        <f>IFERROR(SUM(V378:V379),"0")</f>
        <v>153.12</v>
      </c>
      <c r="W381" s="43"/>
      <c r="X381" s="68"/>
      <c r="Y381" s="68"/>
    </row>
    <row r="382" spans="1:29" ht="14.25" customHeight="1" x14ac:dyDescent="0.25">
      <c r="A382" s="318" t="s">
        <v>78</v>
      </c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08">
        <v>4607091383348</v>
      </c>
      <c r="E383" s="308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0"/>
      <c r="O383" s="310"/>
      <c r="P383" s="310"/>
      <c r="Q383" s="311"/>
      <c r="R383" s="40" t="s">
        <v>48</v>
      </c>
      <c r="S383" s="40" t="s">
        <v>48</v>
      </c>
      <c r="T383" s="41" t="s">
        <v>0</v>
      </c>
      <c r="U383" s="59">
        <v>100</v>
      </c>
      <c r="V383" s="56">
        <f t="shared" ref="V383:V388" si="16">IFERROR(IF(U383="",0,CEILING((U383/$H383),1)*$H383),"")</f>
        <v>100.32000000000001</v>
      </c>
      <c r="W383" s="42">
        <f>IFERROR(IF(V383=0,"",ROUNDUP(V383/H383,0)*0.01196),"")</f>
        <v>0.22724</v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08">
        <v>4607091383386</v>
      </c>
      <c r="E384" s="308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0"/>
      <c r="O384" s="310"/>
      <c r="P384" s="310"/>
      <c r="Q384" s="311"/>
      <c r="R384" s="40" t="s">
        <v>48</v>
      </c>
      <c r="S384" s="40" t="s">
        <v>48</v>
      </c>
      <c r="T384" s="41" t="s">
        <v>0</v>
      </c>
      <c r="U384" s="59">
        <v>100</v>
      </c>
      <c r="V384" s="56">
        <f t="shared" si="16"/>
        <v>100.32000000000001</v>
      </c>
      <c r="W384" s="42">
        <f>IFERROR(IF(V384=0,"",ROUNDUP(V384/H384,0)*0.01196),"")</f>
        <v>0.22724</v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08">
        <v>4607091383355</v>
      </c>
      <c r="E385" s="308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0"/>
      <c r="O385" s="310"/>
      <c r="P385" s="310"/>
      <c r="Q385" s="311"/>
      <c r="R385" s="40" t="s">
        <v>48</v>
      </c>
      <c r="S385" s="40" t="s">
        <v>48</v>
      </c>
      <c r="T385" s="41" t="s">
        <v>0</v>
      </c>
      <c r="U385" s="59">
        <v>200</v>
      </c>
      <c r="V385" s="56">
        <f t="shared" si="16"/>
        <v>200.64000000000001</v>
      </c>
      <c r="W385" s="42">
        <f>IFERROR(IF(V385=0,"",ROUNDUP(V385/H385,0)*0.01196),"")</f>
        <v>0.45448</v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08">
        <v>4680115882072</v>
      </c>
      <c r="E386" s="308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333" t="s">
        <v>589</v>
      </c>
      <c r="N386" s="310"/>
      <c r="O386" s="310"/>
      <c r="P386" s="310"/>
      <c r="Q386" s="31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08">
        <v>4680115882102</v>
      </c>
      <c r="E387" s="308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334" t="s">
        <v>592</v>
      </c>
      <c r="N387" s="310"/>
      <c r="O387" s="310"/>
      <c r="P387" s="310"/>
      <c r="Q387" s="31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08">
        <v>4680115882096</v>
      </c>
      <c r="E388" s="308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327" t="s">
        <v>595</v>
      </c>
      <c r="N388" s="310"/>
      <c r="O388" s="310"/>
      <c r="P388" s="310"/>
      <c r="Q388" s="31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17"/>
      <c r="M389" s="314" t="s">
        <v>43</v>
      </c>
      <c r="N389" s="315"/>
      <c r="O389" s="315"/>
      <c r="P389" s="315"/>
      <c r="Q389" s="315"/>
      <c r="R389" s="315"/>
      <c r="S389" s="316"/>
      <c r="T389" s="43" t="s">
        <v>42</v>
      </c>
      <c r="U389" s="44">
        <f>IFERROR(U383/H383,"0")+IFERROR(U384/H384,"0")+IFERROR(U385/H385,"0")+IFERROR(U386/H386,"0")+IFERROR(U387/H387,"0")+IFERROR(U388/H388,"0")</f>
        <v>75.757575757575751</v>
      </c>
      <c r="V389" s="44">
        <f>IFERROR(V383/H383,"0")+IFERROR(V384/H384,"0")+IFERROR(V385/H385,"0")+IFERROR(V386/H386,"0")+IFERROR(V387/H387,"0")+IFERROR(V388/H388,"0")</f>
        <v>76</v>
      </c>
      <c r="W389" s="44">
        <f>IFERROR(IF(W383="",0,W383),"0")+IFERROR(IF(W384="",0,W384),"0")+IFERROR(IF(W385="",0,W385),"0")+IFERROR(IF(W386="",0,W386),"0")+IFERROR(IF(W387="",0,W387),"0")+IFERROR(IF(W388="",0,W388),"0")</f>
        <v>0.90895999999999999</v>
      </c>
      <c r="X389" s="68"/>
      <c r="Y389" s="68"/>
    </row>
    <row r="390" spans="1:29" x14ac:dyDescent="0.2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17"/>
      <c r="M390" s="314" t="s">
        <v>43</v>
      </c>
      <c r="N390" s="315"/>
      <c r="O390" s="315"/>
      <c r="P390" s="315"/>
      <c r="Q390" s="315"/>
      <c r="R390" s="315"/>
      <c r="S390" s="316"/>
      <c r="T390" s="43" t="s">
        <v>0</v>
      </c>
      <c r="U390" s="44">
        <f>IFERROR(SUM(U383:U388),"0")</f>
        <v>400</v>
      </c>
      <c r="V390" s="44">
        <f>IFERROR(SUM(V383:V388),"0")</f>
        <v>401.28000000000003</v>
      </c>
      <c r="W390" s="43"/>
      <c r="X390" s="68"/>
      <c r="Y390" s="68"/>
    </row>
    <row r="391" spans="1:29" ht="14.25" customHeight="1" x14ac:dyDescent="0.25">
      <c r="A391" s="318" t="s">
        <v>83</v>
      </c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08">
        <v>4607091383409</v>
      </c>
      <c r="E392" s="30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3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0"/>
      <c r="O392" s="310"/>
      <c r="P392" s="310"/>
      <c r="Q392" s="311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08">
        <v>4607091383416</v>
      </c>
      <c r="E393" s="308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3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0"/>
      <c r="O393" s="310"/>
      <c r="P393" s="310"/>
      <c r="Q393" s="311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17"/>
      <c r="M394" s="314" t="s">
        <v>43</v>
      </c>
      <c r="N394" s="315"/>
      <c r="O394" s="315"/>
      <c r="P394" s="315"/>
      <c r="Q394" s="315"/>
      <c r="R394" s="315"/>
      <c r="S394" s="31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17"/>
      <c r="M395" s="314" t="s">
        <v>43</v>
      </c>
      <c r="N395" s="315"/>
      <c r="O395" s="315"/>
      <c r="P395" s="315"/>
      <c r="Q395" s="315"/>
      <c r="R395" s="315"/>
      <c r="S395" s="31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23" t="s">
        <v>600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55"/>
      <c r="Y396" s="55"/>
    </row>
    <row r="397" spans="1:29" ht="16.5" customHeight="1" x14ac:dyDescent="0.25">
      <c r="A397" s="324" t="s">
        <v>601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66"/>
      <c r="Y397" s="66"/>
    </row>
    <row r="398" spans="1:29" ht="14.25" customHeight="1" x14ac:dyDescent="0.25">
      <c r="A398" s="318" t="s">
        <v>121</v>
      </c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08">
        <v>4680115881099</v>
      </c>
      <c r="E399" s="308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325" t="s">
        <v>604</v>
      </c>
      <c r="N399" s="310"/>
      <c r="O399" s="310"/>
      <c r="P399" s="310"/>
      <c r="Q399" s="311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08">
        <v>4680115881150</v>
      </c>
      <c r="E400" s="308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326" t="s">
        <v>607</v>
      </c>
      <c r="N400" s="310"/>
      <c r="O400" s="310"/>
      <c r="P400" s="310"/>
      <c r="Q400" s="311"/>
      <c r="R400" s="40" t="s">
        <v>48</v>
      </c>
      <c r="S400" s="40" t="s">
        <v>48</v>
      </c>
      <c r="T400" s="41" t="s">
        <v>0</v>
      </c>
      <c r="U400" s="59">
        <v>40</v>
      </c>
      <c r="V400" s="56">
        <f>IFERROR(IF(U400="",0,CEILING((U400/$H400),1)*$H400),"")</f>
        <v>48</v>
      </c>
      <c r="W400" s="42">
        <f>IFERROR(IF(V400=0,"",ROUNDUP(V400/H400,0)*0.02175),"")</f>
        <v>8.6999999999999994E-2</v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17"/>
      <c r="M401" s="314" t="s">
        <v>43</v>
      </c>
      <c r="N401" s="315"/>
      <c r="O401" s="315"/>
      <c r="P401" s="315"/>
      <c r="Q401" s="315"/>
      <c r="R401" s="315"/>
      <c r="S401" s="316"/>
      <c r="T401" s="43" t="s">
        <v>42</v>
      </c>
      <c r="U401" s="44">
        <f>IFERROR(U399/H399,"0")+IFERROR(U400/H400,"0")</f>
        <v>3.3333333333333335</v>
      </c>
      <c r="V401" s="44">
        <f>IFERROR(V399/H399,"0")+IFERROR(V400/H400,"0")</f>
        <v>4</v>
      </c>
      <c r="W401" s="44">
        <f>IFERROR(IF(W399="",0,W399),"0")+IFERROR(IF(W400="",0,W400),"0")</f>
        <v>8.6999999999999994E-2</v>
      </c>
      <c r="X401" s="68"/>
      <c r="Y401" s="68"/>
    </row>
    <row r="402" spans="1:29" x14ac:dyDescent="0.2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17"/>
      <c r="M402" s="314" t="s">
        <v>43</v>
      </c>
      <c r="N402" s="315"/>
      <c r="O402" s="315"/>
      <c r="P402" s="315"/>
      <c r="Q402" s="315"/>
      <c r="R402" s="315"/>
      <c r="S402" s="316"/>
      <c r="T402" s="43" t="s">
        <v>0</v>
      </c>
      <c r="U402" s="44">
        <f>IFERROR(SUM(U399:U400),"0")</f>
        <v>40</v>
      </c>
      <c r="V402" s="44">
        <f>IFERROR(SUM(V399:V400),"0")</f>
        <v>48</v>
      </c>
      <c r="W402" s="43"/>
      <c r="X402" s="68"/>
      <c r="Y402" s="68"/>
    </row>
    <row r="403" spans="1:29" ht="14.25" customHeight="1" x14ac:dyDescent="0.25">
      <c r="A403" s="318" t="s">
        <v>114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08">
        <v>4680115881112</v>
      </c>
      <c r="E404" s="308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321" t="s">
        <v>610</v>
      </c>
      <c r="N404" s="310"/>
      <c r="O404" s="310"/>
      <c r="P404" s="310"/>
      <c r="Q404" s="311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08">
        <v>4680115881129</v>
      </c>
      <c r="E405" s="30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322" t="s">
        <v>613</v>
      </c>
      <c r="N405" s="310"/>
      <c r="O405" s="310"/>
      <c r="P405" s="310"/>
      <c r="Q405" s="311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17"/>
      <c r="M406" s="314" t="s">
        <v>43</v>
      </c>
      <c r="N406" s="315"/>
      <c r="O406" s="315"/>
      <c r="P406" s="315"/>
      <c r="Q406" s="315"/>
      <c r="R406" s="315"/>
      <c r="S406" s="31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17"/>
      <c r="M407" s="314" t="s">
        <v>43</v>
      </c>
      <c r="N407" s="315"/>
      <c r="O407" s="315"/>
      <c r="P407" s="315"/>
      <c r="Q407" s="315"/>
      <c r="R407" s="315"/>
      <c r="S407" s="31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18" t="s">
        <v>78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08">
        <v>4680115881167</v>
      </c>
      <c r="E409" s="308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319" t="s">
        <v>616</v>
      </c>
      <c r="N409" s="310"/>
      <c r="O409" s="310"/>
      <c r="P409" s="310"/>
      <c r="Q409" s="311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08">
        <v>4680115881136</v>
      </c>
      <c r="E410" s="308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320" t="s">
        <v>619</v>
      </c>
      <c r="N410" s="310"/>
      <c r="O410" s="310"/>
      <c r="P410" s="310"/>
      <c r="Q410" s="311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17"/>
      <c r="M411" s="314" t="s">
        <v>43</v>
      </c>
      <c r="N411" s="315"/>
      <c r="O411" s="315"/>
      <c r="P411" s="315"/>
      <c r="Q411" s="315"/>
      <c r="R411" s="315"/>
      <c r="S411" s="31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17"/>
      <c r="M412" s="314" t="s">
        <v>43</v>
      </c>
      <c r="N412" s="315"/>
      <c r="O412" s="315"/>
      <c r="P412" s="315"/>
      <c r="Q412" s="315"/>
      <c r="R412" s="315"/>
      <c r="S412" s="31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18" t="s">
        <v>83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08">
        <v>4680115881143</v>
      </c>
      <c r="E414" s="308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309" t="s">
        <v>622</v>
      </c>
      <c r="N414" s="310"/>
      <c r="O414" s="310"/>
      <c r="P414" s="310"/>
      <c r="Q414" s="311"/>
      <c r="R414" s="40" t="s">
        <v>48</v>
      </c>
      <c r="S414" s="40" t="s">
        <v>48</v>
      </c>
      <c r="T414" s="41" t="s">
        <v>0</v>
      </c>
      <c r="U414" s="59">
        <v>330</v>
      </c>
      <c r="V414" s="56">
        <f>IFERROR(IF(U414="",0,CEILING((U414/$H414),1)*$H414),"")</f>
        <v>335.4</v>
      </c>
      <c r="W414" s="42">
        <f>IFERROR(IF(V414=0,"",ROUNDUP(V414/H414,0)*0.02175),"")</f>
        <v>0.93524999999999991</v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08">
        <v>4680115881068</v>
      </c>
      <c r="E415" s="308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312" t="s">
        <v>625</v>
      </c>
      <c r="N415" s="310"/>
      <c r="O415" s="310"/>
      <c r="P415" s="310"/>
      <c r="Q415" s="311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08">
        <v>4680115881075</v>
      </c>
      <c r="E416" s="308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313" t="s">
        <v>628</v>
      </c>
      <c r="N416" s="310"/>
      <c r="O416" s="310"/>
      <c r="P416" s="310"/>
      <c r="Q416" s="311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17"/>
      <c r="M417" s="314" t="s">
        <v>43</v>
      </c>
      <c r="N417" s="315"/>
      <c r="O417" s="315"/>
      <c r="P417" s="315"/>
      <c r="Q417" s="315"/>
      <c r="R417" s="315"/>
      <c r="S417" s="316"/>
      <c r="T417" s="43" t="s">
        <v>42</v>
      </c>
      <c r="U417" s="44">
        <f>IFERROR(U414/H414,"0")+IFERROR(U415/H415,"0")+IFERROR(U416/H416,"0")</f>
        <v>42.307692307692307</v>
      </c>
      <c r="V417" s="44">
        <f>IFERROR(V414/H414,"0")+IFERROR(V415/H415,"0")+IFERROR(V416/H416,"0")</f>
        <v>43</v>
      </c>
      <c r="W417" s="44">
        <f>IFERROR(IF(W414="",0,W414),"0")+IFERROR(IF(W415="",0,W415),"0")+IFERROR(IF(W416="",0,W416),"0")</f>
        <v>0.93524999999999991</v>
      </c>
      <c r="X417" s="68"/>
      <c r="Y417" s="68"/>
    </row>
    <row r="418" spans="1:28" x14ac:dyDescent="0.2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17"/>
      <c r="M418" s="314" t="s">
        <v>43</v>
      </c>
      <c r="N418" s="315"/>
      <c r="O418" s="315"/>
      <c r="P418" s="315"/>
      <c r="Q418" s="315"/>
      <c r="R418" s="315"/>
      <c r="S418" s="316"/>
      <c r="T418" s="43" t="s">
        <v>0</v>
      </c>
      <c r="U418" s="44">
        <f>IFERROR(SUM(U414:U416),"0")</f>
        <v>330</v>
      </c>
      <c r="V418" s="44">
        <f>IFERROR(SUM(V414:V416),"0")</f>
        <v>335.4</v>
      </c>
      <c r="W418" s="43"/>
      <c r="X418" s="68"/>
      <c r="Y418" s="68"/>
    </row>
    <row r="419" spans="1:28" ht="15" customHeight="1" x14ac:dyDescent="0.2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7"/>
      <c r="M419" s="303" t="s">
        <v>36</v>
      </c>
      <c r="N419" s="304"/>
      <c r="O419" s="304"/>
      <c r="P419" s="304"/>
      <c r="Q419" s="304"/>
      <c r="R419" s="304"/>
      <c r="S419" s="30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17677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17814.719999999998</v>
      </c>
      <c r="W419" s="43"/>
      <c r="X419" s="68"/>
      <c r="Y419" s="68"/>
    </row>
    <row r="420" spans="1:28" x14ac:dyDescent="0.2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7"/>
      <c r="M420" s="303" t="s">
        <v>37</v>
      </c>
      <c r="N420" s="304"/>
      <c r="O420" s="304"/>
      <c r="P420" s="304"/>
      <c r="Q420" s="304"/>
      <c r="R420" s="304"/>
      <c r="S420" s="30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18817.745216635209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18963.705999999998</v>
      </c>
      <c r="W420" s="43"/>
      <c r="X420" s="68"/>
      <c r="Y420" s="68"/>
    </row>
    <row r="421" spans="1:28" x14ac:dyDescent="0.2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7"/>
      <c r="M421" s="303" t="s">
        <v>38</v>
      </c>
      <c r="N421" s="304"/>
      <c r="O421" s="304"/>
      <c r="P421" s="304"/>
      <c r="Q421" s="304"/>
      <c r="R421" s="304"/>
      <c r="S421" s="30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33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34</v>
      </c>
      <c r="W421" s="43"/>
      <c r="X421" s="68"/>
      <c r="Y421" s="68"/>
    </row>
    <row r="422" spans="1:28" x14ac:dyDescent="0.2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7"/>
      <c r="M422" s="303" t="s">
        <v>39</v>
      </c>
      <c r="N422" s="304"/>
      <c r="O422" s="304"/>
      <c r="P422" s="304"/>
      <c r="Q422" s="304"/>
      <c r="R422" s="304"/>
      <c r="S422" s="305"/>
      <c r="T422" s="43" t="s">
        <v>0</v>
      </c>
      <c r="U422" s="44">
        <f>GrossWeightTotal+PalletQtyTotal*25</f>
        <v>19642.745216635209</v>
      </c>
      <c r="V422" s="44">
        <f>GrossWeightTotalR+PalletQtyTotalR*25</f>
        <v>19813.705999999998</v>
      </c>
      <c r="W422" s="43"/>
      <c r="X422" s="68"/>
      <c r="Y422" s="68"/>
    </row>
    <row r="423" spans="1:28" x14ac:dyDescent="0.2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7"/>
      <c r="M423" s="303" t="s">
        <v>40</v>
      </c>
      <c r="N423" s="304"/>
      <c r="O423" s="304"/>
      <c r="P423" s="304"/>
      <c r="Q423" s="304"/>
      <c r="R423" s="304"/>
      <c r="S423" s="30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3424.8372985039646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3447</v>
      </c>
      <c r="W423" s="43"/>
      <c r="X423" s="68"/>
      <c r="Y423" s="68"/>
    </row>
    <row r="424" spans="1:28" ht="14.25" x14ac:dyDescent="0.2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7"/>
      <c r="M424" s="303" t="s">
        <v>41</v>
      </c>
      <c r="N424" s="304"/>
      <c r="O424" s="304"/>
      <c r="P424" s="304"/>
      <c r="Q424" s="304"/>
      <c r="R424" s="304"/>
      <c r="S424" s="30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37.993819999999999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300" t="s">
        <v>112</v>
      </c>
      <c r="D426" s="300" t="s">
        <v>112</v>
      </c>
      <c r="E426" s="300" t="s">
        <v>112</v>
      </c>
      <c r="F426" s="300" t="s">
        <v>112</v>
      </c>
      <c r="G426" s="300" t="s">
        <v>233</v>
      </c>
      <c r="H426" s="300" t="s">
        <v>233</v>
      </c>
      <c r="I426" s="300" t="s">
        <v>233</v>
      </c>
      <c r="J426" s="300" t="s">
        <v>233</v>
      </c>
      <c r="K426" s="300" t="s">
        <v>446</v>
      </c>
      <c r="L426" s="300" t="s">
        <v>446</v>
      </c>
      <c r="M426" s="300" t="s">
        <v>501</v>
      </c>
      <c r="N426" s="300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301" t="s">
        <v>10</v>
      </c>
      <c r="B427" s="300" t="s">
        <v>77</v>
      </c>
      <c r="C427" s="300" t="s">
        <v>113</v>
      </c>
      <c r="D427" s="300" t="s">
        <v>120</v>
      </c>
      <c r="E427" s="300" t="s">
        <v>112</v>
      </c>
      <c r="F427" s="300" t="s">
        <v>224</v>
      </c>
      <c r="G427" s="300" t="s">
        <v>234</v>
      </c>
      <c r="H427" s="300" t="s">
        <v>241</v>
      </c>
      <c r="I427" s="300" t="s">
        <v>411</v>
      </c>
      <c r="J427" s="300" t="s">
        <v>428</v>
      </c>
      <c r="K427" s="300" t="s">
        <v>447</v>
      </c>
      <c r="L427" s="300" t="s">
        <v>474</v>
      </c>
      <c r="M427" s="300" t="s">
        <v>502</v>
      </c>
      <c r="N427" s="300" t="s">
        <v>534</v>
      </c>
      <c r="O427" s="300" t="s">
        <v>550</v>
      </c>
      <c r="P427" s="300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302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199.8</v>
      </c>
      <c r="D429" s="53">
        <f>IFERROR(V56*1,"0")+IFERROR(V57*1,"0")+IFERROR(V58*1,"0")</f>
        <v>1038.5999999999999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2112.2000000000003</v>
      </c>
      <c r="F429" s="53">
        <f>IFERROR(V121*1,"0")+IFERROR(V122*1,"0")+IFERROR(V123*1,"0")+IFERROR(V124*1,"0")</f>
        <v>953.1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2366.5999999999995</v>
      </c>
      <c r="I429" s="53">
        <f>IFERROR(V227*1,"0")+IFERROR(V228*1,"0")+IFERROR(V229*1,"0")+IFERROR(V230*1,"0")+IFERROR(V231*1,"0")+IFERROR(V232*1,"0")+IFERROR(V233*1,"0")+IFERROR(V237*1,"0")+IFERROR(V238*1,"0")</f>
        <v>151.20000000000002</v>
      </c>
      <c r="J429" s="53">
        <f>IFERROR(V243*1,"0")+IFERROR(V244*1,"0")+IFERROR(V248*1,"0")+IFERROR(V249*1,"0")+IFERROR(V250*1,"0")+IFERROR(V254*1,"0")+IFERROR(V258*1,"0")+IFERROR(V262*1,"0")</f>
        <v>1603.4399999999998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7215.2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108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483</v>
      </c>
      <c r="N429" s="53">
        <f>IFERROR(V350*1,"0")+IFERROR(V351*1,"0")+IFERROR(V355*1,"0")+IFERROR(V356*1,"0")+IFERROR(V357*1,"0")+IFERROR(V358*1,"0")+IFERROR(V359*1,"0")</f>
        <v>119.70000000000002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1080.4800000000002</v>
      </c>
      <c r="P429" s="53">
        <f>IFERROR(V399*1,"0")+IFERROR(V400*1,"0")+IFERROR(V404*1,"0")+IFERROR(V405*1,"0")+IFERROR(V409*1,"0")+IFERROR(V410*1,"0")+IFERROR(V414*1,"0")+IFERROR(V415*1,"0")+IFERROR(V416*1,"0")</f>
        <v>383.4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2023-07-14T12:23:28Z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