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8AC4CC-B89E-4E49-9F59-0DBF7E6D14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1" l="1"/>
  <c r="U420" i="1"/>
  <c r="U422" i="1" s="1"/>
  <c r="U418" i="1"/>
  <c r="U417" i="1"/>
  <c r="W416" i="1"/>
  <c r="V416" i="1"/>
  <c r="V415" i="1"/>
  <c r="V414" i="1"/>
  <c r="W414" i="1" s="1"/>
  <c r="U412" i="1"/>
  <c r="U411" i="1"/>
  <c r="V410" i="1"/>
  <c r="W410" i="1" s="1"/>
  <c r="V409" i="1"/>
  <c r="U407" i="1"/>
  <c r="V406" i="1"/>
  <c r="U406" i="1"/>
  <c r="W405" i="1"/>
  <c r="V405" i="1"/>
  <c r="W404" i="1"/>
  <c r="W406" i="1" s="1"/>
  <c r="V404" i="1"/>
  <c r="V407" i="1" s="1"/>
  <c r="U402" i="1"/>
  <c r="U401" i="1"/>
  <c r="V400" i="1"/>
  <c r="W400" i="1" s="1"/>
  <c r="V399" i="1"/>
  <c r="U395" i="1"/>
  <c r="U394" i="1"/>
  <c r="V393" i="1"/>
  <c r="W393" i="1" s="1"/>
  <c r="M393" i="1"/>
  <c r="V392" i="1"/>
  <c r="M392" i="1"/>
  <c r="U390" i="1"/>
  <c r="U389" i="1"/>
  <c r="V388" i="1"/>
  <c r="W388" i="1" s="1"/>
  <c r="V387" i="1"/>
  <c r="W387" i="1" s="1"/>
  <c r="V386" i="1"/>
  <c r="W386" i="1" s="1"/>
  <c r="W385" i="1"/>
  <c r="V385" i="1"/>
  <c r="M385" i="1"/>
  <c r="V384" i="1"/>
  <c r="W384" i="1" s="1"/>
  <c r="M384" i="1"/>
  <c r="V383" i="1"/>
  <c r="W383" i="1" s="1"/>
  <c r="M383" i="1"/>
  <c r="U381" i="1"/>
  <c r="U380" i="1"/>
  <c r="V379" i="1"/>
  <c r="W379" i="1" s="1"/>
  <c r="V378" i="1"/>
  <c r="W378" i="1" s="1"/>
  <c r="M378" i="1"/>
  <c r="U376" i="1"/>
  <c r="U375" i="1"/>
  <c r="W374" i="1"/>
  <c r="V374" i="1"/>
  <c r="V373" i="1"/>
  <c r="W373" i="1" s="1"/>
  <c r="M373" i="1"/>
  <c r="W372" i="1"/>
  <c r="V372" i="1"/>
  <c r="W371" i="1"/>
  <c r="V371" i="1"/>
  <c r="W370" i="1"/>
  <c r="V370" i="1"/>
  <c r="W369" i="1"/>
  <c r="V369" i="1"/>
  <c r="M369" i="1"/>
  <c r="V368" i="1"/>
  <c r="W368" i="1" s="1"/>
  <c r="M368" i="1"/>
  <c r="V367" i="1"/>
  <c r="W367" i="1" s="1"/>
  <c r="V366" i="1"/>
  <c r="W366" i="1" s="1"/>
  <c r="M366" i="1"/>
  <c r="V365" i="1"/>
  <c r="M365" i="1"/>
  <c r="U361" i="1"/>
  <c r="U360" i="1"/>
  <c r="V359" i="1"/>
  <c r="W359" i="1" s="1"/>
  <c r="W358" i="1"/>
  <c r="V358" i="1"/>
  <c r="M358" i="1"/>
  <c r="V357" i="1"/>
  <c r="W357" i="1" s="1"/>
  <c r="M357" i="1"/>
  <c r="V356" i="1"/>
  <c r="V361" i="1" s="1"/>
  <c r="M356" i="1"/>
  <c r="W355" i="1"/>
  <c r="V355" i="1"/>
  <c r="M355" i="1"/>
  <c r="U353" i="1"/>
  <c r="U352" i="1"/>
  <c r="V351" i="1"/>
  <c r="W351" i="1" s="1"/>
  <c r="M351" i="1"/>
  <c r="V350" i="1"/>
  <c r="V353" i="1" s="1"/>
  <c r="M350" i="1"/>
  <c r="U347" i="1"/>
  <c r="U346" i="1"/>
  <c r="V345" i="1"/>
  <c r="U343" i="1"/>
  <c r="U342" i="1"/>
  <c r="V341" i="1"/>
  <c r="W341" i="1" s="1"/>
  <c r="M341" i="1"/>
  <c r="V340" i="1"/>
  <c r="W340" i="1" s="1"/>
  <c r="M340" i="1"/>
  <c r="W339" i="1"/>
  <c r="V339" i="1"/>
  <c r="V338" i="1"/>
  <c r="M338" i="1"/>
  <c r="U336" i="1"/>
  <c r="U335" i="1"/>
  <c r="V334" i="1"/>
  <c r="W334" i="1" s="1"/>
  <c r="M334" i="1"/>
  <c r="V333" i="1"/>
  <c r="W333" i="1" s="1"/>
  <c r="M333" i="1"/>
  <c r="W332" i="1"/>
  <c r="V332" i="1"/>
  <c r="M332" i="1"/>
  <c r="V331" i="1"/>
  <c r="W331" i="1" s="1"/>
  <c r="M331" i="1"/>
  <c r="V330" i="1"/>
  <c r="W330" i="1" s="1"/>
  <c r="W335" i="1" s="1"/>
  <c r="M330" i="1"/>
  <c r="V329" i="1"/>
  <c r="W329" i="1" s="1"/>
  <c r="M329" i="1"/>
  <c r="W328" i="1"/>
  <c r="V328" i="1"/>
  <c r="M328" i="1"/>
  <c r="U326" i="1"/>
  <c r="U325" i="1"/>
  <c r="V324" i="1"/>
  <c r="W324" i="1" s="1"/>
  <c r="V323" i="1"/>
  <c r="V326" i="1" s="1"/>
  <c r="M323" i="1"/>
  <c r="U319" i="1"/>
  <c r="U318" i="1"/>
  <c r="V317" i="1"/>
  <c r="U315" i="1"/>
  <c r="U314" i="1"/>
  <c r="V313" i="1"/>
  <c r="W313" i="1" s="1"/>
  <c r="M313" i="1"/>
  <c r="V312" i="1"/>
  <c r="W312" i="1" s="1"/>
  <c r="M312" i="1"/>
  <c r="V311" i="1"/>
  <c r="W311" i="1" s="1"/>
  <c r="V310" i="1"/>
  <c r="W310" i="1" s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V300" i="1"/>
  <c r="W300" i="1" s="1"/>
  <c r="V299" i="1"/>
  <c r="W299" i="1" s="1"/>
  <c r="M299" i="1"/>
  <c r="W298" i="1"/>
  <c r="V298" i="1"/>
  <c r="M298" i="1"/>
  <c r="U295" i="1"/>
  <c r="U294" i="1"/>
  <c r="V293" i="1"/>
  <c r="M293" i="1"/>
  <c r="U291" i="1"/>
  <c r="U290" i="1"/>
  <c r="V289" i="1"/>
  <c r="V290" i="1" s="1"/>
  <c r="M289" i="1"/>
  <c r="U287" i="1"/>
  <c r="U286" i="1"/>
  <c r="W285" i="1"/>
  <c r="V285" i="1"/>
  <c r="M285" i="1"/>
  <c r="V284" i="1"/>
  <c r="V286" i="1" s="1"/>
  <c r="M284" i="1"/>
  <c r="U282" i="1"/>
  <c r="U281" i="1"/>
  <c r="V280" i="1"/>
  <c r="W280" i="1" s="1"/>
  <c r="M280" i="1"/>
  <c r="V279" i="1"/>
  <c r="M279" i="1"/>
  <c r="U277" i="1"/>
  <c r="U276" i="1"/>
  <c r="V275" i="1"/>
  <c r="W275" i="1" s="1"/>
  <c r="M275" i="1"/>
  <c r="V274" i="1"/>
  <c r="W274" i="1" s="1"/>
  <c r="M274" i="1"/>
  <c r="W273" i="1"/>
  <c r="V273" i="1"/>
  <c r="V272" i="1"/>
  <c r="W272" i="1" s="1"/>
  <c r="M272" i="1"/>
  <c r="W271" i="1"/>
  <c r="V271" i="1"/>
  <c r="M271" i="1"/>
  <c r="V270" i="1"/>
  <c r="W270" i="1" s="1"/>
  <c r="M270" i="1"/>
  <c r="V269" i="1"/>
  <c r="M269" i="1"/>
  <c r="V268" i="1"/>
  <c r="W268" i="1" s="1"/>
  <c r="M268" i="1"/>
  <c r="U264" i="1"/>
  <c r="U263" i="1"/>
  <c r="V262" i="1"/>
  <c r="W262" i="1" s="1"/>
  <c r="W263" i="1" s="1"/>
  <c r="M262" i="1"/>
  <c r="U260" i="1"/>
  <c r="U259" i="1"/>
  <c r="V258" i="1"/>
  <c r="M258" i="1"/>
  <c r="U256" i="1"/>
  <c r="U255" i="1"/>
  <c r="V254" i="1"/>
  <c r="V255" i="1" s="1"/>
  <c r="M254" i="1"/>
  <c r="U252" i="1"/>
  <c r="U251" i="1"/>
  <c r="V250" i="1"/>
  <c r="W250" i="1" s="1"/>
  <c r="M250" i="1"/>
  <c r="V249" i="1"/>
  <c r="W249" i="1" s="1"/>
  <c r="M249" i="1"/>
  <c r="W248" i="1"/>
  <c r="V248" i="1"/>
  <c r="M248" i="1"/>
  <c r="U246" i="1"/>
  <c r="U245" i="1"/>
  <c r="V244" i="1"/>
  <c r="W244" i="1" s="1"/>
  <c r="M244" i="1"/>
  <c r="V243" i="1"/>
  <c r="W243" i="1" s="1"/>
  <c r="W245" i="1" s="1"/>
  <c r="M243" i="1"/>
  <c r="U240" i="1"/>
  <c r="U239" i="1"/>
  <c r="W238" i="1"/>
  <c r="V238" i="1"/>
  <c r="M238" i="1"/>
  <c r="V237" i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M227" i="1"/>
  <c r="U224" i="1"/>
  <c r="U223" i="1"/>
  <c r="V222" i="1"/>
  <c r="W222" i="1" s="1"/>
  <c r="M222" i="1"/>
  <c r="W221" i="1"/>
  <c r="V221" i="1"/>
  <c r="W220" i="1"/>
  <c r="V220" i="1"/>
  <c r="W219" i="1"/>
  <c r="V219" i="1"/>
  <c r="M219" i="1"/>
  <c r="U217" i="1"/>
  <c r="U216" i="1"/>
  <c r="V215" i="1"/>
  <c r="W215" i="1" s="1"/>
  <c r="M215" i="1"/>
  <c r="V214" i="1"/>
  <c r="W214" i="1" s="1"/>
  <c r="V213" i="1"/>
  <c r="V217" i="1" s="1"/>
  <c r="U211" i="1"/>
  <c r="U210" i="1"/>
  <c r="W209" i="1"/>
  <c r="V209" i="1"/>
  <c r="W208" i="1"/>
  <c r="V208" i="1"/>
  <c r="W207" i="1"/>
  <c r="V207" i="1"/>
  <c r="W206" i="1"/>
  <c r="V206" i="1"/>
  <c r="M206" i="1"/>
  <c r="V205" i="1"/>
  <c r="W205" i="1" s="1"/>
  <c r="M205" i="1"/>
  <c r="V204" i="1"/>
  <c r="W204" i="1" s="1"/>
  <c r="M204" i="1"/>
  <c r="U202" i="1"/>
  <c r="U201" i="1"/>
  <c r="V200" i="1"/>
  <c r="W200" i="1" s="1"/>
  <c r="V199" i="1"/>
  <c r="W199" i="1" s="1"/>
  <c r="M199" i="1"/>
  <c r="W198" i="1"/>
  <c r="V198" i="1"/>
  <c r="V197" i="1"/>
  <c r="W197" i="1" s="1"/>
  <c r="V196" i="1"/>
  <c r="W196" i="1" s="1"/>
  <c r="V195" i="1"/>
  <c r="W195" i="1" s="1"/>
  <c r="M195" i="1"/>
  <c r="W194" i="1"/>
  <c r="V194" i="1"/>
  <c r="M194" i="1"/>
  <c r="V193" i="1"/>
  <c r="W193" i="1" s="1"/>
  <c r="M193" i="1"/>
  <c r="V192" i="1"/>
  <c r="W192" i="1" s="1"/>
  <c r="V191" i="1"/>
  <c r="W191" i="1" s="1"/>
  <c r="V190" i="1"/>
  <c r="W190" i="1" s="1"/>
  <c r="W189" i="1"/>
  <c r="V189" i="1"/>
  <c r="M189" i="1"/>
  <c r="V188" i="1"/>
  <c r="W188" i="1" s="1"/>
  <c r="V187" i="1"/>
  <c r="W187" i="1" s="1"/>
  <c r="V186" i="1"/>
  <c r="W186" i="1" s="1"/>
  <c r="V185" i="1"/>
  <c r="W185" i="1" s="1"/>
  <c r="W184" i="1"/>
  <c r="V184" i="1"/>
  <c r="V183" i="1"/>
  <c r="W183" i="1" s="1"/>
  <c r="M183" i="1"/>
  <c r="W182" i="1"/>
  <c r="V182" i="1"/>
  <c r="M182" i="1"/>
  <c r="V181" i="1"/>
  <c r="W181" i="1" s="1"/>
  <c r="M181" i="1"/>
  <c r="V180" i="1"/>
  <c r="U178" i="1"/>
  <c r="U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W168" i="1" s="1"/>
  <c r="V167" i="1"/>
  <c r="W167" i="1" s="1"/>
  <c r="V166" i="1"/>
  <c r="W166" i="1" s="1"/>
  <c r="V165" i="1"/>
  <c r="W165" i="1" s="1"/>
  <c r="M165" i="1"/>
  <c r="V164" i="1"/>
  <c r="W164" i="1" s="1"/>
  <c r="V163" i="1"/>
  <c r="M163" i="1"/>
  <c r="V162" i="1"/>
  <c r="W162" i="1" s="1"/>
  <c r="M162" i="1"/>
  <c r="W161" i="1"/>
  <c r="V161" i="1"/>
  <c r="M161" i="1"/>
  <c r="U159" i="1"/>
  <c r="U158" i="1"/>
  <c r="V157" i="1"/>
  <c r="W157" i="1" s="1"/>
  <c r="V156" i="1"/>
  <c r="V159" i="1" s="1"/>
  <c r="U154" i="1"/>
  <c r="U153" i="1"/>
  <c r="V152" i="1"/>
  <c r="W152" i="1" s="1"/>
  <c r="M152" i="1"/>
  <c r="V151" i="1"/>
  <c r="W151" i="1" s="1"/>
  <c r="M151" i="1"/>
  <c r="W150" i="1"/>
  <c r="V150" i="1"/>
  <c r="V149" i="1"/>
  <c r="W149" i="1" s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M138" i="1"/>
  <c r="V137" i="1"/>
  <c r="W137" i="1" s="1"/>
  <c r="U134" i="1"/>
  <c r="U133" i="1"/>
  <c r="V132" i="1"/>
  <c r="W132" i="1" s="1"/>
  <c r="M132" i="1"/>
  <c r="W131" i="1"/>
  <c r="V131" i="1"/>
  <c r="M131" i="1"/>
  <c r="V130" i="1"/>
  <c r="M130" i="1"/>
  <c r="U126" i="1"/>
  <c r="U125" i="1"/>
  <c r="V124" i="1"/>
  <c r="W124" i="1" s="1"/>
  <c r="M124" i="1"/>
  <c r="V123" i="1"/>
  <c r="W123" i="1" s="1"/>
  <c r="M123" i="1"/>
  <c r="V122" i="1"/>
  <c r="W122" i="1" s="1"/>
  <c r="M122" i="1"/>
  <c r="W121" i="1"/>
  <c r="V121" i="1"/>
  <c r="M121" i="1"/>
  <c r="U118" i="1"/>
  <c r="U117" i="1"/>
  <c r="V116" i="1"/>
  <c r="W116" i="1" s="1"/>
  <c r="M116" i="1"/>
  <c r="V115" i="1"/>
  <c r="W115" i="1" s="1"/>
  <c r="V114" i="1"/>
  <c r="W114" i="1" s="1"/>
  <c r="M114" i="1"/>
  <c r="W113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V104" i="1"/>
  <c r="W104" i="1" s="1"/>
  <c r="M104" i="1"/>
  <c r="V103" i="1"/>
  <c r="U101" i="1"/>
  <c r="U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M84" i="1"/>
  <c r="V83" i="1"/>
  <c r="W83" i="1" s="1"/>
  <c r="W82" i="1"/>
  <c r="V82" i="1"/>
  <c r="M82" i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V66" i="1"/>
  <c r="W66" i="1" s="1"/>
  <c r="M66" i="1"/>
  <c r="V65" i="1"/>
  <c r="W65" i="1" s="1"/>
  <c r="M65" i="1"/>
  <c r="V64" i="1"/>
  <c r="W64" i="1" s="1"/>
  <c r="M64" i="1"/>
  <c r="V63" i="1"/>
  <c r="E429" i="1" s="1"/>
  <c r="M63" i="1"/>
  <c r="U60" i="1"/>
  <c r="U59" i="1"/>
  <c r="V58" i="1"/>
  <c r="W58" i="1" s="1"/>
  <c r="V57" i="1"/>
  <c r="W57" i="1" s="1"/>
  <c r="M57" i="1"/>
  <c r="V56" i="1"/>
  <c r="V59" i="1" s="1"/>
  <c r="M56" i="1"/>
  <c r="U53" i="1"/>
  <c r="U52" i="1"/>
  <c r="V51" i="1"/>
  <c r="V53" i="1" s="1"/>
  <c r="M51" i="1"/>
  <c r="W50" i="1"/>
  <c r="V50" i="1"/>
  <c r="M50" i="1"/>
  <c r="U46" i="1"/>
  <c r="U45" i="1"/>
  <c r="V44" i="1"/>
  <c r="V46" i="1" s="1"/>
  <c r="M44" i="1"/>
  <c r="V42" i="1"/>
  <c r="U42" i="1"/>
  <c r="V41" i="1"/>
  <c r="U41" i="1"/>
  <c r="W40" i="1"/>
  <c r="W41" i="1" s="1"/>
  <c r="V40" i="1"/>
  <c r="M40" i="1"/>
  <c r="U38" i="1"/>
  <c r="U37" i="1"/>
  <c r="V36" i="1"/>
  <c r="W36" i="1" s="1"/>
  <c r="M36" i="1"/>
  <c r="W35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V28" i="1"/>
  <c r="W28" i="1" s="1"/>
  <c r="M28" i="1"/>
  <c r="W27" i="1"/>
  <c r="V27" i="1"/>
  <c r="M27" i="1"/>
  <c r="V26" i="1"/>
  <c r="M26" i="1"/>
  <c r="U24" i="1"/>
  <c r="U23" i="1"/>
  <c r="V22" i="1"/>
  <c r="V23" i="1" s="1"/>
  <c r="H10" i="1"/>
  <c r="A9" i="1"/>
  <c r="A10" i="1" s="1"/>
  <c r="D7" i="1"/>
  <c r="N6" i="1"/>
  <c r="M2" i="1"/>
  <c r="W37" i="1" l="1"/>
  <c r="V52" i="1"/>
  <c r="W117" i="1"/>
  <c r="W125" i="1"/>
  <c r="V178" i="1"/>
  <c r="V210" i="1"/>
  <c r="W223" i="1"/>
  <c r="W251" i="1"/>
  <c r="V252" i="1"/>
  <c r="V277" i="1"/>
  <c r="W302" i="1"/>
  <c r="U419" i="1"/>
  <c r="V37" i="1"/>
  <c r="W44" i="1"/>
  <c r="W45" i="1" s="1"/>
  <c r="V45" i="1"/>
  <c r="W63" i="1"/>
  <c r="F429" i="1"/>
  <c r="G429" i="1"/>
  <c r="W156" i="1"/>
  <c r="V158" i="1"/>
  <c r="W163" i="1"/>
  <c r="V223" i="1"/>
  <c r="V251" i="1"/>
  <c r="V263" i="1"/>
  <c r="W289" i="1"/>
  <c r="W290" i="1" s="1"/>
  <c r="V291" i="1"/>
  <c r="W305" i="1"/>
  <c r="W307" i="1" s="1"/>
  <c r="W314" i="1"/>
  <c r="W323" i="1"/>
  <c r="V325" i="1"/>
  <c r="W389" i="1"/>
  <c r="H9" i="1"/>
  <c r="J9" i="1"/>
  <c r="F10" i="1"/>
  <c r="F9" i="1"/>
  <c r="W177" i="1"/>
  <c r="W88" i="1"/>
  <c r="V32" i="1"/>
  <c r="W26" i="1"/>
  <c r="W32" i="1" s="1"/>
  <c r="V38" i="1"/>
  <c r="V79" i="1"/>
  <c r="V88" i="1"/>
  <c r="W100" i="1"/>
  <c r="V126" i="1"/>
  <c r="H429" i="1"/>
  <c r="W210" i="1"/>
  <c r="W213" i="1"/>
  <c r="W216" i="1" s="1"/>
  <c r="W227" i="1"/>
  <c r="W234" i="1" s="1"/>
  <c r="I429" i="1"/>
  <c r="V235" i="1"/>
  <c r="W269" i="1"/>
  <c r="W276" i="1" s="1"/>
  <c r="V287" i="1"/>
  <c r="V308" i="1"/>
  <c r="V319" i="1"/>
  <c r="W317" i="1"/>
  <c r="W318" i="1" s="1"/>
  <c r="V335" i="1"/>
  <c r="V343" i="1"/>
  <c r="V342" i="1"/>
  <c r="V346" i="1"/>
  <c r="V347" i="1"/>
  <c r="W345" i="1"/>
  <c r="W346" i="1" s="1"/>
  <c r="V381" i="1"/>
  <c r="V390" i="1"/>
  <c r="P429" i="1"/>
  <c r="V402" i="1"/>
  <c r="V401" i="1"/>
  <c r="V89" i="1"/>
  <c r="V101" i="1"/>
  <c r="V154" i="1"/>
  <c r="V177" i="1"/>
  <c r="V202" i="1"/>
  <c r="V201" i="1"/>
  <c r="V234" i="1"/>
  <c r="W258" i="1"/>
  <c r="W259" i="1" s="1"/>
  <c r="V259" i="1"/>
  <c r="V260" i="1"/>
  <c r="V282" i="1"/>
  <c r="W279" i="1"/>
  <c r="W281" i="1" s="1"/>
  <c r="V281" i="1"/>
  <c r="V294" i="1"/>
  <c r="V295" i="1"/>
  <c r="W293" i="1"/>
  <c r="W294" i="1" s="1"/>
  <c r="V314" i="1"/>
  <c r="W338" i="1"/>
  <c r="W342" i="1" s="1"/>
  <c r="V352" i="1"/>
  <c r="N429" i="1"/>
  <c r="W356" i="1"/>
  <c r="W360" i="1" s="1"/>
  <c r="V360" i="1"/>
  <c r="V376" i="1"/>
  <c r="W399" i="1"/>
  <c r="W401" i="1" s="1"/>
  <c r="V417" i="1"/>
  <c r="W415" i="1"/>
  <c r="W417" i="1" s="1"/>
  <c r="V418" i="1"/>
  <c r="V421" i="1"/>
  <c r="V420" i="1"/>
  <c r="W22" i="1"/>
  <c r="W23" i="1" s="1"/>
  <c r="V33" i="1"/>
  <c r="D429" i="1"/>
  <c r="W56" i="1"/>
  <c r="W59" i="1" s="1"/>
  <c r="W79" i="1"/>
  <c r="V80" i="1"/>
  <c r="V111" i="1"/>
  <c r="W103" i="1"/>
  <c r="W110" i="1" s="1"/>
  <c r="V125" i="1"/>
  <c r="W180" i="1"/>
  <c r="W201" i="1" s="1"/>
  <c r="V216" i="1"/>
  <c r="V224" i="1"/>
  <c r="V240" i="1"/>
  <c r="W237" i="1"/>
  <c r="W239" i="1" s="1"/>
  <c r="V239" i="1"/>
  <c r="W284" i="1"/>
  <c r="W286" i="1" s="1"/>
  <c r="L429" i="1"/>
  <c r="V302" i="1"/>
  <c r="V303" i="1"/>
  <c r="V318" i="1"/>
  <c r="M429" i="1"/>
  <c r="W350" i="1"/>
  <c r="W352" i="1" s="1"/>
  <c r="V375" i="1"/>
  <c r="W365" i="1"/>
  <c r="W375" i="1" s="1"/>
  <c r="O429" i="1"/>
  <c r="V380" i="1"/>
  <c r="V395" i="1"/>
  <c r="W392" i="1"/>
  <c r="W394" i="1" s="1"/>
  <c r="V394" i="1"/>
  <c r="V411" i="1"/>
  <c r="W409" i="1"/>
  <c r="W411" i="1" s="1"/>
  <c r="V412" i="1"/>
  <c r="B429" i="1"/>
  <c r="U423" i="1"/>
  <c r="V24" i="1"/>
  <c r="W51" i="1"/>
  <c r="W52" i="1" s="1"/>
  <c r="C429" i="1"/>
  <c r="V60" i="1"/>
  <c r="V100" i="1"/>
  <c r="V110" i="1"/>
  <c r="V118" i="1"/>
  <c r="V117" i="1"/>
  <c r="V134" i="1"/>
  <c r="W138" i="1"/>
  <c r="W153" i="1" s="1"/>
  <c r="V153" i="1"/>
  <c r="W158" i="1"/>
  <c r="W254" i="1"/>
  <c r="W255" i="1" s="1"/>
  <c r="V256" i="1"/>
  <c r="V264" i="1"/>
  <c r="V315" i="1"/>
  <c r="W325" i="1"/>
  <c r="V336" i="1"/>
  <c r="W380" i="1"/>
  <c r="K429" i="1"/>
  <c r="V133" i="1"/>
  <c r="W130" i="1"/>
  <c r="W133" i="1" s="1"/>
  <c r="V211" i="1"/>
  <c r="V245" i="1"/>
  <c r="V246" i="1"/>
  <c r="V276" i="1"/>
  <c r="V389" i="1"/>
  <c r="J429" i="1"/>
  <c r="V423" i="1" l="1"/>
  <c r="V422" i="1"/>
  <c r="W424" i="1"/>
  <c r="V419" i="1"/>
  <c r="A432" i="1" l="1"/>
  <c r="C432" i="1"/>
  <c r="B432" i="1"/>
</calcChain>
</file>

<file path=xl/sharedStrings.xml><?xml version="1.0" encoding="utf-8"?>
<sst xmlns="http://schemas.openxmlformats.org/spreadsheetml/2006/main" count="1628" uniqueCount="672">
  <si>
    <t xml:space="preserve">  БЛАНК ЗАКАЗА </t>
  </si>
  <si>
    <t>КИ</t>
  </si>
  <si>
    <t>на отгрузку продукции с ООО Трейд-Сервис с</t>
  </si>
  <si>
    <t>17.07.2023</t>
  </si>
  <si>
    <t>бланк создан</t>
  </si>
  <si>
    <t>13.07.2023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</si>
  <si>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</si>
  <si>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</si>
  <si>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</si>
  <si>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</si>
  <si>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</si>
  <si>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</si>
  <si>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</si>
  <si>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</si>
  <si>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</si>
  <si>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</si>
  <si>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</si>
  <si>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</si>
  <si>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</si>
  <si>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</si>
  <si>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</si>
  <si>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</si>
  <si>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</si>
  <si>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</si>
  <si>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</si>
  <si>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</si>
  <si>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</si>
  <si>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</si>
  <si>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</si>
  <si>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</si>
  <si>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</si>
  <si>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</si>
  <si>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</si>
  <si>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</si>
  <si>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</si>
  <si>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</si>
  <si>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</si>
  <si>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</si>
  <si>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</si>
  <si>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</si>
  <si>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</si>
  <si>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</si>
  <si>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</si>
  <si>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</si>
  <si>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</si>
  <si>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</si>
  <si>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</si>
  <si>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</si>
  <si>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</si>
  <si>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</si>
  <si>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</si>
  <si>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</si>
  <si>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</si>
  <si>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</si>
  <si>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</si>
  <si>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</si>
  <si>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</si>
  <si>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</si>
  <si>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</si>
  <si>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</si>
  <si>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</si>
  <si>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</si>
  <si>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</si>
  <si>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</si>
  <si>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</si>
  <si>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</si>
  <si>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</si>
  <si>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</si>
  <si>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</si>
  <si>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</si>
  <si>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</si>
  <si>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</si>
  <si>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</si>
  <si>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</si>
  <si>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</si>
  <si>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</si>
  <si>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</si>
  <si>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</si>
  <si>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</si>
  <si>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</si>
  <si>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</si>
  <si>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</si>
  <si>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</si>
  <si>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</si>
  <si>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</si>
  <si>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</si>
  <si>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</si>
  <si>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</si>
  <si>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</si>
  <si>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</si>
  <si>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</si>
  <si>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</si>
  <si>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</si>
  <si>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</si>
  <si>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</si>
  <si>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</si>
  <si>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</si>
  <si>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</si>
  <si>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</si>
  <si>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</si>
  <si>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</si>
  <si>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</si>
  <si>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</si>
  <si>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</si>
  <si>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</si>
  <si>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</si>
  <si>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</si>
  <si>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</si>
  <si>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</si>
  <si>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</si>
  <si>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</si>
  <si>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</si>
  <si>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</si>
  <si>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</si>
  <si>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</si>
  <si>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</si>
  <si>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</si>
  <si>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</si>
  <si>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</si>
  <si>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</si>
  <si>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</si>
  <si>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</si>
  <si>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</si>
  <si>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</si>
  <si>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</si>
  <si>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</si>
  <si>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</si>
  <si>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</si>
  <si>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</si>
  <si>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</si>
  <si>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</si>
  <si>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</si>
  <si>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</si>
  <si>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</si>
  <si>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</si>
  <si>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</si>
  <si>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</si>
  <si>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</si>
  <si>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</si>
  <si>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</si>
  <si>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</si>
  <si>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</si>
  <si>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</si>
  <si>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</si>
  <si>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</si>
  <si>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</si>
  <si>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</si>
  <si>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</si>
  <si>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</si>
  <si>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</si>
  <si>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</si>
  <si>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</si>
  <si>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</si>
  <si>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</si>
  <si>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</si>
  <si>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</si>
  <si>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</si>
  <si>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</si>
  <si>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</si>
  <si>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</si>
  <si>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</si>
  <si>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</si>
  <si>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</si>
  <si>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</si>
  <si>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</si>
  <si>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</si>
  <si>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</si>
  <si>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</si>
  <si>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</si>
  <si>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</si>
  <si>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</si>
  <si>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</si>
  <si>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</si>
  <si>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</si>
  <si>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</si>
  <si>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</si>
  <si>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</si>
  <si>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</si>
  <si>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</si>
  <si>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</si>
  <si>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</si>
  <si>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</si>
  <si>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</si>
  <si>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</si>
  <si>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</si>
  <si>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</si>
  <si>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</si>
  <si>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</si>
  <si>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</si>
  <si>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</si>
  <si>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</si>
  <si>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</si>
  <si>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</si>
  <si>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</si>
  <si>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</si>
  <si>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</si>
  <si>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</si>
  <si>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</si>
  <si>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</si>
  <si>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</si>
  <si>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</si>
  <si>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</si>
  <si>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</si>
  <si>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</si>
  <si>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</si>
  <si>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</si>
  <si>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</si>
  <si>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</si>
  <si>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</si>
  <si>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</si>
  <si>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</si>
  <si>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</si>
  <si>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</si>
  <si>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</si>
  <si>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</si>
  <si>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</si>
  <si>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</si>
  <si>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</si>
  <si>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</si>
  <si>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</si>
  <si>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</si>
  <si>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</si>
  <si>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</si>
  <si>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</si>
  <si>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</si>
  <si>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</si>
  <si>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</si>
  <si>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</si>
  <si>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</si>
  <si>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</si>
  <si>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</si>
  <si>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</si>
  <si>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</si>
  <si>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</si>
  <si>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</si>
  <si>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</si>
  <si>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</si>
  <si>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</si>
  <si>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</si>
  <si>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</si>
  <si>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</si>
  <si>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</si>
  <si>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</si>
  <si>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</si>
  <si>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</si>
  <si>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</si>
  <si>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</si>
  <si>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</si>
  <si>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</si>
  <si>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</si>
  <si>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</si>
  <si>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</si>
  <si>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</si>
  <si>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</si>
  <si>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</si>
  <si>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</si>
  <si>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</si>
  <si>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</si>
  <si>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</si>
  <si>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</si>
  <si>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</si>
  <si>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</si>
  <si>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</si>
  <si>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</si>
  <si>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</si>
  <si>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</si>
  <si>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</si>
  <si>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</si>
  <si>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</si>
  <si>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</si>
  <si>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</si>
  <si>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</si>
  <si>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</si>
  <si>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</si>
  <si>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</si>
  <si>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</si>
  <si>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</si>
  <si>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</si>
  <si>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</si>
  <si>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</si>
  <si>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</si>
  <si>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</si>
  <si>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</si>
  <si>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</si>
  <si>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</si>
  <si>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</si>
  <si>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</si>
  <si>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</si>
  <si>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</si>
  <si>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</si>
  <si>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</si>
  <si>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</si>
  <si>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</si>
  <si>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</si>
  <si>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</si>
  <si>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</si>
  <si>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</si>
  <si>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</si>
  <si>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</si>
  <si>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</si>
  <si>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</si>
  <si>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</si>
  <si>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</si>
  <si>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</si>
  <si>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</si>
  <si>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</si>
  <si>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</si>
  <si>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</si>
  <si>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</si>
  <si>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</si>
  <si>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</si>
  <si>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</si>
  <si>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</si>
  <si>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</si>
  <si>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</si>
  <si>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</si>
  <si>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</si>
  <si>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</si>
  <si>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</si>
  <si>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</si>
  <si>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</si>
  <si>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</si>
  <si>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</si>
  <si>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</si>
  <si>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</si>
  <si>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</si>
  <si>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</si>
  <si>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</si>
  <si>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</si>
  <si>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</si>
  <si>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</si>
  <si>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</si>
  <si>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</si>
  <si>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</si>
  <si>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</si>
  <si>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</si>
  <si>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</si>
  <si>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</si>
  <si>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</si>
  <si>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</si>
  <si>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</si>
  <si>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</si>
  <si>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</si>
  <si>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</si>
  <si>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</si>
  <si>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</si>
  <si>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</si>
  <si>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</si>
  <si>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</si>
  <si>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</si>
  <si>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</si>
  <si>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</si>
  <si>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</si>
  <si>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</si>
  <si>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</si>
  <si>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</si>
  <si>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</si>
  <si>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</si>
  <si>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</si>
  <si>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</si>
  <si>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</si>
  <si>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</si>
  <si>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</si>
  <si>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</si>
  <si>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</si>
  <si>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</si>
  <si>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</si>
  <si>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</si>
  <si>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</si>
  <si>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</si>
  <si>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</si>
  <si>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</si>
  <si>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</si>
  <si>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</si>
  <si>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</si>
  <si>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</si>
  <si>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</si>
  <si>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</si>
  <si>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</si>
  <si>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</si>
  <si>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</si>
  <si>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</si>
  <si>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</si>
  <si>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</si>
  <si>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</si>
  <si>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</si>
  <si>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</si>
  <si>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</si>
  <si>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</si>
  <si>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</si>
  <si>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</si>
  <si>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</si>
  <si>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</si>
  <si>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</si>
  <si>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</si>
  <si>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</si>
  <si>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</si>
  <si>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</si>
  <si>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</si>
  <si>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</si>
  <si>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</si>
  <si>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</si>
  <si>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</si>
  <si>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</si>
  <si>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</si>
  <si>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</si>
  <si>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</si>
  <si>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</si>
  <si>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</si>
  <si>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</si>
  <si>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</si>
  <si>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</si>
  <si>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</si>
  <si>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</si>
  <si>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</si>
  <si>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</si>
  <si>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</si>
  <si>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</si>
  <si>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</si>
  <si>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</si>
  <si>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</si>
  <si>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</si>
  <si>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</si>
  <si>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</si>
  <si>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</si>
  <si>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</si>
  <si>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</si>
  <si>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</si>
  <si>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</si>
  <si>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</si>
  <si>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</si>
  <si>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</si>
  <si>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</si>
  <si>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</si>
  <si>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</si>
  <si>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</si>
  <si>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</si>
  <si>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</si>
  <si>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</si>
  <si>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</si>
  <si>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</si>
  <si>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</si>
  <si>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</si>
  <si>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</si>
  <si>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</si>
  <si>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</si>
  <si>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</si>
  <si>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</si>
  <si>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</si>
  <si>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</si>
  <si>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</si>
  <si>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</si>
  <si>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</si>
  <si>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</si>
  <si>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</si>
  <si>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</si>
  <si>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</si>
  <si>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</si>
  <si>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</si>
  <si>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</si>
  <si>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</si>
  <si>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</si>
  <si>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</si>
  <si>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</si>
  <si>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</si>
  <si>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</si>
  <si>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</si>
  <si>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</si>
  <si>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</si>
  <si>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</si>
  <si>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</si>
  <si>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</si>
  <si>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</si>
  <si>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</si>
  <si>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</si>
  <si>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</si>
  <si>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</si>
  <si>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</si>
  <si>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</si>
  <si>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</si>
  <si>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</si>
  <si>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</si>
  <si>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</si>
  <si>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</si>
  <si>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</si>
  <si>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</si>
  <si>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</si>
  <si>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</si>
  <si>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</si>
  <si>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</si>
  <si>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</si>
  <si>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</si>
  <si>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</si>
  <si>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</si>
  <si>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</si>
  <si>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</si>
  <si>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</si>
  <si>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</si>
  <si>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</si>
  <si>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</si>
  <si>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</si>
  <si>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</si>
  <si>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</si>
  <si>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</si>
  <si>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</si>
  <si>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</si>
  <si>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</si>
  <si>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</si>
  <si>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</si>
  <si>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</si>
  <si>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</si>
  <si>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</si>
  <si>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</si>
  <si>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</si>
  <si>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</si>
  <si>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</si>
  <si>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</si>
  <si>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</si>
  <si>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</si>
  <si>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</si>
  <si>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</si>
  <si>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</si>
  <si>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</si>
  <si>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</si>
  <si>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</si>
  <si>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</si>
  <si>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</si>
  <si>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</si>
  <si>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</si>
  <si>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</si>
  <si>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</si>
  <si>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</si>
  <si>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</si>
  <si>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</si>
  <si>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</si>
  <si>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</si>
  <si>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</si>
  <si>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</si>
  <si>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</si>
  <si>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</si>
  <si>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</si>
  <si>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</si>
  <si>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</si>
  <si>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</si>
  <si>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</si>
  <si>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</si>
  <si>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</si>
  <si>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</si>
  <si>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</si>
  <si>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</si>
  <si>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</si>
  <si>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</si>
  <si>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</si>
  <si>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</si>
  <si>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</si>
  <si>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</si>
  <si>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</si>
  <si>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</si>
  <si>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</si>
  <si>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</si>
  <si>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</si>
  <si>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</si>
  <si>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</si>
  <si>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</si>
  <si>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</si>
  <si>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</si>
  <si>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</si>
  <si>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</si>
  <si>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</si>
  <si>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</si>
  <si>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</si>
  <si>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</si>
  <si>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</si>
  <si>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</si>
  <si>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</si>
  <si>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</si>
  <si>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</si>
  <si>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</si>
  <si>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</si>
  <si>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</si>
  <si>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</si>
  <si>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</si>
  <si>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</si>
  <si>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</si>
  <si>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</si>
  <si>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</si>
  <si>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</si>
  <si>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</si>
  <si>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</si>
  <si>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</si>
  <si>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</si>
  <si>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</si>
  <si>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</si>
  <si>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</si>
  <si>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</si>
  <si>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</si>
  <si>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</si>
  <si>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</si>
  <si>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</si>
  <si>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</si>
  <si>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</si>
  <si>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</si>
  <si>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</si>
  <si>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</si>
  <si>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</si>
  <si>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</si>
  <si>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</si>
  <si>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</si>
  <si>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</si>
  <si>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</si>
  <si>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</si>
  <si>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</si>
  <si>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</si>
  <si>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</si>
  <si>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</si>
  <si>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</si>
  <si>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</si>
  <si>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</si>
  <si>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</si>
  <si>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</si>
  <si>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</si>
  <si>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</si>
  <si>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</si>
  <si>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</si>
  <si>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</si>
  <si>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</si>
  <si>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</si>
  <si>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</si>
  <si>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</si>
  <si>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</si>
  <si>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</si>
  <si>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</si>
  <si>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</si>
  <si>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</si>
  <si>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</si>
  <si>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</si>
  <si>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</si>
  <si>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</si>
  <si>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</si>
  <si>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</si>
  <si>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</si>
  <si>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</si>
  <si>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</si>
  <si>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</si>
  <si>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</si>
  <si>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</si>
  <si>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</si>
  <si>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</si>
  <si>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</si>
  <si>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</si>
  <si>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</si>
  <si>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</si>
  <si>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</si>
  <si>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</si>
  <si>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</si>
  <si>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</si>
  <si>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</si>
  <si>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</si>
  <si>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</si>
  <si>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</si>
  <si>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</si>
  <si>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</si>
  <si>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</si>
  <si>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</si>
  <si>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</si>
  <si>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</si>
  <si>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</si>
  <si>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</si>
  <si>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</si>
  <si>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</si>
  <si>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</si>
  <si>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-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</si>
</sst>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5" fillId="0" borderId="15" xfId="0" applyFont="1" applyBorder="1" applyAlignment="1">
      <alignment horizontal="left" vertical="center" wrapText="1"/>
    </xf>
    <xf numFmtId="0" fontId="0" fillId="0" borderId="19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1" customFormat="1" ht="45" customHeight="1" x14ac:dyDescent="0.2">
      <c r="A1" s="42"/>
      <c r="B1" s="42"/>
      <c r="C1" s="42"/>
      <c r="D1" s="601" t="s">
        <v>0</v>
      </c>
      <c r="E1" s="564"/>
      <c r="F1" s="564"/>
      <c r="G1" s="13" t="s">
        <v>1</v>
      </c>
      <c r="H1" s="601" t="s">
        <v>2</v>
      </c>
      <c r="I1" s="564"/>
      <c r="J1" s="564"/>
      <c r="K1" s="564"/>
      <c r="L1" s="564"/>
      <c r="M1" s="564"/>
      <c r="N1" s="564"/>
      <c r="O1" s="602" t="s">
        <v>3</v>
      </c>
      <c r="P1" s="564"/>
      <c r="Q1" s="5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5"/>
      <c r="O2" s="305"/>
      <c r="P2" s="305"/>
      <c r="Q2" s="305"/>
      <c r="R2" s="305"/>
      <c r="S2" s="305"/>
      <c r="T2" s="305"/>
      <c r="U2" s="17"/>
      <c r="V2" s="17"/>
      <c r="W2" s="17"/>
      <c r="X2" s="17"/>
      <c r="Y2" s="52"/>
      <c r="Z2" s="52"/>
      <c r="AA2" s="52"/>
    </row>
    <row r="3" spans="1:28" s="2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5"/>
      <c r="N3" s="305"/>
      <c r="O3" s="305"/>
      <c r="P3" s="305"/>
      <c r="Q3" s="305"/>
      <c r="R3" s="305"/>
      <c r="S3" s="305"/>
      <c r="T3" s="305"/>
      <c r="U3" s="17"/>
      <c r="V3" s="17"/>
      <c r="W3" s="17"/>
      <c r="X3" s="17"/>
      <c r="Y3" s="52"/>
      <c r="Z3" s="52"/>
      <c r="AA3" s="52"/>
    </row>
    <row r="4" spans="1:28" s="2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1" customFormat="1" ht="23.45" customHeight="1" x14ac:dyDescent="0.2">
      <c r="A5" s="583" t="s">
        <v>8</v>
      </c>
      <c r="B5" s="302"/>
      <c r="C5" s="303"/>
      <c r="D5" s="604"/>
      <c r="E5" s="605"/>
      <c r="F5" s="606" t="s">
        <v>9</v>
      </c>
      <c r="G5" s="303"/>
      <c r="H5" s="604" t="s">
        <v>671</v>
      </c>
      <c r="I5" s="607"/>
      <c r="J5" s="607"/>
      <c r="K5" s="605"/>
      <c r="M5" s="25" t="s">
        <v>10</v>
      </c>
      <c r="N5" s="600">
        <v>45127</v>
      </c>
      <c r="O5" s="578"/>
      <c r="Q5" s="608" t="s">
        <v>11</v>
      </c>
      <c r="R5" s="306"/>
      <c r="S5" s="609" t="s">
        <v>12</v>
      </c>
      <c r="T5" s="578"/>
      <c r="Y5" s="52"/>
      <c r="Z5" s="52"/>
      <c r="AA5" s="52"/>
    </row>
    <row r="6" spans="1:28" s="291" customFormat="1" ht="24" customHeight="1" x14ac:dyDescent="0.2">
      <c r="A6" s="583" t="s">
        <v>13</v>
      </c>
      <c r="B6" s="302"/>
      <c r="C6" s="303"/>
      <c r="D6" s="584" t="s">
        <v>629</v>
      </c>
      <c r="E6" s="585"/>
      <c r="F6" s="585"/>
      <c r="G6" s="585"/>
      <c r="H6" s="585"/>
      <c r="I6" s="585"/>
      <c r="J6" s="585"/>
      <c r="K6" s="578"/>
      <c r="M6" s="25" t="s">
        <v>15</v>
      </c>
      <c r="N6" s="586" t="str">
        <f>IF(N5=0," ",CHOOSE(WEEKDAY(N5,2),"Понедельник","Вторник","Среда","Четверг","Пятница","Суббота","Воскресенье"))</f>
        <v>Четверг</v>
      </c>
      <c r="O6" s="310"/>
      <c r="Q6" s="587" t="s">
        <v>16</v>
      </c>
      <c r="R6" s="306"/>
      <c r="S6" s="588" t="s">
        <v>17</v>
      </c>
      <c r="T6" s="580"/>
      <c r="Y6" s="52"/>
      <c r="Z6" s="52"/>
      <c r="AA6" s="52"/>
    </row>
    <row r="7" spans="1:28" s="291" customFormat="1" ht="21.75" hidden="1" customHeight="1" x14ac:dyDescent="0.2">
      <c r="A7" s="56"/>
      <c r="B7" s="56"/>
      <c r="C7" s="56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82"/>
      <c r="M7" s="25"/>
      <c r="N7" s="43"/>
      <c r="O7" s="43"/>
      <c r="Q7" s="305"/>
      <c r="R7" s="306"/>
      <c r="S7" s="589"/>
      <c r="T7" s="590"/>
      <c r="Y7" s="52"/>
      <c r="Z7" s="52"/>
      <c r="AA7" s="52"/>
    </row>
    <row r="8" spans="1:28" s="291" customFormat="1" ht="25.5" customHeight="1" x14ac:dyDescent="0.2">
      <c r="A8" s="595" t="s">
        <v>18</v>
      </c>
      <c r="B8" s="316"/>
      <c r="C8" s="317"/>
      <c r="D8" s="596"/>
      <c r="E8" s="597"/>
      <c r="F8" s="597"/>
      <c r="G8" s="597"/>
      <c r="H8" s="597"/>
      <c r="I8" s="597"/>
      <c r="J8" s="597"/>
      <c r="K8" s="598"/>
      <c r="M8" s="25" t="s">
        <v>19</v>
      </c>
      <c r="N8" s="577">
        <v>0.45833333333333331</v>
      </c>
      <c r="O8" s="578"/>
      <c r="Q8" s="305"/>
      <c r="R8" s="306"/>
      <c r="S8" s="589"/>
      <c r="T8" s="590"/>
      <c r="Y8" s="52"/>
      <c r="Z8" s="52"/>
      <c r="AA8" s="52"/>
    </row>
    <row r="9" spans="1:28" s="291" customFormat="1" ht="39.950000000000003" customHeight="1" x14ac:dyDescent="0.2">
      <c r="A9" s="5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574"/>
      <c r="E9" s="575"/>
      <c r="F9" s="5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M9" s="27" t="s">
        <v>20</v>
      </c>
      <c r="N9" s="600"/>
      <c r="O9" s="578"/>
      <c r="Q9" s="305"/>
      <c r="R9" s="306"/>
      <c r="S9" s="591"/>
      <c r="T9" s="592"/>
      <c r="U9" s="44"/>
      <c r="V9" s="44"/>
      <c r="W9" s="44"/>
      <c r="X9" s="44"/>
      <c r="Y9" s="52"/>
      <c r="Z9" s="52"/>
      <c r="AA9" s="52"/>
    </row>
    <row r="10" spans="1:28" s="291" customFormat="1" ht="26.45" customHeight="1" x14ac:dyDescent="0.2">
      <c r="A10" s="5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574"/>
      <c r="E10" s="575"/>
      <c r="F10" s="5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576" t="str">
        <f>IFERROR(VLOOKUP($D$10,Proxy,2,FALSE),"")</f>
        <v/>
      </c>
      <c r="I10" s="305"/>
      <c r="J10" s="305"/>
      <c r="K10" s="305"/>
      <c r="M10" s="27" t="s">
        <v>21</v>
      </c>
      <c r="N10" s="577"/>
      <c r="O10" s="578"/>
      <c r="R10" s="25" t="s">
        <v>22</v>
      </c>
      <c r="S10" s="579" t="s">
        <v>23</v>
      </c>
      <c r="T10" s="580"/>
      <c r="U10" s="45"/>
      <c r="V10" s="45"/>
      <c r="W10" s="45"/>
      <c r="X10" s="45"/>
      <c r="Y10" s="52"/>
      <c r="Z10" s="52"/>
      <c r="AA10" s="52"/>
    </row>
    <row r="11" spans="1:28" s="29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7"/>
      <c r="O11" s="578"/>
      <c r="R11" s="25" t="s">
        <v>26</v>
      </c>
      <c r="S11" s="560" t="s">
        <v>27</v>
      </c>
      <c r="T11" s="561"/>
      <c r="U11" s="46"/>
      <c r="V11" s="46"/>
      <c r="W11" s="46"/>
      <c r="X11" s="46"/>
      <c r="Y11" s="52"/>
      <c r="Z11" s="52"/>
      <c r="AA11" s="52"/>
    </row>
    <row r="12" spans="1:28" s="291" customFormat="1" ht="18.600000000000001" customHeight="1" x14ac:dyDescent="0.2">
      <c r="A12" s="559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3"/>
      <c r="M12" s="25" t="s">
        <v>29</v>
      </c>
      <c r="N12" s="581"/>
      <c r="O12" s="582"/>
      <c r="P12" s="24"/>
      <c r="R12" s="25"/>
      <c r="S12" s="564"/>
      <c r="T12" s="305"/>
      <c r="Y12" s="52"/>
      <c r="Z12" s="52"/>
      <c r="AA12" s="52"/>
    </row>
    <row r="13" spans="1:28" s="291" customFormat="1" ht="23.25" customHeight="1" x14ac:dyDescent="0.2">
      <c r="A13" s="559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3"/>
      <c r="L13" s="27"/>
      <c r="M13" s="27" t="s">
        <v>31</v>
      </c>
      <c r="N13" s="560"/>
      <c r="O13" s="561"/>
      <c r="P13" s="24"/>
      <c r="U13" s="50"/>
      <c r="V13" s="50"/>
      <c r="W13" s="50"/>
      <c r="X13" s="50"/>
      <c r="Y13" s="52"/>
      <c r="Z13" s="52"/>
      <c r="AA13" s="52"/>
    </row>
    <row r="14" spans="1:28" s="291" customFormat="1" ht="18.600000000000001" customHeight="1" x14ac:dyDescent="0.2">
      <c r="A14" s="559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3"/>
      <c r="U14" s="51"/>
      <c r="V14" s="51"/>
      <c r="W14" s="51"/>
      <c r="X14" s="51"/>
      <c r="Y14" s="52"/>
      <c r="Z14" s="52"/>
      <c r="AA14" s="52"/>
    </row>
    <row r="15" spans="1:28" s="291" customFormat="1" ht="22.5" customHeight="1" x14ac:dyDescent="0.2">
      <c r="A15" s="562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3"/>
      <c r="M15" s="563" t="s">
        <v>34</v>
      </c>
      <c r="N15" s="564"/>
      <c r="O15" s="564"/>
      <c r="P15" s="564"/>
      <c r="Q15" s="5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46" t="s">
        <v>35</v>
      </c>
      <c r="B17" s="546" t="s">
        <v>36</v>
      </c>
      <c r="C17" s="567" t="s">
        <v>37</v>
      </c>
      <c r="D17" s="546" t="s">
        <v>38</v>
      </c>
      <c r="E17" s="568"/>
      <c r="F17" s="546" t="s">
        <v>39</v>
      </c>
      <c r="G17" s="546" t="s">
        <v>40</v>
      </c>
      <c r="H17" s="546" t="s">
        <v>41</v>
      </c>
      <c r="I17" s="546" t="s">
        <v>42</v>
      </c>
      <c r="J17" s="546" t="s">
        <v>43</v>
      </c>
      <c r="K17" s="546" t="s">
        <v>44</v>
      </c>
      <c r="L17" s="546" t="s">
        <v>45</v>
      </c>
      <c r="M17" s="546" t="s">
        <v>46</v>
      </c>
      <c r="N17" s="571"/>
      <c r="O17" s="571"/>
      <c r="P17" s="571"/>
      <c r="Q17" s="568"/>
      <c r="R17" s="566" t="s">
        <v>47</v>
      </c>
      <c r="S17" s="303"/>
      <c r="T17" s="546" t="s">
        <v>48</v>
      </c>
      <c r="U17" s="546" t="s">
        <v>49</v>
      </c>
      <c r="V17" s="548" t="s">
        <v>50</v>
      </c>
      <c r="W17" s="546" t="s">
        <v>51</v>
      </c>
      <c r="X17" s="550" t="s">
        <v>52</v>
      </c>
      <c r="Y17" s="550" t="s">
        <v>53</v>
      </c>
      <c r="Z17" s="550" t="s">
        <v>54</v>
      </c>
      <c r="AA17" s="552"/>
      <c r="AB17" s="553"/>
      <c r="AC17" s="557" t="s">
        <v>55</v>
      </c>
    </row>
    <row r="18" spans="1:29" ht="14.25" customHeight="1" x14ac:dyDescent="0.2">
      <c r="A18" s="547"/>
      <c r="B18" s="547"/>
      <c r="C18" s="547"/>
      <c r="D18" s="569"/>
      <c r="E18" s="570"/>
      <c r="F18" s="547"/>
      <c r="G18" s="547"/>
      <c r="H18" s="547"/>
      <c r="I18" s="547"/>
      <c r="J18" s="547"/>
      <c r="K18" s="547"/>
      <c r="L18" s="547"/>
      <c r="M18" s="569"/>
      <c r="N18" s="572"/>
      <c r="O18" s="572"/>
      <c r="P18" s="572"/>
      <c r="Q18" s="570"/>
      <c r="R18" s="290" t="s">
        <v>56</v>
      </c>
      <c r="S18" s="290" t="s">
        <v>57</v>
      </c>
      <c r="T18" s="547"/>
      <c r="U18" s="547"/>
      <c r="V18" s="549"/>
      <c r="W18" s="547"/>
      <c r="X18" s="551"/>
      <c r="Y18" s="551"/>
      <c r="Z18" s="554"/>
      <c r="AA18" s="555"/>
      <c r="AB18" s="556"/>
      <c r="AC18" s="558"/>
    </row>
    <row r="19" spans="1:29" ht="27.75" customHeight="1" x14ac:dyDescent="0.2">
      <c r="A19" s="325" t="s">
        <v>58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7" t="s">
        <v>58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289"/>
      <c r="Y20" s="289"/>
    </row>
    <row r="21" spans="1:29" ht="14.25" customHeight="1" x14ac:dyDescent="0.25">
      <c r="A21" s="320" t="s">
        <v>59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288"/>
      <c r="Y21" s="288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09">
        <v>4607091389258</v>
      </c>
      <c r="E22" s="310"/>
      <c r="F22" s="292">
        <v>0.3</v>
      </c>
      <c r="G22" s="33">
        <v>6</v>
      </c>
      <c r="H22" s="292">
        <v>1.8</v>
      </c>
      <c r="I22" s="292">
        <v>2</v>
      </c>
      <c r="J22" s="33">
        <v>156</v>
      </c>
      <c r="K22" s="34" t="s">
        <v>62</v>
      </c>
      <c r="L22" s="33">
        <v>35</v>
      </c>
      <c r="M22" s="544" t="s">
        <v>63</v>
      </c>
      <c r="N22" s="312"/>
      <c r="O22" s="312"/>
      <c r="P22" s="312"/>
      <c r="Q22" s="310"/>
      <c r="R22" s="35"/>
      <c r="S22" s="35"/>
      <c r="T22" s="36" t="s">
        <v>64</v>
      </c>
      <c r="U22" s="293">
        <v>0</v>
      </c>
      <c r="V22" s="29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62" t="s">
        <v>1</v>
      </c>
    </row>
    <row r="23" spans="1:29" x14ac:dyDescent="0.2">
      <c r="A23" s="318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19"/>
      <c r="M23" s="315" t="s">
        <v>65</v>
      </c>
      <c r="N23" s="316"/>
      <c r="O23" s="316"/>
      <c r="P23" s="316"/>
      <c r="Q23" s="316"/>
      <c r="R23" s="316"/>
      <c r="S23" s="317"/>
      <c r="T23" s="38" t="s">
        <v>66</v>
      </c>
      <c r="U23" s="295">
        <f>IFERROR(U22/H22,"0")</f>
        <v>0</v>
      </c>
      <c r="V23" s="295">
        <f>IFERROR(V22/H22,"0")</f>
        <v>0</v>
      </c>
      <c r="W23" s="295">
        <f>IFERROR(IF(W22="",0,W22),"0")</f>
        <v>0</v>
      </c>
      <c r="X23" s="296"/>
      <c r="Y23" s="296"/>
    </row>
    <row r="24" spans="1:29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19"/>
      <c r="M24" s="315" t="s">
        <v>65</v>
      </c>
      <c r="N24" s="316"/>
      <c r="O24" s="316"/>
      <c r="P24" s="316"/>
      <c r="Q24" s="316"/>
      <c r="R24" s="316"/>
      <c r="S24" s="317"/>
      <c r="T24" s="38" t="s">
        <v>64</v>
      </c>
      <c r="U24" s="295">
        <f>IFERROR(SUM(U22:U22),"0")</f>
        <v>0</v>
      </c>
      <c r="V24" s="295">
        <f>IFERROR(SUM(V22:V22),"0")</f>
        <v>0</v>
      </c>
      <c r="W24" s="38"/>
      <c r="X24" s="296"/>
      <c r="Y24" s="296"/>
    </row>
    <row r="25" spans="1:29" ht="14.25" customHeight="1" x14ac:dyDescent="0.25">
      <c r="A25" s="320" t="s">
        <v>67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288"/>
      <c r="Y25" s="288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09">
        <v>4607091383881</v>
      </c>
      <c r="E26" s="310"/>
      <c r="F26" s="292">
        <v>0.33</v>
      </c>
      <c r="G26" s="33">
        <v>6</v>
      </c>
      <c r="H26" s="292">
        <v>1.98</v>
      </c>
      <c r="I26" s="292">
        <v>2.246</v>
      </c>
      <c r="J26" s="33">
        <v>156</v>
      </c>
      <c r="K26" s="34" t="s">
        <v>62</v>
      </c>
      <c r="L26" s="33">
        <v>35</v>
      </c>
      <c r="M26" s="54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0"/>
      <c r="R26" s="35"/>
      <c r="S26" s="35"/>
      <c r="T26" s="36" t="s">
        <v>64</v>
      </c>
      <c r="U26" s="293">
        <v>0</v>
      </c>
      <c r="V26" s="29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3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09">
        <v>4607091388237</v>
      </c>
      <c r="E27" s="310"/>
      <c r="F27" s="292">
        <v>0.42</v>
      </c>
      <c r="G27" s="33">
        <v>6</v>
      </c>
      <c r="H27" s="292">
        <v>2.52</v>
      </c>
      <c r="I27" s="292">
        <v>2.786</v>
      </c>
      <c r="J27" s="33">
        <v>156</v>
      </c>
      <c r="K27" s="34" t="s">
        <v>62</v>
      </c>
      <c r="L27" s="33">
        <v>35</v>
      </c>
      <c r="M27" s="5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0"/>
      <c r="R27" s="35"/>
      <c r="S27" s="35"/>
      <c r="T27" s="36" t="s">
        <v>64</v>
      </c>
      <c r="U27" s="293">
        <v>0</v>
      </c>
      <c r="V27" s="294">
        <f t="shared" si="0"/>
        <v>0</v>
      </c>
      <c r="W27" s="37" t="str">
        <f t="shared" si="1"/>
        <v/>
      </c>
      <c r="X27" s="57"/>
      <c r="Y27" s="58"/>
      <c r="AC27" s="64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09">
        <v>4607091383935</v>
      </c>
      <c r="E28" s="310"/>
      <c r="F28" s="292">
        <v>0.33</v>
      </c>
      <c r="G28" s="33">
        <v>6</v>
      </c>
      <c r="H28" s="292">
        <v>1.98</v>
      </c>
      <c r="I28" s="292">
        <v>2.246</v>
      </c>
      <c r="J28" s="33">
        <v>156</v>
      </c>
      <c r="K28" s="34" t="s">
        <v>62</v>
      </c>
      <c r="L28" s="33">
        <v>30</v>
      </c>
      <c r="M28" s="5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0"/>
      <c r="R28" s="35"/>
      <c r="S28" s="35"/>
      <c r="T28" s="36" t="s">
        <v>64</v>
      </c>
      <c r="U28" s="293">
        <v>0</v>
      </c>
      <c r="V28" s="294">
        <f t="shared" si="0"/>
        <v>0</v>
      </c>
      <c r="W28" s="37" t="str">
        <f t="shared" si="1"/>
        <v/>
      </c>
      <c r="X28" s="57"/>
      <c r="Y28" s="58"/>
      <c r="AC28" s="65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09">
        <v>4680115881853</v>
      </c>
      <c r="E29" s="310"/>
      <c r="F29" s="292">
        <v>0.33</v>
      </c>
      <c r="G29" s="33">
        <v>6</v>
      </c>
      <c r="H29" s="292">
        <v>1.98</v>
      </c>
      <c r="I29" s="292">
        <v>2.246</v>
      </c>
      <c r="J29" s="33">
        <v>156</v>
      </c>
      <c r="K29" s="34" t="s">
        <v>62</v>
      </c>
      <c r="L29" s="33">
        <v>30</v>
      </c>
      <c r="M29" s="541" t="s">
        <v>76</v>
      </c>
      <c r="N29" s="312"/>
      <c r="O29" s="312"/>
      <c r="P29" s="312"/>
      <c r="Q29" s="310"/>
      <c r="R29" s="35"/>
      <c r="S29" s="35"/>
      <c r="T29" s="36" t="s">
        <v>64</v>
      </c>
      <c r="U29" s="293">
        <v>0</v>
      </c>
      <c r="V29" s="294">
        <f t="shared" si="0"/>
        <v>0</v>
      </c>
      <c r="W29" s="37" t="str">
        <f t="shared" si="1"/>
        <v/>
      </c>
      <c r="X29" s="57"/>
      <c r="Y29" s="58"/>
      <c r="AC29" s="66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09">
        <v>4607091383911</v>
      </c>
      <c r="E30" s="310"/>
      <c r="F30" s="292">
        <v>0.33</v>
      </c>
      <c r="G30" s="33">
        <v>6</v>
      </c>
      <c r="H30" s="292">
        <v>1.98</v>
      </c>
      <c r="I30" s="292">
        <v>2.246</v>
      </c>
      <c r="J30" s="33">
        <v>156</v>
      </c>
      <c r="K30" s="34" t="s">
        <v>62</v>
      </c>
      <c r="L30" s="33">
        <v>35</v>
      </c>
      <c r="M30" s="54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0"/>
      <c r="R30" s="35"/>
      <c r="S30" s="35"/>
      <c r="T30" s="36" t="s">
        <v>64</v>
      </c>
      <c r="U30" s="293">
        <v>0</v>
      </c>
      <c r="V30" s="294">
        <f t="shared" si="0"/>
        <v>0</v>
      </c>
      <c r="W30" s="37" t="str">
        <f t="shared" si="1"/>
        <v/>
      </c>
      <c r="X30" s="57"/>
      <c r="Y30" s="58"/>
      <c r="AC30" s="67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09">
        <v>4607091388244</v>
      </c>
      <c r="E31" s="310"/>
      <c r="F31" s="292">
        <v>0.42</v>
      </c>
      <c r="G31" s="33">
        <v>6</v>
      </c>
      <c r="H31" s="292">
        <v>2.52</v>
      </c>
      <c r="I31" s="292">
        <v>2.786</v>
      </c>
      <c r="J31" s="33">
        <v>156</v>
      </c>
      <c r="K31" s="34" t="s">
        <v>62</v>
      </c>
      <c r="L31" s="33">
        <v>35</v>
      </c>
      <c r="M31" s="54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0"/>
      <c r="R31" s="35"/>
      <c r="S31" s="35"/>
      <c r="T31" s="36" t="s">
        <v>64</v>
      </c>
      <c r="U31" s="293">
        <v>0</v>
      </c>
      <c r="V31" s="294">
        <f t="shared" si="0"/>
        <v>0</v>
      </c>
      <c r="W31" s="37" t="str">
        <f t="shared" si="1"/>
        <v/>
      </c>
      <c r="X31" s="57"/>
      <c r="Y31" s="58"/>
      <c r="AC31" s="68" t="s">
        <v>1</v>
      </c>
    </row>
    <row r="32" spans="1:29" x14ac:dyDescent="0.2">
      <c r="A32" s="318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19"/>
      <c r="M32" s="315" t="s">
        <v>65</v>
      </c>
      <c r="N32" s="316"/>
      <c r="O32" s="316"/>
      <c r="P32" s="316"/>
      <c r="Q32" s="316"/>
      <c r="R32" s="316"/>
      <c r="S32" s="317"/>
      <c r="T32" s="38" t="s">
        <v>66</v>
      </c>
      <c r="U32" s="295">
        <f>IFERROR(U26/H26,"0")+IFERROR(U27/H27,"0")+IFERROR(U28/H28,"0")+IFERROR(U29/H29,"0")+IFERROR(U30/H30,"0")+IFERROR(U31/H31,"0")</f>
        <v>0</v>
      </c>
      <c r="V32" s="295">
        <f>IFERROR(V26/H26,"0")+IFERROR(V27/H27,"0")+IFERROR(V28/H28,"0")+IFERROR(V29/H29,"0")+IFERROR(V30/H30,"0")+IFERROR(V31/H31,"0")</f>
        <v>0</v>
      </c>
      <c r="W32" s="295">
        <f>IFERROR(IF(W26="",0,W26),"0")+IFERROR(IF(W27="",0,W27),"0")+IFERROR(IF(W28="",0,W28),"0")+IFERROR(IF(W29="",0,W29),"0")+IFERROR(IF(W30="",0,W30),"0")+IFERROR(IF(W31="",0,W31),"0")</f>
        <v>0</v>
      </c>
      <c r="X32" s="296"/>
      <c r="Y32" s="296"/>
    </row>
    <row r="33" spans="1:29" x14ac:dyDescent="0.2">
      <c r="A33" s="305"/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19"/>
      <c r="M33" s="315" t="s">
        <v>65</v>
      </c>
      <c r="N33" s="316"/>
      <c r="O33" s="316"/>
      <c r="P33" s="316"/>
      <c r="Q33" s="316"/>
      <c r="R33" s="316"/>
      <c r="S33" s="317"/>
      <c r="T33" s="38" t="s">
        <v>64</v>
      </c>
      <c r="U33" s="295">
        <f>IFERROR(SUM(U26:U31),"0")</f>
        <v>0</v>
      </c>
      <c r="V33" s="295">
        <f>IFERROR(SUM(V26:V31),"0")</f>
        <v>0</v>
      </c>
      <c r="W33" s="38"/>
      <c r="X33" s="296"/>
      <c r="Y33" s="296"/>
    </row>
    <row r="34" spans="1:29" ht="14.25" customHeight="1" x14ac:dyDescent="0.25">
      <c r="A34" s="320" t="s">
        <v>81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288"/>
      <c r="Y34" s="288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09">
        <v>4607091388503</v>
      </c>
      <c r="E35" s="310"/>
      <c r="F35" s="292">
        <v>0.05</v>
      </c>
      <c r="G35" s="33">
        <v>12</v>
      </c>
      <c r="H35" s="292">
        <v>0.6</v>
      </c>
      <c r="I35" s="292">
        <v>0.84199999999999997</v>
      </c>
      <c r="J35" s="33">
        <v>156</v>
      </c>
      <c r="K35" s="34" t="s">
        <v>84</v>
      </c>
      <c r="L35" s="33">
        <v>120</v>
      </c>
      <c r="M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0"/>
      <c r="R35" s="35"/>
      <c r="S35" s="35"/>
      <c r="T35" s="36" t="s">
        <v>64</v>
      </c>
      <c r="U35" s="293">
        <v>0</v>
      </c>
      <c r="V35" s="29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9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09">
        <v>4680115880139</v>
      </c>
      <c r="E36" s="310"/>
      <c r="F36" s="292">
        <v>2.5000000000000001E-2</v>
      </c>
      <c r="G36" s="33">
        <v>10</v>
      </c>
      <c r="H36" s="292">
        <v>0.25</v>
      </c>
      <c r="I36" s="292">
        <v>0.41</v>
      </c>
      <c r="J36" s="33">
        <v>234</v>
      </c>
      <c r="K36" s="34" t="s">
        <v>88</v>
      </c>
      <c r="L36" s="33">
        <v>120</v>
      </c>
      <c r="M36" s="53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0"/>
      <c r="R36" s="35"/>
      <c r="S36" s="35"/>
      <c r="T36" s="36" t="s">
        <v>64</v>
      </c>
      <c r="U36" s="293">
        <v>0</v>
      </c>
      <c r="V36" s="29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70" t="s">
        <v>85</v>
      </c>
    </row>
    <row r="37" spans="1:29" x14ac:dyDescent="0.2">
      <c r="A37" s="318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19"/>
      <c r="M37" s="315" t="s">
        <v>65</v>
      </c>
      <c r="N37" s="316"/>
      <c r="O37" s="316"/>
      <c r="P37" s="316"/>
      <c r="Q37" s="316"/>
      <c r="R37" s="316"/>
      <c r="S37" s="317"/>
      <c r="T37" s="38" t="s">
        <v>66</v>
      </c>
      <c r="U37" s="295">
        <f>IFERROR(U35/H35,"0")+IFERROR(U36/H36,"0")</f>
        <v>0</v>
      </c>
      <c r="V37" s="295">
        <f>IFERROR(V35/H35,"0")+IFERROR(V36/H36,"0")</f>
        <v>0</v>
      </c>
      <c r="W37" s="295">
        <f>IFERROR(IF(W35="",0,W35),"0")+IFERROR(IF(W36="",0,W36),"0")</f>
        <v>0</v>
      </c>
      <c r="X37" s="296"/>
      <c r="Y37" s="296"/>
    </row>
    <row r="38" spans="1:29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19"/>
      <c r="M38" s="315" t="s">
        <v>65</v>
      </c>
      <c r="N38" s="316"/>
      <c r="O38" s="316"/>
      <c r="P38" s="316"/>
      <c r="Q38" s="316"/>
      <c r="R38" s="316"/>
      <c r="S38" s="317"/>
      <c r="T38" s="38" t="s">
        <v>64</v>
      </c>
      <c r="U38" s="295">
        <f>IFERROR(SUM(U35:U36),"0")</f>
        <v>0</v>
      </c>
      <c r="V38" s="295">
        <f>IFERROR(SUM(V35:V36),"0")</f>
        <v>0</v>
      </c>
      <c r="W38" s="38"/>
      <c r="X38" s="296"/>
      <c r="Y38" s="296"/>
    </row>
    <row r="39" spans="1:29" ht="14.25" customHeight="1" x14ac:dyDescent="0.25">
      <c r="A39" s="320" t="s">
        <v>89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288"/>
      <c r="Y39" s="288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09">
        <v>4607091388282</v>
      </c>
      <c r="E40" s="310"/>
      <c r="F40" s="292">
        <v>0.3</v>
      </c>
      <c r="G40" s="33">
        <v>6</v>
      </c>
      <c r="H40" s="292">
        <v>1.8</v>
      </c>
      <c r="I40" s="292">
        <v>2.0840000000000001</v>
      </c>
      <c r="J40" s="33">
        <v>156</v>
      </c>
      <c r="K40" s="34" t="s">
        <v>84</v>
      </c>
      <c r="L40" s="33">
        <v>30</v>
      </c>
      <c r="M40" s="53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0"/>
      <c r="R40" s="35"/>
      <c r="S40" s="35"/>
      <c r="T40" s="36" t="s">
        <v>64</v>
      </c>
      <c r="U40" s="293">
        <v>0</v>
      </c>
      <c r="V40" s="294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71" t="s">
        <v>1</v>
      </c>
    </row>
    <row r="41" spans="1:29" x14ac:dyDescent="0.2">
      <c r="A41" s="318"/>
      <c r="B41" s="305"/>
      <c r="C41" s="305"/>
      <c r="D41" s="305"/>
      <c r="E41" s="305"/>
      <c r="F41" s="305"/>
      <c r="G41" s="305"/>
      <c r="H41" s="305"/>
      <c r="I41" s="305"/>
      <c r="J41" s="305"/>
      <c r="K41" s="305"/>
      <c r="L41" s="319"/>
      <c r="M41" s="315" t="s">
        <v>65</v>
      </c>
      <c r="N41" s="316"/>
      <c r="O41" s="316"/>
      <c r="P41" s="316"/>
      <c r="Q41" s="316"/>
      <c r="R41" s="316"/>
      <c r="S41" s="317"/>
      <c r="T41" s="38" t="s">
        <v>66</v>
      </c>
      <c r="U41" s="295">
        <f>IFERROR(U40/H40,"0")</f>
        <v>0</v>
      </c>
      <c r="V41" s="295">
        <f>IFERROR(V40/H40,"0")</f>
        <v>0</v>
      </c>
      <c r="W41" s="295">
        <f>IFERROR(IF(W40="",0,W40),"0")</f>
        <v>0</v>
      </c>
      <c r="X41" s="296"/>
      <c r="Y41" s="296"/>
    </row>
    <row r="42" spans="1:29" x14ac:dyDescent="0.2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19"/>
      <c r="M42" s="315" t="s">
        <v>65</v>
      </c>
      <c r="N42" s="316"/>
      <c r="O42" s="316"/>
      <c r="P42" s="316"/>
      <c r="Q42" s="316"/>
      <c r="R42" s="316"/>
      <c r="S42" s="317"/>
      <c r="T42" s="38" t="s">
        <v>64</v>
      </c>
      <c r="U42" s="295">
        <f>IFERROR(SUM(U40:U40),"0")</f>
        <v>0</v>
      </c>
      <c r="V42" s="295">
        <f>IFERROR(SUM(V40:V40),"0")</f>
        <v>0</v>
      </c>
      <c r="W42" s="38"/>
      <c r="X42" s="296"/>
      <c r="Y42" s="296"/>
    </row>
    <row r="43" spans="1:29" ht="14.25" customHeight="1" x14ac:dyDescent="0.25">
      <c r="A43" s="320" t="s">
        <v>93</v>
      </c>
      <c r="B43" s="305"/>
      <c r="C43" s="305"/>
      <c r="D43" s="305"/>
      <c r="E43" s="305"/>
      <c r="F43" s="305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288"/>
      <c r="Y43" s="288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09">
        <v>4607091389111</v>
      </c>
      <c r="E44" s="310"/>
      <c r="F44" s="292">
        <v>2.5000000000000001E-2</v>
      </c>
      <c r="G44" s="33">
        <v>10</v>
      </c>
      <c r="H44" s="292">
        <v>0.25</v>
      </c>
      <c r="I44" s="292">
        <v>0.49199999999999999</v>
      </c>
      <c r="J44" s="33">
        <v>156</v>
      </c>
      <c r="K44" s="34" t="s">
        <v>84</v>
      </c>
      <c r="L44" s="33">
        <v>120</v>
      </c>
      <c r="M44" s="53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0"/>
      <c r="R44" s="35"/>
      <c r="S44" s="35"/>
      <c r="T44" s="36" t="s">
        <v>64</v>
      </c>
      <c r="U44" s="293">
        <v>0</v>
      </c>
      <c r="V44" s="294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72" t="s">
        <v>85</v>
      </c>
    </row>
    <row r="45" spans="1:29" x14ac:dyDescent="0.2">
      <c r="A45" s="318"/>
      <c r="B45" s="305"/>
      <c r="C45" s="305"/>
      <c r="D45" s="305"/>
      <c r="E45" s="305"/>
      <c r="F45" s="305"/>
      <c r="G45" s="305"/>
      <c r="H45" s="305"/>
      <c r="I45" s="305"/>
      <c r="J45" s="305"/>
      <c r="K45" s="305"/>
      <c r="L45" s="319"/>
      <c r="M45" s="315" t="s">
        <v>65</v>
      </c>
      <c r="N45" s="316"/>
      <c r="O45" s="316"/>
      <c r="P45" s="316"/>
      <c r="Q45" s="316"/>
      <c r="R45" s="316"/>
      <c r="S45" s="317"/>
      <c r="T45" s="38" t="s">
        <v>66</v>
      </c>
      <c r="U45" s="295">
        <f>IFERROR(U44/H44,"0")</f>
        <v>0</v>
      </c>
      <c r="V45" s="295">
        <f>IFERROR(V44/H44,"0")</f>
        <v>0</v>
      </c>
      <c r="W45" s="295">
        <f>IFERROR(IF(W44="",0,W44),"0")</f>
        <v>0</v>
      </c>
      <c r="X45" s="296"/>
      <c r="Y45" s="296"/>
    </row>
    <row r="46" spans="1:29" x14ac:dyDescent="0.2">
      <c r="A46" s="305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19"/>
      <c r="M46" s="315" t="s">
        <v>65</v>
      </c>
      <c r="N46" s="316"/>
      <c r="O46" s="316"/>
      <c r="P46" s="316"/>
      <c r="Q46" s="316"/>
      <c r="R46" s="316"/>
      <c r="S46" s="317"/>
      <c r="T46" s="38" t="s">
        <v>64</v>
      </c>
      <c r="U46" s="295">
        <f>IFERROR(SUM(U44:U44),"0")</f>
        <v>0</v>
      </c>
      <c r="V46" s="295">
        <f>IFERROR(SUM(V44:V44),"0")</f>
        <v>0</v>
      </c>
      <c r="W46" s="38"/>
      <c r="X46" s="296"/>
      <c r="Y46" s="296"/>
    </row>
    <row r="47" spans="1:29" ht="27.75" customHeight="1" x14ac:dyDescent="0.2">
      <c r="A47" s="325" t="s">
        <v>96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7" t="s">
        <v>97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289"/>
      <c r="Y48" s="289"/>
    </row>
    <row r="49" spans="1:29" ht="14.25" customHeight="1" x14ac:dyDescent="0.25">
      <c r="A49" s="320" t="s">
        <v>98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288"/>
      <c r="Y49" s="288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09">
        <v>4680115881440</v>
      </c>
      <c r="E50" s="310"/>
      <c r="F50" s="292">
        <v>1.35</v>
      </c>
      <c r="G50" s="33">
        <v>8</v>
      </c>
      <c r="H50" s="292">
        <v>10.8</v>
      </c>
      <c r="I50" s="292">
        <v>11.28</v>
      </c>
      <c r="J50" s="33">
        <v>56</v>
      </c>
      <c r="K50" s="34" t="s">
        <v>101</v>
      </c>
      <c r="L50" s="33">
        <v>50</v>
      </c>
      <c r="M50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0"/>
      <c r="R50" s="35"/>
      <c r="S50" s="35"/>
      <c r="T50" s="36" t="s">
        <v>64</v>
      </c>
      <c r="U50" s="293">
        <v>800</v>
      </c>
      <c r="V50" s="294">
        <f>IFERROR(IF(U50="",0,CEILING((U50/$H50),1)*$H50),"")</f>
        <v>810</v>
      </c>
      <c r="W50" s="37">
        <f>IFERROR(IF(V50=0,"",ROUNDUP(V50/H50,0)*0.02175),"")</f>
        <v>1.6312499999999999</v>
      </c>
      <c r="X50" s="57"/>
      <c r="Y50" s="58"/>
      <c r="AC50" s="73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09">
        <v>4680115881433</v>
      </c>
      <c r="E51" s="310"/>
      <c r="F51" s="292">
        <v>0.45</v>
      </c>
      <c r="G51" s="33">
        <v>6</v>
      </c>
      <c r="H51" s="292">
        <v>2.7</v>
      </c>
      <c r="I51" s="292">
        <v>2.9</v>
      </c>
      <c r="J51" s="33">
        <v>156</v>
      </c>
      <c r="K51" s="34" t="s">
        <v>101</v>
      </c>
      <c r="L51" s="33">
        <v>50</v>
      </c>
      <c r="M51" s="5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0"/>
      <c r="R51" s="35"/>
      <c r="S51" s="35"/>
      <c r="T51" s="36" t="s">
        <v>64</v>
      </c>
      <c r="U51" s="293">
        <v>135</v>
      </c>
      <c r="V51" s="294">
        <f>IFERROR(IF(U51="",0,CEILING((U51/$H51),1)*$H51),"")</f>
        <v>135</v>
      </c>
      <c r="W51" s="37">
        <f>IFERROR(IF(V51=0,"",ROUNDUP(V51/H51,0)*0.00753),"")</f>
        <v>0.3765</v>
      </c>
      <c r="X51" s="57"/>
      <c r="Y51" s="58"/>
      <c r="AC51" s="74" t="s">
        <v>1</v>
      </c>
    </row>
    <row r="52" spans="1:29" x14ac:dyDescent="0.2">
      <c r="A52" s="318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19"/>
      <c r="M52" s="315" t="s">
        <v>65</v>
      </c>
      <c r="N52" s="316"/>
      <c r="O52" s="316"/>
      <c r="P52" s="316"/>
      <c r="Q52" s="316"/>
      <c r="R52" s="316"/>
      <c r="S52" s="317"/>
      <c r="T52" s="38" t="s">
        <v>66</v>
      </c>
      <c r="U52" s="295">
        <f>IFERROR(U50/H50,"0")+IFERROR(U51/H51,"0")</f>
        <v>124.07407407407408</v>
      </c>
      <c r="V52" s="295">
        <f>IFERROR(V50/H50,"0")+IFERROR(V51/H51,"0")</f>
        <v>125</v>
      </c>
      <c r="W52" s="295">
        <f>IFERROR(IF(W50="",0,W50),"0")+IFERROR(IF(W51="",0,W51),"0")</f>
        <v>2.0077499999999997</v>
      </c>
      <c r="X52" s="296"/>
      <c r="Y52" s="296"/>
    </row>
    <row r="53" spans="1:29" x14ac:dyDescent="0.2">
      <c r="A53" s="305"/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19"/>
      <c r="M53" s="315" t="s">
        <v>65</v>
      </c>
      <c r="N53" s="316"/>
      <c r="O53" s="316"/>
      <c r="P53" s="316"/>
      <c r="Q53" s="316"/>
      <c r="R53" s="316"/>
      <c r="S53" s="317"/>
      <c r="T53" s="38" t="s">
        <v>64</v>
      </c>
      <c r="U53" s="295">
        <f>IFERROR(SUM(U50:U51),"0")</f>
        <v>935</v>
      </c>
      <c r="V53" s="295">
        <f>IFERROR(SUM(V50:V51),"0")</f>
        <v>945</v>
      </c>
      <c r="W53" s="38"/>
      <c r="X53" s="296"/>
      <c r="Y53" s="296"/>
    </row>
    <row r="54" spans="1:29" ht="16.5" customHeight="1" x14ac:dyDescent="0.25">
      <c r="A54" s="327" t="s">
        <v>104</v>
      </c>
      <c r="B54" s="305"/>
      <c r="C54" s="305"/>
      <c r="D54" s="305"/>
      <c r="E54" s="305"/>
      <c r="F54" s="305"/>
      <c r="G54" s="305"/>
      <c r="H54" s="305"/>
      <c r="I54" s="305"/>
      <c r="J54" s="305"/>
      <c r="K54" s="305"/>
      <c r="L54" s="305"/>
      <c r="M54" s="305"/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289"/>
      <c r="Y54" s="289"/>
    </row>
    <row r="55" spans="1:29" ht="14.25" customHeight="1" x14ac:dyDescent="0.25">
      <c r="A55" s="320" t="s">
        <v>105</v>
      </c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288"/>
      <c r="Y55" s="288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09">
        <v>4680115881426</v>
      </c>
      <c r="E56" s="310"/>
      <c r="F56" s="292">
        <v>1.35</v>
      </c>
      <c r="G56" s="33">
        <v>8</v>
      </c>
      <c r="H56" s="292">
        <v>10.8</v>
      </c>
      <c r="I56" s="292">
        <v>11.28</v>
      </c>
      <c r="J56" s="33">
        <v>56</v>
      </c>
      <c r="K56" s="34" t="s">
        <v>101</v>
      </c>
      <c r="L56" s="33">
        <v>50</v>
      </c>
      <c r="M56" s="5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0"/>
      <c r="R56" s="35"/>
      <c r="S56" s="35"/>
      <c r="T56" s="36" t="s">
        <v>64</v>
      </c>
      <c r="U56" s="293">
        <v>1500</v>
      </c>
      <c r="V56" s="294">
        <f>IFERROR(IF(U56="",0,CEILING((U56/$H56),1)*$H56),"")</f>
        <v>1501.2</v>
      </c>
      <c r="W56" s="37">
        <f>IFERROR(IF(V56=0,"",ROUNDUP(V56/H56,0)*0.02175),"")</f>
        <v>3.02325</v>
      </c>
      <c r="X56" s="57"/>
      <c r="Y56" s="58"/>
      <c r="AC56" s="75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09">
        <v>4680115881419</v>
      </c>
      <c r="E57" s="310"/>
      <c r="F57" s="292">
        <v>0.45</v>
      </c>
      <c r="G57" s="33">
        <v>10</v>
      </c>
      <c r="H57" s="292">
        <v>4.5</v>
      </c>
      <c r="I57" s="292">
        <v>4.74</v>
      </c>
      <c r="J57" s="33">
        <v>120</v>
      </c>
      <c r="K57" s="34" t="s">
        <v>101</v>
      </c>
      <c r="L57" s="33">
        <v>50</v>
      </c>
      <c r="M57" s="53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0"/>
      <c r="R57" s="35"/>
      <c r="S57" s="35"/>
      <c r="T57" s="36" t="s">
        <v>64</v>
      </c>
      <c r="U57" s="293">
        <v>0</v>
      </c>
      <c r="V57" s="294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6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09">
        <v>4680115881525</v>
      </c>
      <c r="E58" s="310"/>
      <c r="F58" s="292">
        <v>0.4</v>
      </c>
      <c r="G58" s="33">
        <v>10</v>
      </c>
      <c r="H58" s="292">
        <v>4</v>
      </c>
      <c r="I58" s="292">
        <v>4.24</v>
      </c>
      <c r="J58" s="33">
        <v>120</v>
      </c>
      <c r="K58" s="34" t="s">
        <v>101</v>
      </c>
      <c r="L58" s="33">
        <v>50</v>
      </c>
      <c r="M58" s="529" t="s">
        <v>112</v>
      </c>
      <c r="N58" s="312"/>
      <c r="O58" s="312"/>
      <c r="P58" s="312"/>
      <c r="Q58" s="310"/>
      <c r="R58" s="35"/>
      <c r="S58" s="35"/>
      <c r="T58" s="36" t="s">
        <v>64</v>
      </c>
      <c r="U58" s="293">
        <v>0</v>
      </c>
      <c r="V58" s="294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7" t="s">
        <v>1</v>
      </c>
    </row>
    <row r="59" spans="1:29" x14ac:dyDescent="0.2">
      <c r="A59" s="318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19"/>
      <c r="M59" s="315" t="s">
        <v>65</v>
      </c>
      <c r="N59" s="316"/>
      <c r="O59" s="316"/>
      <c r="P59" s="316"/>
      <c r="Q59" s="316"/>
      <c r="R59" s="316"/>
      <c r="S59" s="317"/>
      <c r="T59" s="38" t="s">
        <v>66</v>
      </c>
      <c r="U59" s="295">
        <f>IFERROR(U56/H56,"0")+IFERROR(U57/H57,"0")+IFERROR(U58/H58,"0")</f>
        <v>138.88888888888889</v>
      </c>
      <c r="V59" s="295">
        <f>IFERROR(V56/H56,"0")+IFERROR(V57/H57,"0")+IFERROR(V58/H58,"0")</f>
        <v>139</v>
      </c>
      <c r="W59" s="295">
        <f>IFERROR(IF(W56="",0,W56),"0")+IFERROR(IF(W57="",0,W57),"0")+IFERROR(IF(W58="",0,W58),"0")</f>
        <v>3.02325</v>
      </c>
      <c r="X59" s="296"/>
      <c r="Y59" s="296"/>
    </row>
    <row r="60" spans="1:29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19"/>
      <c r="M60" s="315" t="s">
        <v>65</v>
      </c>
      <c r="N60" s="316"/>
      <c r="O60" s="316"/>
      <c r="P60" s="316"/>
      <c r="Q60" s="316"/>
      <c r="R60" s="316"/>
      <c r="S60" s="317"/>
      <c r="T60" s="38" t="s">
        <v>64</v>
      </c>
      <c r="U60" s="295">
        <f>IFERROR(SUM(U56:U58),"0")</f>
        <v>1500</v>
      </c>
      <c r="V60" s="295">
        <f>IFERROR(SUM(V56:V58),"0")</f>
        <v>1501.2</v>
      </c>
      <c r="W60" s="38"/>
      <c r="X60" s="296"/>
      <c r="Y60" s="296"/>
    </row>
    <row r="61" spans="1:29" ht="16.5" customHeight="1" x14ac:dyDescent="0.25">
      <c r="A61" s="327" t="s">
        <v>96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289"/>
      <c r="Y61" s="289"/>
    </row>
    <row r="62" spans="1:29" ht="14.25" customHeight="1" x14ac:dyDescent="0.25">
      <c r="A62" s="320" t="s">
        <v>105</v>
      </c>
      <c r="B62" s="305"/>
      <c r="C62" s="305"/>
      <c r="D62" s="305"/>
      <c r="E62" s="305"/>
      <c r="F62" s="305"/>
      <c r="G62" s="305"/>
      <c r="H62" s="305"/>
      <c r="I62" s="305"/>
      <c r="J62" s="305"/>
      <c r="K62" s="305"/>
      <c r="L62" s="305"/>
      <c r="M62" s="305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288"/>
      <c r="Y62" s="288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09">
        <v>4607091382945</v>
      </c>
      <c r="E63" s="310"/>
      <c r="F63" s="292">
        <v>1.35</v>
      </c>
      <c r="G63" s="33">
        <v>8</v>
      </c>
      <c r="H63" s="292">
        <v>10.8</v>
      </c>
      <c r="I63" s="292">
        <v>11.28</v>
      </c>
      <c r="J63" s="33">
        <v>56</v>
      </c>
      <c r="K63" s="34" t="s">
        <v>101</v>
      </c>
      <c r="L63" s="33">
        <v>50</v>
      </c>
      <c r="M63" s="53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0"/>
      <c r="R63" s="35"/>
      <c r="S63" s="35"/>
      <c r="T63" s="36" t="s">
        <v>64</v>
      </c>
      <c r="U63" s="293">
        <v>0</v>
      </c>
      <c r="V63" s="294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8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09">
        <v>4607091385670</v>
      </c>
      <c r="E64" s="310"/>
      <c r="F64" s="292">
        <v>1.35</v>
      </c>
      <c r="G64" s="33">
        <v>8</v>
      </c>
      <c r="H64" s="292">
        <v>10.8</v>
      </c>
      <c r="I64" s="292">
        <v>11.28</v>
      </c>
      <c r="J64" s="33">
        <v>56</v>
      </c>
      <c r="K64" s="34" t="s">
        <v>101</v>
      </c>
      <c r="L64" s="33">
        <v>50</v>
      </c>
      <c r="M64" s="5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0"/>
      <c r="R64" s="35"/>
      <c r="S64" s="35"/>
      <c r="T64" s="36" t="s">
        <v>64</v>
      </c>
      <c r="U64" s="293">
        <v>0</v>
      </c>
      <c r="V64" s="294">
        <f t="shared" si="2"/>
        <v>0</v>
      </c>
      <c r="W64" s="37" t="str">
        <f>IFERROR(IF(V64=0,"",ROUNDUP(V64/H64,0)*0.02175),"")</f>
        <v/>
      </c>
      <c r="X64" s="57"/>
      <c r="Y64" s="58"/>
      <c r="AC64" s="79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09">
        <v>4680115881327</v>
      </c>
      <c r="E65" s="310"/>
      <c r="F65" s="292">
        <v>1.35</v>
      </c>
      <c r="G65" s="33">
        <v>8</v>
      </c>
      <c r="H65" s="292">
        <v>10.8</v>
      </c>
      <c r="I65" s="292">
        <v>11.28</v>
      </c>
      <c r="J65" s="33">
        <v>56</v>
      </c>
      <c r="K65" s="34" t="s">
        <v>119</v>
      </c>
      <c r="L65" s="33">
        <v>50</v>
      </c>
      <c r="M65" s="5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0"/>
      <c r="R65" s="35"/>
      <c r="S65" s="35"/>
      <c r="T65" s="36" t="s">
        <v>64</v>
      </c>
      <c r="U65" s="293">
        <v>0</v>
      </c>
      <c r="V65" s="294">
        <f t="shared" si="2"/>
        <v>0</v>
      </c>
      <c r="W65" s="37" t="str">
        <f>IFERROR(IF(V65=0,"",ROUNDUP(V65/H65,0)*0.02175),"")</f>
        <v/>
      </c>
      <c r="X65" s="57"/>
      <c r="Y65" s="58"/>
      <c r="AC65" s="80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09">
        <v>4607091388312</v>
      </c>
      <c r="E66" s="310"/>
      <c r="F66" s="292">
        <v>1.35</v>
      </c>
      <c r="G66" s="33">
        <v>8</v>
      </c>
      <c r="H66" s="292">
        <v>10.8</v>
      </c>
      <c r="I66" s="292">
        <v>11.28</v>
      </c>
      <c r="J66" s="33">
        <v>56</v>
      </c>
      <c r="K66" s="34" t="s">
        <v>101</v>
      </c>
      <c r="L66" s="33">
        <v>45</v>
      </c>
      <c r="M66" s="52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0"/>
      <c r="R66" s="35"/>
      <c r="S66" s="35"/>
      <c r="T66" s="36" t="s">
        <v>64</v>
      </c>
      <c r="U66" s="293">
        <v>0</v>
      </c>
      <c r="V66" s="294">
        <f t="shared" si="2"/>
        <v>0</v>
      </c>
      <c r="W66" s="37" t="str">
        <f>IFERROR(IF(V66=0,"",ROUNDUP(V66/H66,0)*0.02175),"")</f>
        <v/>
      </c>
      <c r="X66" s="57"/>
      <c r="Y66" s="58"/>
      <c r="AC66" s="81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09">
        <v>4680115882133</v>
      </c>
      <c r="E67" s="310"/>
      <c r="F67" s="292">
        <v>1.35</v>
      </c>
      <c r="G67" s="33">
        <v>8</v>
      </c>
      <c r="H67" s="292">
        <v>10.8</v>
      </c>
      <c r="I67" s="292">
        <v>11.28</v>
      </c>
      <c r="J67" s="33">
        <v>56</v>
      </c>
      <c r="K67" s="34" t="s">
        <v>101</v>
      </c>
      <c r="L67" s="33">
        <v>50</v>
      </c>
      <c r="M67" s="527" t="s">
        <v>124</v>
      </c>
      <c r="N67" s="312"/>
      <c r="O67" s="312"/>
      <c r="P67" s="312"/>
      <c r="Q67" s="310"/>
      <c r="R67" s="35"/>
      <c r="S67" s="35"/>
      <c r="T67" s="36" t="s">
        <v>64</v>
      </c>
      <c r="U67" s="293">
        <v>0</v>
      </c>
      <c r="V67" s="294">
        <f t="shared" si="2"/>
        <v>0</v>
      </c>
      <c r="W67" s="37" t="str">
        <f>IFERROR(IF(V67=0,"",ROUNDUP(V67/H67,0)*0.02175),"")</f>
        <v/>
      </c>
      <c r="X67" s="57"/>
      <c r="Y67" s="58"/>
      <c r="AC67" s="82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09">
        <v>4607091382952</v>
      </c>
      <c r="E68" s="310"/>
      <c r="F68" s="292">
        <v>0.5</v>
      </c>
      <c r="G68" s="33">
        <v>6</v>
      </c>
      <c r="H68" s="292">
        <v>3</v>
      </c>
      <c r="I68" s="292">
        <v>3.2</v>
      </c>
      <c r="J68" s="33">
        <v>156</v>
      </c>
      <c r="K68" s="34" t="s">
        <v>101</v>
      </c>
      <c r="L68" s="33">
        <v>50</v>
      </c>
      <c r="M68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0"/>
      <c r="R68" s="35"/>
      <c r="S68" s="35"/>
      <c r="T68" s="36" t="s">
        <v>64</v>
      </c>
      <c r="U68" s="293">
        <v>0</v>
      </c>
      <c r="V68" s="294">
        <f t="shared" si="2"/>
        <v>0</v>
      </c>
      <c r="W68" s="37" t="str">
        <f>IFERROR(IF(V68=0,"",ROUNDUP(V68/H68,0)*0.00753),"")</f>
        <v/>
      </c>
      <c r="X68" s="57"/>
      <c r="Y68" s="58"/>
      <c r="AC68" s="83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09">
        <v>4607091385687</v>
      </c>
      <c r="E69" s="310"/>
      <c r="F69" s="292">
        <v>0.4</v>
      </c>
      <c r="G69" s="33">
        <v>10</v>
      </c>
      <c r="H69" s="292">
        <v>4</v>
      </c>
      <c r="I69" s="292">
        <v>4.24</v>
      </c>
      <c r="J69" s="33">
        <v>120</v>
      </c>
      <c r="K69" s="34" t="s">
        <v>129</v>
      </c>
      <c r="L69" s="33">
        <v>50</v>
      </c>
      <c r="M69" s="5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0"/>
      <c r="R69" s="35"/>
      <c r="S69" s="35"/>
      <c r="T69" s="36" t="s">
        <v>64</v>
      </c>
      <c r="U69" s="293">
        <v>0</v>
      </c>
      <c r="V69" s="294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4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4301011344</v>
      </c>
      <c r="D70" s="309">
        <v>4607091384604</v>
      </c>
      <c r="E70" s="310"/>
      <c r="F70" s="292">
        <v>0.4</v>
      </c>
      <c r="G70" s="33">
        <v>10</v>
      </c>
      <c r="H70" s="292">
        <v>4</v>
      </c>
      <c r="I70" s="292">
        <v>4.24</v>
      </c>
      <c r="J70" s="33">
        <v>120</v>
      </c>
      <c r="K70" s="34" t="s">
        <v>101</v>
      </c>
      <c r="L70" s="33">
        <v>50</v>
      </c>
      <c r="M70" s="52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0"/>
      <c r="R70" s="35"/>
      <c r="S70" s="35"/>
      <c r="T70" s="36" t="s">
        <v>64</v>
      </c>
      <c r="U70" s="293">
        <v>0</v>
      </c>
      <c r="V70" s="294">
        <f t="shared" si="2"/>
        <v>0</v>
      </c>
      <c r="W70" s="37" t="str">
        <f t="shared" si="3"/>
        <v/>
      </c>
      <c r="X70" s="57"/>
      <c r="Y70" s="58"/>
      <c r="AC70" s="85" t="s">
        <v>1</v>
      </c>
    </row>
    <row r="71" spans="1:29" ht="27" customHeight="1" x14ac:dyDescent="0.25">
      <c r="A71" s="55" t="s">
        <v>132</v>
      </c>
      <c r="B71" s="55" t="s">
        <v>133</v>
      </c>
      <c r="C71" s="32">
        <v>4301011386</v>
      </c>
      <c r="D71" s="309">
        <v>4680115880283</v>
      </c>
      <c r="E71" s="310"/>
      <c r="F71" s="292">
        <v>0.6</v>
      </c>
      <c r="G71" s="33">
        <v>8</v>
      </c>
      <c r="H71" s="292">
        <v>4.8</v>
      </c>
      <c r="I71" s="292">
        <v>5.04</v>
      </c>
      <c r="J71" s="33">
        <v>120</v>
      </c>
      <c r="K71" s="34" t="s">
        <v>101</v>
      </c>
      <c r="L71" s="33">
        <v>45</v>
      </c>
      <c r="M71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0"/>
      <c r="R71" s="35"/>
      <c r="S71" s="35"/>
      <c r="T71" s="36" t="s">
        <v>64</v>
      </c>
      <c r="U71" s="293">
        <v>0</v>
      </c>
      <c r="V71" s="294">
        <f t="shared" si="2"/>
        <v>0</v>
      </c>
      <c r="W71" s="37" t="str">
        <f t="shared" si="3"/>
        <v/>
      </c>
      <c r="X71" s="57"/>
      <c r="Y71" s="58"/>
      <c r="AC71" s="86" t="s">
        <v>1</v>
      </c>
    </row>
    <row r="72" spans="1:29" ht="16.5" customHeight="1" x14ac:dyDescent="0.25">
      <c r="A72" s="55" t="s">
        <v>134</v>
      </c>
      <c r="B72" s="55" t="s">
        <v>135</v>
      </c>
      <c r="C72" s="32">
        <v>4301011476</v>
      </c>
      <c r="D72" s="309">
        <v>4680115881518</v>
      </c>
      <c r="E72" s="310"/>
      <c r="F72" s="292">
        <v>0.4</v>
      </c>
      <c r="G72" s="33">
        <v>10</v>
      </c>
      <c r="H72" s="292">
        <v>4</v>
      </c>
      <c r="I72" s="292">
        <v>4.24</v>
      </c>
      <c r="J72" s="33">
        <v>120</v>
      </c>
      <c r="K72" s="34" t="s">
        <v>129</v>
      </c>
      <c r="L72" s="33">
        <v>50</v>
      </c>
      <c r="M72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0"/>
      <c r="R72" s="35"/>
      <c r="S72" s="35"/>
      <c r="T72" s="36" t="s">
        <v>64</v>
      </c>
      <c r="U72" s="293">
        <v>0</v>
      </c>
      <c r="V72" s="294">
        <f t="shared" si="2"/>
        <v>0</v>
      </c>
      <c r="W72" s="37" t="str">
        <f t="shared" si="3"/>
        <v/>
      </c>
      <c r="X72" s="57"/>
      <c r="Y72" s="58"/>
      <c r="AC72" s="87" t="s">
        <v>1</v>
      </c>
    </row>
    <row r="73" spans="1:29" ht="27" customHeight="1" x14ac:dyDescent="0.25">
      <c r="A73" s="55" t="s">
        <v>136</v>
      </c>
      <c r="B73" s="55" t="s">
        <v>137</v>
      </c>
      <c r="C73" s="32">
        <v>4301011414</v>
      </c>
      <c r="D73" s="309">
        <v>4607091381986</v>
      </c>
      <c r="E73" s="310"/>
      <c r="F73" s="292">
        <v>0.5</v>
      </c>
      <c r="G73" s="33">
        <v>10</v>
      </c>
      <c r="H73" s="292">
        <v>5</v>
      </c>
      <c r="I73" s="292">
        <v>5.24</v>
      </c>
      <c r="J73" s="33">
        <v>120</v>
      </c>
      <c r="K73" s="34" t="s">
        <v>101</v>
      </c>
      <c r="L73" s="33">
        <v>45</v>
      </c>
      <c r="M73" s="52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12"/>
      <c r="O73" s="312"/>
      <c r="P73" s="312"/>
      <c r="Q73" s="310"/>
      <c r="R73" s="35"/>
      <c r="S73" s="35"/>
      <c r="T73" s="36" t="s">
        <v>64</v>
      </c>
      <c r="U73" s="293">
        <v>0</v>
      </c>
      <c r="V73" s="294">
        <f t="shared" si="2"/>
        <v>0</v>
      </c>
      <c r="W73" s="37" t="str">
        <f t="shared" si="3"/>
        <v/>
      </c>
      <c r="X73" s="57"/>
      <c r="Y73" s="58"/>
      <c r="AC73" s="88" t="s">
        <v>1</v>
      </c>
    </row>
    <row r="74" spans="1:29" ht="27" customHeight="1" x14ac:dyDescent="0.25">
      <c r="A74" s="55" t="s">
        <v>138</v>
      </c>
      <c r="B74" s="55" t="s">
        <v>139</v>
      </c>
      <c r="C74" s="32">
        <v>4301011443</v>
      </c>
      <c r="D74" s="309">
        <v>4680115881303</v>
      </c>
      <c r="E74" s="310"/>
      <c r="F74" s="292">
        <v>0.45</v>
      </c>
      <c r="G74" s="33">
        <v>10</v>
      </c>
      <c r="H74" s="292">
        <v>4.5</v>
      </c>
      <c r="I74" s="292">
        <v>4.71</v>
      </c>
      <c r="J74" s="33">
        <v>120</v>
      </c>
      <c r="K74" s="34" t="s">
        <v>119</v>
      </c>
      <c r="L74" s="33">
        <v>50</v>
      </c>
      <c r="M74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12"/>
      <c r="O74" s="312"/>
      <c r="P74" s="312"/>
      <c r="Q74" s="310"/>
      <c r="R74" s="35"/>
      <c r="S74" s="35"/>
      <c r="T74" s="36" t="s">
        <v>64</v>
      </c>
      <c r="U74" s="293">
        <v>0</v>
      </c>
      <c r="V74" s="294">
        <f t="shared" si="2"/>
        <v>0</v>
      </c>
      <c r="W74" s="37" t="str">
        <f t="shared" si="3"/>
        <v/>
      </c>
      <c r="X74" s="57"/>
      <c r="Y74" s="58"/>
      <c r="AC74" s="89" t="s">
        <v>1</v>
      </c>
    </row>
    <row r="75" spans="1:29" ht="27" customHeight="1" x14ac:dyDescent="0.25">
      <c r="A75" s="55" t="s">
        <v>140</v>
      </c>
      <c r="B75" s="55" t="s">
        <v>141</v>
      </c>
      <c r="C75" s="32">
        <v>4301011352</v>
      </c>
      <c r="D75" s="309">
        <v>4607091388466</v>
      </c>
      <c r="E75" s="310"/>
      <c r="F75" s="292">
        <v>0.45</v>
      </c>
      <c r="G75" s="33">
        <v>6</v>
      </c>
      <c r="H75" s="292">
        <v>2.7</v>
      </c>
      <c r="I75" s="292">
        <v>2.9</v>
      </c>
      <c r="J75" s="33">
        <v>156</v>
      </c>
      <c r="K75" s="34" t="s">
        <v>129</v>
      </c>
      <c r="L75" s="33">
        <v>45</v>
      </c>
      <c r="M75" s="5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0"/>
      <c r="R75" s="35"/>
      <c r="S75" s="35"/>
      <c r="T75" s="36" t="s">
        <v>64</v>
      </c>
      <c r="U75" s="293">
        <v>0</v>
      </c>
      <c r="V75" s="294">
        <f t="shared" si="2"/>
        <v>0</v>
      </c>
      <c r="W75" s="37" t="str">
        <f>IFERROR(IF(V75=0,"",ROUNDUP(V75/H75,0)*0.00753),"")</f>
        <v/>
      </c>
      <c r="X75" s="57"/>
      <c r="Y75" s="58"/>
      <c r="AC75" s="90" t="s">
        <v>1</v>
      </c>
    </row>
    <row r="76" spans="1:29" ht="27" customHeight="1" x14ac:dyDescent="0.25">
      <c r="A76" s="55" t="s">
        <v>142</v>
      </c>
      <c r="B76" s="55" t="s">
        <v>143</v>
      </c>
      <c r="C76" s="32">
        <v>4301011417</v>
      </c>
      <c r="D76" s="309">
        <v>4680115880269</v>
      </c>
      <c r="E76" s="310"/>
      <c r="F76" s="292">
        <v>0.375</v>
      </c>
      <c r="G76" s="33">
        <v>10</v>
      </c>
      <c r="H76" s="292">
        <v>3.75</v>
      </c>
      <c r="I76" s="292">
        <v>3.99</v>
      </c>
      <c r="J76" s="33">
        <v>120</v>
      </c>
      <c r="K76" s="34" t="s">
        <v>129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0"/>
      <c r="R76" s="35"/>
      <c r="S76" s="35"/>
      <c r="T76" s="36" t="s">
        <v>64</v>
      </c>
      <c r="U76" s="293">
        <v>0</v>
      </c>
      <c r="V76" s="294">
        <f t="shared" si="2"/>
        <v>0</v>
      </c>
      <c r="W76" s="37" t="str">
        <f>IFERROR(IF(V76=0,"",ROUNDUP(V76/H76,0)*0.00937),"")</f>
        <v/>
      </c>
      <c r="X76" s="57"/>
      <c r="Y76" s="58"/>
      <c r="AC76" s="91" t="s">
        <v>1</v>
      </c>
    </row>
    <row r="77" spans="1:29" ht="16.5" customHeight="1" x14ac:dyDescent="0.25">
      <c r="A77" s="55" t="s">
        <v>144</v>
      </c>
      <c r="B77" s="55" t="s">
        <v>145</v>
      </c>
      <c r="C77" s="32">
        <v>4301011415</v>
      </c>
      <c r="D77" s="309">
        <v>4680115880429</v>
      </c>
      <c r="E77" s="310"/>
      <c r="F77" s="292">
        <v>0.45</v>
      </c>
      <c r="G77" s="33">
        <v>10</v>
      </c>
      <c r="H77" s="292">
        <v>4.5</v>
      </c>
      <c r="I77" s="292">
        <v>4.74</v>
      </c>
      <c r="J77" s="33">
        <v>120</v>
      </c>
      <c r="K77" s="34" t="s">
        <v>129</v>
      </c>
      <c r="L77" s="33">
        <v>50</v>
      </c>
      <c r="M77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0"/>
      <c r="R77" s="35"/>
      <c r="S77" s="35"/>
      <c r="T77" s="36" t="s">
        <v>64</v>
      </c>
      <c r="U77" s="293">
        <v>0</v>
      </c>
      <c r="V77" s="294">
        <f t="shared" si="2"/>
        <v>0</v>
      </c>
      <c r="W77" s="37" t="str">
        <f>IFERROR(IF(V77=0,"",ROUNDUP(V77/H77,0)*0.00937),"")</f>
        <v/>
      </c>
      <c r="X77" s="57"/>
      <c r="Y77" s="58"/>
      <c r="AC77" s="92" t="s">
        <v>1</v>
      </c>
    </row>
    <row r="78" spans="1:29" ht="16.5" customHeight="1" x14ac:dyDescent="0.25">
      <c r="A78" s="55" t="s">
        <v>146</v>
      </c>
      <c r="B78" s="55" t="s">
        <v>147</v>
      </c>
      <c r="C78" s="32">
        <v>4301011462</v>
      </c>
      <c r="D78" s="309">
        <v>4680115881457</v>
      </c>
      <c r="E78" s="310"/>
      <c r="F78" s="292">
        <v>0.75</v>
      </c>
      <c r="G78" s="33">
        <v>6</v>
      </c>
      <c r="H78" s="292">
        <v>4.5</v>
      </c>
      <c r="I78" s="292">
        <v>4.74</v>
      </c>
      <c r="J78" s="33">
        <v>120</v>
      </c>
      <c r="K78" s="34" t="s">
        <v>129</v>
      </c>
      <c r="L78" s="33">
        <v>50</v>
      </c>
      <c r="M78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0"/>
      <c r="R78" s="35"/>
      <c r="S78" s="35"/>
      <c r="T78" s="36" t="s">
        <v>64</v>
      </c>
      <c r="U78" s="293">
        <v>0</v>
      </c>
      <c r="V78" s="294">
        <f t="shared" si="2"/>
        <v>0</v>
      </c>
      <c r="W78" s="37" t="str">
        <f>IFERROR(IF(V78=0,"",ROUNDUP(V78/H78,0)*0.00937),"")</f>
        <v/>
      </c>
      <c r="X78" s="57"/>
      <c r="Y78" s="58"/>
      <c r="AC78" s="93" t="s">
        <v>1</v>
      </c>
    </row>
    <row r="79" spans="1:29" x14ac:dyDescent="0.2">
      <c r="A79" s="318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19"/>
      <c r="M79" s="315" t="s">
        <v>65</v>
      </c>
      <c r="N79" s="316"/>
      <c r="O79" s="316"/>
      <c r="P79" s="316"/>
      <c r="Q79" s="316"/>
      <c r="R79" s="316"/>
      <c r="S79" s="317"/>
      <c r="T79" s="38" t="s">
        <v>66</v>
      </c>
      <c r="U79" s="29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6"/>
      <c r="Y79" s="296"/>
    </row>
    <row r="80" spans="1:29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19"/>
      <c r="M80" s="315" t="s">
        <v>65</v>
      </c>
      <c r="N80" s="316"/>
      <c r="O80" s="316"/>
      <c r="P80" s="316"/>
      <c r="Q80" s="316"/>
      <c r="R80" s="316"/>
      <c r="S80" s="317"/>
      <c r="T80" s="38" t="s">
        <v>64</v>
      </c>
      <c r="U80" s="295">
        <f>IFERROR(SUM(U63:U78),"0")</f>
        <v>0</v>
      </c>
      <c r="V80" s="295">
        <f>IFERROR(SUM(V63:V78),"0")</f>
        <v>0</v>
      </c>
      <c r="W80" s="38"/>
      <c r="X80" s="296"/>
      <c r="Y80" s="296"/>
    </row>
    <row r="81" spans="1:29" ht="14.25" customHeight="1" x14ac:dyDescent="0.25">
      <c r="A81" s="320" t="s">
        <v>98</v>
      </c>
      <c r="B81" s="305"/>
      <c r="C81" s="305"/>
      <c r="D81" s="305"/>
      <c r="E81" s="305"/>
      <c r="F81" s="305"/>
      <c r="G81" s="305"/>
      <c r="H81" s="305"/>
      <c r="I81" s="305"/>
      <c r="J81" s="305"/>
      <c r="K81" s="305"/>
      <c r="L81" s="305"/>
      <c r="M81" s="305"/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288"/>
      <c r="Y81" s="288"/>
    </row>
    <row r="82" spans="1:29" ht="16.5" customHeight="1" x14ac:dyDescent="0.25">
      <c r="A82" s="55" t="s">
        <v>148</v>
      </c>
      <c r="B82" s="55" t="s">
        <v>149</v>
      </c>
      <c r="C82" s="32">
        <v>4301020204</v>
      </c>
      <c r="D82" s="309">
        <v>4607091388442</v>
      </c>
      <c r="E82" s="310"/>
      <c r="F82" s="292">
        <v>1.35</v>
      </c>
      <c r="G82" s="33">
        <v>8</v>
      </c>
      <c r="H82" s="292">
        <v>10.8</v>
      </c>
      <c r="I82" s="292">
        <v>11.28</v>
      </c>
      <c r="J82" s="33">
        <v>56</v>
      </c>
      <c r="K82" s="34" t="s">
        <v>101</v>
      </c>
      <c r="L82" s="33">
        <v>45</v>
      </c>
      <c r="M82" s="5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0"/>
      <c r="R82" s="35"/>
      <c r="S82" s="35"/>
      <c r="T82" s="36" t="s">
        <v>64</v>
      </c>
      <c r="U82" s="293">
        <v>0</v>
      </c>
      <c r="V82" s="294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4" t="s">
        <v>1</v>
      </c>
    </row>
    <row r="83" spans="1:29" ht="27" customHeight="1" x14ac:dyDescent="0.25">
      <c r="A83" s="55" t="s">
        <v>150</v>
      </c>
      <c r="B83" s="55" t="s">
        <v>151</v>
      </c>
      <c r="C83" s="32">
        <v>4301020189</v>
      </c>
      <c r="D83" s="309">
        <v>4607091384789</v>
      </c>
      <c r="E83" s="310"/>
      <c r="F83" s="292">
        <v>1</v>
      </c>
      <c r="G83" s="33">
        <v>6</v>
      </c>
      <c r="H83" s="292">
        <v>6</v>
      </c>
      <c r="I83" s="292">
        <v>6.36</v>
      </c>
      <c r="J83" s="33">
        <v>104</v>
      </c>
      <c r="K83" s="34" t="s">
        <v>101</v>
      </c>
      <c r="L83" s="33">
        <v>45</v>
      </c>
      <c r="M83" s="512" t="s">
        <v>152</v>
      </c>
      <c r="N83" s="312"/>
      <c r="O83" s="312"/>
      <c r="P83" s="312"/>
      <c r="Q83" s="310"/>
      <c r="R83" s="35"/>
      <c r="S83" s="35"/>
      <c r="T83" s="36" t="s">
        <v>64</v>
      </c>
      <c r="U83" s="293">
        <v>0</v>
      </c>
      <c r="V83" s="294">
        <f t="shared" si="4"/>
        <v>0</v>
      </c>
      <c r="W83" s="37" t="str">
        <f>IFERROR(IF(V83=0,"",ROUNDUP(V83/H83,0)*0.01196),"")</f>
        <v/>
      </c>
      <c r="X83" s="57"/>
      <c r="Y83" s="58"/>
      <c r="AC83" s="95" t="s">
        <v>1</v>
      </c>
    </row>
    <row r="84" spans="1:29" ht="16.5" customHeight="1" x14ac:dyDescent="0.25">
      <c r="A84" s="55" t="s">
        <v>153</v>
      </c>
      <c r="B84" s="55" t="s">
        <v>154</v>
      </c>
      <c r="C84" s="32">
        <v>4301020235</v>
      </c>
      <c r="D84" s="309">
        <v>4680115881488</v>
      </c>
      <c r="E84" s="310"/>
      <c r="F84" s="292">
        <v>1.35</v>
      </c>
      <c r="G84" s="33">
        <v>8</v>
      </c>
      <c r="H84" s="292">
        <v>10.8</v>
      </c>
      <c r="I84" s="292">
        <v>11.28</v>
      </c>
      <c r="J84" s="33">
        <v>48</v>
      </c>
      <c r="K84" s="34" t="s">
        <v>101</v>
      </c>
      <c r="L84" s="33">
        <v>50</v>
      </c>
      <c r="M84" s="5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0"/>
      <c r="R84" s="35"/>
      <c r="S84" s="35"/>
      <c r="T84" s="36" t="s">
        <v>64</v>
      </c>
      <c r="U84" s="293">
        <v>0</v>
      </c>
      <c r="V84" s="294">
        <f t="shared" si="4"/>
        <v>0</v>
      </c>
      <c r="W84" s="37" t="str">
        <f>IFERROR(IF(V84=0,"",ROUNDUP(V84/H84,0)*0.02175),"")</f>
        <v/>
      </c>
      <c r="X84" s="57"/>
      <c r="Y84" s="58"/>
      <c r="AC84" s="96" t="s">
        <v>1</v>
      </c>
    </row>
    <row r="85" spans="1:29" ht="27" customHeight="1" x14ac:dyDescent="0.25">
      <c r="A85" s="55" t="s">
        <v>155</v>
      </c>
      <c r="B85" s="55" t="s">
        <v>156</v>
      </c>
      <c r="C85" s="32">
        <v>4301020183</v>
      </c>
      <c r="D85" s="309">
        <v>4607091384765</v>
      </c>
      <c r="E85" s="310"/>
      <c r="F85" s="292">
        <v>0.42</v>
      </c>
      <c r="G85" s="33">
        <v>6</v>
      </c>
      <c r="H85" s="292">
        <v>2.52</v>
      </c>
      <c r="I85" s="292">
        <v>2.72</v>
      </c>
      <c r="J85" s="33">
        <v>156</v>
      </c>
      <c r="K85" s="34" t="s">
        <v>101</v>
      </c>
      <c r="L85" s="33">
        <v>45</v>
      </c>
      <c r="M85" s="508" t="s">
        <v>157</v>
      </c>
      <c r="N85" s="312"/>
      <c r="O85" s="312"/>
      <c r="P85" s="312"/>
      <c r="Q85" s="310"/>
      <c r="R85" s="35"/>
      <c r="S85" s="35"/>
      <c r="T85" s="36" t="s">
        <v>64</v>
      </c>
      <c r="U85" s="293">
        <v>0</v>
      </c>
      <c r="V85" s="294">
        <f t="shared" si="4"/>
        <v>0</v>
      </c>
      <c r="W85" s="37" t="str">
        <f>IFERROR(IF(V85=0,"",ROUNDUP(V85/H85,0)*0.00753),"")</f>
        <v/>
      </c>
      <c r="X85" s="57"/>
      <c r="Y85" s="58"/>
      <c r="AC85" s="97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4301020217</v>
      </c>
      <c r="D86" s="309">
        <v>4680115880658</v>
      </c>
      <c r="E86" s="310"/>
      <c r="F86" s="292">
        <v>0.4</v>
      </c>
      <c r="G86" s="33">
        <v>6</v>
      </c>
      <c r="H86" s="292">
        <v>2.4</v>
      </c>
      <c r="I86" s="292">
        <v>2.6</v>
      </c>
      <c r="J86" s="33">
        <v>156</v>
      </c>
      <c r="K86" s="34" t="s">
        <v>101</v>
      </c>
      <c r="L86" s="33">
        <v>50</v>
      </c>
      <c r="M86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0"/>
      <c r="R86" s="35"/>
      <c r="S86" s="35"/>
      <c r="T86" s="36" t="s">
        <v>64</v>
      </c>
      <c r="U86" s="293">
        <v>0</v>
      </c>
      <c r="V86" s="294">
        <f t="shared" si="4"/>
        <v>0</v>
      </c>
      <c r="W86" s="37" t="str">
        <f>IFERROR(IF(V86=0,"",ROUNDUP(V86/H86,0)*0.00753),"")</f>
        <v/>
      </c>
      <c r="X86" s="57"/>
      <c r="Y86" s="58"/>
      <c r="AC86" s="98" t="s">
        <v>1</v>
      </c>
    </row>
    <row r="87" spans="1:29" ht="27" customHeight="1" x14ac:dyDescent="0.25">
      <c r="A87" s="55" t="s">
        <v>160</v>
      </c>
      <c r="B87" s="55" t="s">
        <v>161</v>
      </c>
      <c r="C87" s="32">
        <v>4301020223</v>
      </c>
      <c r="D87" s="309">
        <v>4607091381962</v>
      </c>
      <c r="E87" s="310"/>
      <c r="F87" s="292">
        <v>0.5</v>
      </c>
      <c r="G87" s="33">
        <v>6</v>
      </c>
      <c r="H87" s="292">
        <v>3</v>
      </c>
      <c r="I87" s="292">
        <v>3.2</v>
      </c>
      <c r="J87" s="33">
        <v>156</v>
      </c>
      <c r="K87" s="34" t="s">
        <v>101</v>
      </c>
      <c r="L87" s="33">
        <v>50</v>
      </c>
      <c r="M87" s="51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0"/>
      <c r="R87" s="35"/>
      <c r="S87" s="35"/>
      <c r="T87" s="36" t="s">
        <v>64</v>
      </c>
      <c r="U87" s="293">
        <v>0</v>
      </c>
      <c r="V87" s="294">
        <f t="shared" si="4"/>
        <v>0</v>
      </c>
      <c r="W87" s="37" t="str">
        <f>IFERROR(IF(V87=0,"",ROUNDUP(V87/H87,0)*0.00753),"")</f>
        <v/>
      </c>
      <c r="X87" s="57"/>
      <c r="Y87" s="58"/>
      <c r="AC87" s="99" t="s">
        <v>1</v>
      </c>
    </row>
    <row r="88" spans="1:29" x14ac:dyDescent="0.2">
      <c r="A88" s="318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19"/>
      <c r="M88" s="315" t="s">
        <v>65</v>
      </c>
      <c r="N88" s="316"/>
      <c r="O88" s="316"/>
      <c r="P88" s="316"/>
      <c r="Q88" s="316"/>
      <c r="R88" s="316"/>
      <c r="S88" s="317"/>
      <c r="T88" s="38" t="s">
        <v>66</v>
      </c>
      <c r="U88" s="295">
        <f>IFERROR(U82/H82,"0")+IFERROR(U83/H83,"0")+IFERROR(U84/H84,"0")+IFERROR(U85/H85,"0")+IFERROR(U86/H86,"0")+IFERROR(U87/H87,"0")</f>
        <v>0</v>
      </c>
      <c r="V88" s="295">
        <f>IFERROR(V82/H82,"0")+IFERROR(V83/H83,"0")+IFERROR(V84/H84,"0")+IFERROR(V85/H85,"0")+IFERROR(V86/H86,"0")+IFERROR(V87/H87,"0")</f>
        <v>0</v>
      </c>
      <c r="W88" s="295">
        <f>IFERROR(IF(W82="",0,W82),"0")+IFERROR(IF(W83="",0,W83),"0")+IFERROR(IF(W84="",0,W84),"0")+IFERROR(IF(W85="",0,W85),"0")+IFERROR(IF(W86="",0,W86),"0")+IFERROR(IF(W87="",0,W87),"0")</f>
        <v>0</v>
      </c>
      <c r="X88" s="296"/>
      <c r="Y88" s="296"/>
    </row>
    <row r="89" spans="1:29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19"/>
      <c r="M89" s="315" t="s">
        <v>65</v>
      </c>
      <c r="N89" s="316"/>
      <c r="O89" s="316"/>
      <c r="P89" s="316"/>
      <c r="Q89" s="316"/>
      <c r="R89" s="316"/>
      <c r="S89" s="317"/>
      <c r="T89" s="38" t="s">
        <v>64</v>
      </c>
      <c r="U89" s="295">
        <f>IFERROR(SUM(U82:U87),"0")</f>
        <v>0</v>
      </c>
      <c r="V89" s="295">
        <f>IFERROR(SUM(V82:V87),"0")</f>
        <v>0</v>
      </c>
      <c r="W89" s="38"/>
      <c r="X89" s="296"/>
      <c r="Y89" s="296"/>
    </row>
    <row r="90" spans="1:29" ht="14.25" customHeight="1" x14ac:dyDescent="0.25">
      <c r="A90" s="320" t="s">
        <v>59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288"/>
      <c r="Y90" s="288"/>
    </row>
    <row r="91" spans="1:29" ht="16.5" customHeight="1" x14ac:dyDescent="0.25">
      <c r="A91" s="55" t="s">
        <v>162</v>
      </c>
      <c r="B91" s="55" t="s">
        <v>163</v>
      </c>
      <c r="C91" s="32">
        <v>4301030895</v>
      </c>
      <c r="D91" s="309">
        <v>4607091387667</v>
      </c>
      <c r="E91" s="310"/>
      <c r="F91" s="292">
        <v>0.9</v>
      </c>
      <c r="G91" s="33">
        <v>10</v>
      </c>
      <c r="H91" s="292">
        <v>9</v>
      </c>
      <c r="I91" s="292">
        <v>9.6300000000000008</v>
      </c>
      <c r="J91" s="33">
        <v>56</v>
      </c>
      <c r="K91" s="34" t="s">
        <v>101</v>
      </c>
      <c r="L91" s="33">
        <v>40</v>
      </c>
      <c r="M91" s="5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0"/>
      <c r="R91" s="35"/>
      <c r="S91" s="35"/>
      <c r="T91" s="36" t="s">
        <v>64</v>
      </c>
      <c r="U91" s="293">
        <v>0</v>
      </c>
      <c r="V91" s="294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100" t="s">
        <v>1</v>
      </c>
    </row>
    <row r="92" spans="1:29" ht="27" customHeight="1" x14ac:dyDescent="0.25">
      <c r="A92" s="55" t="s">
        <v>164</v>
      </c>
      <c r="B92" s="55" t="s">
        <v>165</v>
      </c>
      <c r="C92" s="32">
        <v>4301030961</v>
      </c>
      <c r="D92" s="309">
        <v>4607091387636</v>
      </c>
      <c r="E92" s="310"/>
      <c r="F92" s="292">
        <v>0.7</v>
      </c>
      <c r="G92" s="33">
        <v>6</v>
      </c>
      <c r="H92" s="292">
        <v>4.2</v>
      </c>
      <c r="I92" s="292">
        <v>4.5</v>
      </c>
      <c r="J92" s="33">
        <v>120</v>
      </c>
      <c r="K92" s="34" t="s">
        <v>62</v>
      </c>
      <c r="L92" s="33">
        <v>40</v>
      </c>
      <c r="M92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0"/>
      <c r="R92" s="35"/>
      <c r="S92" s="35"/>
      <c r="T92" s="36" t="s">
        <v>64</v>
      </c>
      <c r="U92" s="293">
        <v>0</v>
      </c>
      <c r="V92" s="294">
        <f t="shared" si="5"/>
        <v>0</v>
      </c>
      <c r="W92" s="37" t="str">
        <f>IFERROR(IF(V92=0,"",ROUNDUP(V92/H92,0)*0.00937),"")</f>
        <v/>
      </c>
      <c r="X92" s="57"/>
      <c r="Y92" s="58"/>
      <c r="AC92" s="101" t="s">
        <v>1</v>
      </c>
    </row>
    <row r="93" spans="1:29" ht="27" customHeight="1" x14ac:dyDescent="0.25">
      <c r="A93" s="55" t="s">
        <v>166</v>
      </c>
      <c r="B93" s="55" t="s">
        <v>167</v>
      </c>
      <c r="C93" s="32">
        <v>4301031078</v>
      </c>
      <c r="D93" s="309">
        <v>4607091384727</v>
      </c>
      <c r="E93" s="310"/>
      <c r="F93" s="292">
        <v>0.8</v>
      </c>
      <c r="G93" s="33">
        <v>6</v>
      </c>
      <c r="H93" s="292">
        <v>4.8</v>
      </c>
      <c r="I93" s="292">
        <v>5.16</v>
      </c>
      <c r="J93" s="33">
        <v>104</v>
      </c>
      <c r="K93" s="34" t="s">
        <v>62</v>
      </c>
      <c r="L93" s="33">
        <v>45</v>
      </c>
      <c r="M93" s="50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0"/>
      <c r="R93" s="35"/>
      <c r="S93" s="35"/>
      <c r="T93" s="36" t="s">
        <v>64</v>
      </c>
      <c r="U93" s="293">
        <v>0</v>
      </c>
      <c r="V93" s="294">
        <f t="shared" si="5"/>
        <v>0</v>
      </c>
      <c r="W93" s="37" t="str">
        <f>IFERROR(IF(V93=0,"",ROUNDUP(V93/H93,0)*0.01196),"")</f>
        <v/>
      </c>
      <c r="X93" s="57"/>
      <c r="Y93" s="58"/>
      <c r="AC93" s="102" t="s">
        <v>1</v>
      </c>
    </row>
    <row r="94" spans="1:29" ht="27" customHeight="1" x14ac:dyDescent="0.25">
      <c r="A94" s="55" t="s">
        <v>168</v>
      </c>
      <c r="B94" s="55" t="s">
        <v>169</v>
      </c>
      <c r="C94" s="32">
        <v>4301031080</v>
      </c>
      <c r="D94" s="309">
        <v>4607091386745</v>
      </c>
      <c r="E94" s="310"/>
      <c r="F94" s="292">
        <v>0.8</v>
      </c>
      <c r="G94" s="33">
        <v>6</v>
      </c>
      <c r="H94" s="292">
        <v>4.8</v>
      </c>
      <c r="I94" s="292">
        <v>5.16</v>
      </c>
      <c r="J94" s="33">
        <v>104</v>
      </c>
      <c r="K94" s="34" t="s">
        <v>62</v>
      </c>
      <c r="L94" s="33">
        <v>45</v>
      </c>
      <c r="M94" s="50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0"/>
      <c r="R94" s="35"/>
      <c r="S94" s="35"/>
      <c r="T94" s="36" t="s">
        <v>64</v>
      </c>
      <c r="U94" s="293">
        <v>0</v>
      </c>
      <c r="V94" s="294">
        <f t="shared" si="5"/>
        <v>0</v>
      </c>
      <c r="W94" s="37" t="str">
        <f>IFERROR(IF(V94=0,"",ROUNDUP(V94/H94,0)*0.01196),"")</f>
        <v/>
      </c>
      <c r="X94" s="57"/>
      <c r="Y94" s="58"/>
      <c r="AC94" s="103" t="s">
        <v>1</v>
      </c>
    </row>
    <row r="95" spans="1:29" ht="16.5" customHeight="1" x14ac:dyDescent="0.25">
      <c r="A95" s="55" t="s">
        <v>170</v>
      </c>
      <c r="B95" s="55" t="s">
        <v>171</v>
      </c>
      <c r="C95" s="32">
        <v>4301030963</v>
      </c>
      <c r="D95" s="309">
        <v>4607091382426</v>
      </c>
      <c r="E95" s="310"/>
      <c r="F95" s="292">
        <v>0.9</v>
      </c>
      <c r="G95" s="33">
        <v>10</v>
      </c>
      <c r="H95" s="292">
        <v>9</v>
      </c>
      <c r="I95" s="292">
        <v>9.6300000000000008</v>
      </c>
      <c r="J95" s="33">
        <v>56</v>
      </c>
      <c r="K95" s="34" t="s">
        <v>62</v>
      </c>
      <c r="L95" s="33">
        <v>40</v>
      </c>
      <c r="M95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0"/>
      <c r="R95" s="35"/>
      <c r="S95" s="35"/>
      <c r="T95" s="36" t="s">
        <v>64</v>
      </c>
      <c r="U95" s="293">
        <v>0</v>
      </c>
      <c r="V95" s="294">
        <f t="shared" si="5"/>
        <v>0</v>
      </c>
      <c r="W95" s="37" t="str">
        <f>IFERROR(IF(V95=0,"",ROUNDUP(V95/H95,0)*0.02175),"")</f>
        <v/>
      </c>
      <c r="X95" s="57"/>
      <c r="Y95" s="58"/>
      <c r="AC95" s="104" t="s">
        <v>1</v>
      </c>
    </row>
    <row r="96" spans="1:29" ht="27" customHeight="1" x14ac:dyDescent="0.25">
      <c r="A96" s="55" t="s">
        <v>172</v>
      </c>
      <c r="B96" s="55" t="s">
        <v>173</v>
      </c>
      <c r="C96" s="32">
        <v>4301030962</v>
      </c>
      <c r="D96" s="309">
        <v>4607091386547</v>
      </c>
      <c r="E96" s="310"/>
      <c r="F96" s="292">
        <v>0.35</v>
      </c>
      <c r="G96" s="33">
        <v>8</v>
      </c>
      <c r="H96" s="292">
        <v>2.8</v>
      </c>
      <c r="I96" s="292">
        <v>2.94</v>
      </c>
      <c r="J96" s="33">
        <v>234</v>
      </c>
      <c r="K96" s="34" t="s">
        <v>62</v>
      </c>
      <c r="L96" s="33">
        <v>40</v>
      </c>
      <c r="M96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0"/>
      <c r="R96" s="35"/>
      <c r="S96" s="35"/>
      <c r="T96" s="36" t="s">
        <v>64</v>
      </c>
      <c r="U96" s="293">
        <v>0</v>
      </c>
      <c r="V96" s="294">
        <f t="shared" si="5"/>
        <v>0</v>
      </c>
      <c r="W96" s="37" t="str">
        <f>IFERROR(IF(V96=0,"",ROUNDUP(V96/H96,0)*0.00502),"")</f>
        <v/>
      </c>
      <c r="X96" s="57"/>
      <c r="Y96" s="58"/>
      <c r="AC96" s="105" t="s">
        <v>1</v>
      </c>
    </row>
    <row r="97" spans="1:29" ht="27" customHeight="1" x14ac:dyDescent="0.25">
      <c r="A97" s="55" t="s">
        <v>174</v>
      </c>
      <c r="B97" s="55" t="s">
        <v>175</v>
      </c>
      <c r="C97" s="32">
        <v>4301031077</v>
      </c>
      <c r="D97" s="309">
        <v>4607091384703</v>
      </c>
      <c r="E97" s="310"/>
      <c r="F97" s="292">
        <v>0.35</v>
      </c>
      <c r="G97" s="33">
        <v>6</v>
      </c>
      <c r="H97" s="292">
        <v>2.1</v>
      </c>
      <c r="I97" s="292">
        <v>2.2000000000000002</v>
      </c>
      <c r="J97" s="33">
        <v>234</v>
      </c>
      <c r="K97" s="34" t="s">
        <v>62</v>
      </c>
      <c r="L97" s="33">
        <v>45</v>
      </c>
      <c r="M97" s="50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0"/>
      <c r="R97" s="35"/>
      <c r="S97" s="35"/>
      <c r="T97" s="36" t="s">
        <v>64</v>
      </c>
      <c r="U97" s="293">
        <v>0</v>
      </c>
      <c r="V97" s="294">
        <f t="shared" si="5"/>
        <v>0</v>
      </c>
      <c r="W97" s="37" t="str">
        <f>IFERROR(IF(V97=0,"",ROUNDUP(V97/H97,0)*0.00502),"")</f>
        <v/>
      </c>
      <c r="X97" s="57"/>
      <c r="Y97" s="58"/>
      <c r="AC97" s="106" t="s">
        <v>1</v>
      </c>
    </row>
    <row r="98" spans="1:29" ht="27" customHeight="1" x14ac:dyDescent="0.25">
      <c r="A98" s="55" t="s">
        <v>176</v>
      </c>
      <c r="B98" s="55" t="s">
        <v>177</v>
      </c>
      <c r="C98" s="32">
        <v>4301031079</v>
      </c>
      <c r="D98" s="309">
        <v>4607091384734</v>
      </c>
      <c r="E98" s="310"/>
      <c r="F98" s="292">
        <v>0.35</v>
      </c>
      <c r="G98" s="33">
        <v>6</v>
      </c>
      <c r="H98" s="292">
        <v>2.1</v>
      </c>
      <c r="I98" s="292">
        <v>2.2000000000000002</v>
      </c>
      <c r="J98" s="33">
        <v>234</v>
      </c>
      <c r="K98" s="34" t="s">
        <v>62</v>
      </c>
      <c r="L98" s="33">
        <v>45</v>
      </c>
      <c r="M98" s="50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0"/>
      <c r="R98" s="35"/>
      <c r="S98" s="35"/>
      <c r="T98" s="36" t="s">
        <v>64</v>
      </c>
      <c r="U98" s="293">
        <v>0</v>
      </c>
      <c r="V98" s="294">
        <f t="shared" si="5"/>
        <v>0</v>
      </c>
      <c r="W98" s="37" t="str">
        <f>IFERROR(IF(V98=0,"",ROUNDUP(V98/H98,0)*0.00502),"")</f>
        <v/>
      </c>
      <c r="X98" s="57"/>
      <c r="Y98" s="58"/>
      <c r="AC98" s="107" t="s">
        <v>1</v>
      </c>
    </row>
    <row r="99" spans="1:29" ht="27" customHeight="1" x14ac:dyDescent="0.25">
      <c r="A99" s="55" t="s">
        <v>178</v>
      </c>
      <c r="B99" s="55" t="s">
        <v>179</v>
      </c>
      <c r="C99" s="32">
        <v>4301030964</v>
      </c>
      <c r="D99" s="309">
        <v>4607091382464</v>
      </c>
      <c r="E99" s="310"/>
      <c r="F99" s="292">
        <v>0.35</v>
      </c>
      <c r="G99" s="33">
        <v>8</v>
      </c>
      <c r="H99" s="292">
        <v>2.8</v>
      </c>
      <c r="I99" s="292">
        <v>2.964</v>
      </c>
      <c r="J99" s="33">
        <v>234</v>
      </c>
      <c r="K99" s="34" t="s">
        <v>62</v>
      </c>
      <c r="L99" s="33">
        <v>40</v>
      </c>
      <c r="M99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0"/>
      <c r="R99" s="35"/>
      <c r="S99" s="35"/>
      <c r="T99" s="36" t="s">
        <v>64</v>
      </c>
      <c r="U99" s="293">
        <v>0</v>
      </c>
      <c r="V99" s="294">
        <f t="shared" si="5"/>
        <v>0</v>
      </c>
      <c r="W99" s="37" t="str">
        <f>IFERROR(IF(V99=0,"",ROUNDUP(V99/H99,0)*0.00502),"")</f>
        <v/>
      </c>
      <c r="X99" s="57"/>
      <c r="Y99" s="58"/>
      <c r="AC99" s="108" t="s">
        <v>1</v>
      </c>
    </row>
    <row r="100" spans="1:29" x14ac:dyDescent="0.2">
      <c r="A100" s="318"/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19"/>
      <c r="M100" s="315" t="s">
        <v>65</v>
      </c>
      <c r="N100" s="316"/>
      <c r="O100" s="316"/>
      <c r="P100" s="316"/>
      <c r="Q100" s="316"/>
      <c r="R100" s="316"/>
      <c r="S100" s="317"/>
      <c r="T100" s="38" t="s">
        <v>66</v>
      </c>
      <c r="U100" s="295">
        <f>IFERROR(U91/H91,"0")+IFERROR(U92/H92,"0")+IFERROR(U93/H93,"0")+IFERROR(U94/H94,"0")+IFERROR(U95/H95,"0")+IFERROR(U96/H96,"0")+IFERROR(U97/H97,"0")+IFERROR(U98/H98,"0")+IFERROR(U99/H99,"0")</f>
        <v>0</v>
      </c>
      <c r="V100" s="295">
        <f>IFERROR(V91/H91,"0")+IFERROR(V92/H92,"0")+IFERROR(V93/H93,"0")+IFERROR(V94/H94,"0")+IFERROR(V95/H95,"0")+IFERROR(V96/H96,"0")+IFERROR(V97/H97,"0")+IFERROR(V98/H98,"0")+IFERROR(V99/H99,"0")</f>
        <v>0</v>
      </c>
      <c r="W100" s="29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6"/>
      <c r="Y100" s="296"/>
    </row>
    <row r="101" spans="1:29" x14ac:dyDescent="0.2">
      <c r="A101" s="305"/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19"/>
      <c r="M101" s="315" t="s">
        <v>65</v>
      </c>
      <c r="N101" s="316"/>
      <c r="O101" s="316"/>
      <c r="P101" s="316"/>
      <c r="Q101" s="316"/>
      <c r="R101" s="316"/>
      <c r="S101" s="317"/>
      <c r="T101" s="38" t="s">
        <v>64</v>
      </c>
      <c r="U101" s="295">
        <f>IFERROR(SUM(U91:U99),"0")</f>
        <v>0</v>
      </c>
      <c r="V101" s="295">
        <f>IFERROR(SUM(V91:V99),"0")</f>
        <v>0</v>
      </c>
      <c r="W101" s="38"/>
      <c r="X101" s="296"/>
      <c r="Y101" s="296"/>
    </row>
    <row r="102" spans="1:29" ht="14.25" customHeight="1" x14ac:dyDescent="0.25">
      <c r="A102" s="320" t="s">
        <v>67</v>
      </c>
      <c r="B102" s="305"/>
      <c r="C102" s="305"/>
      <c r="D102" s="305"/>
      <c r="E102" s="305"/>
      <c r="F102" s="305"/>
      <c r="G102" s="305"/>
      <c r="H102" s="305"/>
      <c r="I102" s="305"/>
      <c r="J102" s="305"/>
      <c r="K102" s="305"/>
      <c r="L102" s="305"/>
      <c r="M102" s="305"/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288"/>
      <c r="Y102" s="288"/>
    </row>
    <row r="103" spans="1:29" ht="27" customHeight="1" x14ac:dyDescent="0.25">
      <c r="A103" s="55" t="s">
        <v>180</v>
      </c>
      <c r="B103" s="55" t="s">
        <v>181</v>
      </c>
      <c r="C103" s="32">
        <v>4301051437</v>
      </c>
      <c r="D103" s="309">
        <v>4607091386967</v>
      </c>
      <c r="E103" s="310"/>
      <c r="F103" s="292">
        <v>1.35</v>
      </c>
      <c r="G103" s="33">
        <v>6</v>
      </c>
      <c r="H103" s="292">
        <v>8.1</v>
      </c>
      <c r="I103" s="292">
        <v>8.6639999999999997</v>
      </c>
      <c r="J103" s="33">
        <v>56</v>
      </c>
      <c r="K103" s="34" t="s">
        <v>129</v>
      </c>
      <c r="L103" s="33">
        <v>45</v>
      </c>
      <c r="M103" s="496" t="s">
        <v>182</v>
      </c>
      <c r="N103" s="312"/>
      <c r="O103" s="312"/>
      <c r="P103" s="312"/>
      <c r="Q103" s="310"/>
      <c r="R103" s="35"/>
      <c r="S103" s="35"/>
      <c r="T103" s="36" t="s">
        <v>64</v>
      </c>
      <c r="U103" s="293">
        <v>0</v>
      </c>
      <c r="V103" s="294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9" t="s">
        <v>1</v>
      </c>
    </row>
    <row r="104" spans="1:29" ht="16.5" customHeight="1" x14ac:dyDescent="0.25">
      <c r="A104" s="55" t="s">
        <v>183</v>
      </c>
      <c r="B104" s="55" t="s">
        <v>184</v>
      </c>
      <c r="C104" s="32">
        <v>4301051311</v>
      </c>
      <c r="D104" s="309">
        <v>4607091385304</v>
      </c>
      <c r="E104" s="310"/>
      <c r="F104" s="292">
        <v>1.35</v>
      </c>
      <c r="G104" s="33">
        <v>6</v>
      </c>
      <c r="H104" s="292">
        <v>8.1</v>
      </c>
      <c r="I104" s="292">
        <v>8.6639999999999997</v>
      </c>
      <c r="J104" s="33">
        <v>56</v>
      </c>
      <c r="K104" s="34" t="s">
        <v>62</v>
      </c>
      <c r="L104" s="33">
        <v>40</v>
      </c>
      <c r="M104" s="4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0"/>
      <c r="R104" s="35"/>
      <c r="S104" s="35"/>
      <c r="T104" s="36" t="s">
        <v>64</v>
      </c>
      <c r="U104" s="293">
        <v>0</v>
      </c>
      <c r="V104" s="294">
        <f t="shared" si="6"/>
        <v>0</v>
      </c>
      <c r="W104" s="37" t="str">
        <f>IFERROR(IF(V104=0,"",ROUNDUP(V104/H104,0)*0.02175),"")</f>
        <v/>
      </c>
      <c r="X104" s="57"/>
      <c r="Y104" s="58"/>
      <c r="AC104" s="110" t="s">
        <v>1</v>
      </c>
    </row>
    <row r="105" spans="1:29" ht="16.5" customHeight="1" x14ac:dyDescent="0.25">
      <c r="A105" s="55" t="s">
        <v>185</v>
      </c>
      <c r="B105" s="55" t="s">
        <v>186</v>
      </c>
      <c r="C105" s="32">
        <v>4301051306</v>
      </c>
      <c r="D105" s="309">
        <v>4607091386264</v>
      </c>
      <c r="E105" s="310"/>
      <c r="F105" s="292">
        <v>0.5</v>
      </c>
      <c r="G105" s="33">
        <v>6</v>
      </c>
      <c r="H105" s="292">
        <v>3</v>
      </c>
      <c r="I105" s="292">
        <v>3.278</v>
      </c>
      <c r="J105" s="33">
        <v>156</v>
      </c>
      <c r="K105" s="34" t="s">
        <v>62</v>
      </c>
      <c r="L105" s="33">
        <v>31</v>
      </c>
      <c r="M105" s="49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0"/>
      <c r="R105" s="35"/>
      <c r="S105" s="35"/>
      <c r="T105" s="36" t="s">
        <v>64</v>
      </c>
      <c r="U105" s="293">
        <v>0</v>
      </c>
      <c r="V105" s="294">
        <f t="shared" si="6"/>
        <v>0</v>
      </c>
      <c r="W105" s="37" t="str">
        <f>IFERROR(IF(V105=0,"",ROUNDUP(V105/H105,0)*0.00753),"")</f>
        <v/>
      </c>
      <c r="X105" s="57"/>
      <c r="Y105" s="58"/>
      <c r="AC105" s="111" t="s">
        <v>1</v>
      </c>
    </row>
    <row r="106" spans="1:29" ht="27" customHeight="1" x14ac:dyDescent="0.25">
      <c r="A106" s="55" t="s">
        <v>187</v>
      </c>
      <c r="B106" s="55" t="s">
        <v>188</v>
      </c>
      <c r="C106" s="32">
        <v>4301051436</v>
      </c>
      <c r="D106" s="309">
        <v>4607091385731</v>
      </c>
      <c r="E106" s="310"/>
      <c r="F106" s="292">
        <v>0.45</v>
      </c>
      <c r="G106" s="33">
        <v>6</v>
      </c>
      <c r="H106" s="292">
        <v>2.7</v>
      </c>
      <c r="I106" s="292">
        <v>2.972</v>
      </c>
      <c r="J106" s="33">
        <v>156</v>
      </c>
      <c r="K106" s="34" t="s">
        <v>129</v>
      </c>
      <c r="L106" s="33">
        <v>45</v>
      </c>
      <c r="M106" s="492" t="s">
        <v>189</v>
      </c>
      <c r="N106" s="312"/>
      <c r="O106" s="312"/>
      <c r="P106" s="312"/>
      <c r="Q106" s="310"/>
      <c r="R106" s="35"/>
      <c r="S106" s="35"/>
      <c r="T106" s="36" t="s">
        <v>64</v>
      </c>
      <c r="U106" s="293">
        <v>0</v>
      </c>
      <c r="V106" s="294">
        <f t="shared" si="6"/>
        <v>0</v>
      </c>
      <c r="W106" s="37" t="str">
        <f>IFERROR(IF(V106=0,"",ROUNDUP(V106/H106,0)*0.00753),"")</f>
        <v/>
      </c>
      <c r="X106" s="57"/>
      <c r="Y106" s="58"/>
      <c r="AC106" s="112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4301051439</v>
      </c>
      <c r="D107" s="309">
        <v>4680115880214</v>
      </c>
      <c r="E107" s="310"/>
      <c r="F107" s="292">
        <v>0.45</v>
      </c>
      <c r="G107" s="33">
        <v>6</v>
      </c>
      <c r="H107" s="292">
        <v>2.7</v>
      </c>
      <c r="I107" s="292">
        <v>2.988</v>
      </c>
      <c r="J107" s="33">
        <v>120</v>
      </c>
      <c r="K107" s="34" t="s">
        <v>129</v>
      </c>
      <c r="L107" s="33">
        <v>45</v>
      </c>
      <c r="M107" s="493" t="s">
        <v>192</v>
      </c>
      <c r="N107" s="312"/>
      <c r="O107" s="312"/>
      <c r="P107" s="312"/>
      <c r="Q107" s="310"/>
      <c r="R107" s="35"/>
      <c r="S107" s="35"/>
      <c r="T107" s="36" t="s">
        <v>64</v>
      </c>
      <c r="U107" s="293">
        <v>0</v>
      </c>
      <c r="V107" s="294">
        <f t="shared" si="6"/>
        <v>0</v>
      </c>
      <c r="W107" s="37" t="str">
        <f>IFERROR(IF(V107=0,"",ROUNDUP(V107/H107,0)*0.00937),"")</f>
        <v/>
      </c>
      <c r="X107" s="57"/>
      <c r="Y107" s="58"/>
      <c r="AC107" s="113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4301051438</v>
      </c>
      <c r="D108" s="309">
        <v>4680115880894</v>
      </c>
      <c r="E108" s="310"/>
      <c r="F108" s="292">
        <v>0.33</v>
      </c>
      <c r="G108" s="33">
        <v>6</v>
      </c>
      <c r="H108" s="292">
        <v>1.98</v>
      </c>
      <c r="I108" s="292">
        <v>2.258</v>
      </c>
      <c r="J108" s="33">
        <v>156</v>
      </c>
      <c r="K108" s="34" t="s">
        <v>129</v>
      </c>
      <c r="L108" s="33">
        <v>45</v>
      </c>
      <c r="M108" s="494" t="s">
        <v>195</v>
      </c>
      <c r="N108" s="312"/>
      <c r="O108" s="312"/>
      <c r="P108" s="312"/>
      <c r="Q108" s="310"/>
      <c r="R108" s="35"/>
      <c r="S108" s="35"/>
      <c r="T108" s="36" t="s">
        <v>64</v>
      </c>
      <c r="U108" s="293">
        <v>0</v>
      </c>
      <c r="V108" s="294">
        <f t="shared" si="6"/>
        <v>0</v>
      </c>
      <c r="W108" s="37" t="str">
        <f>IFERROR(IF(V108=0,"",ROUNDUP(V108/H108,0)*0.00753),"")</f>
        <v/>
      </c>
      <c r="X108" s="57"/>
      <c r="Y108" s="58"/>
      <c r="AC108" s="114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4301051313</v>
      </c>
      <c r="D109" s="309">
        <v>4607091385427</v>
      </c>
      <c r="E109" s="310"/>
      <c r="F109" s="292">
        <v>0.5</v>
      </c>
      <c r="G109" s="33">
        <v>6</v>
      </c>
      <c r="H109" s="292">
        <v>3</v>
      </c>
      <c r="I109" s="292">
        <v>3.2719999999999998</v>
      </c>
      <c r="J109" s="33">
        <v>156</v>
      </c>
      <c r="K109" s="34" t="s">
        <v>62</v>
      </c>
      <c r="L109" s="33">
        <v>40</v>
      </c>
      <c r="M109" s="4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0"/>
      <c r="R109" s="35"/>
      <c r="S109" s="35"/>
      <c r="T109" s="36" t="s">
        <v>64</v>
      </c>
      <c r="U109" s="293">
        <v>0</v>
      </c>
      <c r="V109" s="294">
        <f t="shared" si="6"/>
        <v>0</v>
      </c>
      <c r="W109" s="37" t="str">
        <f>IFERROR(IF(V109=0,"",ROUNDUP(V109/H109,0)*0.00753),"")</f>
        <v/>
      </c>
      <c r="X109" s="57"/>
      <c r="Y109" s="58"/>
      <c r="AC109" s="115" t="s">
        <v>1</v>
      </c>
    </row>
    <row r="110" spans="1:29" x14ac:dyDescent="0.2">
      <c r="A110" s="318"/>
      <c r="B110" s="305"/>
      <c r="C110" s="305"/>
      <c r="D110" s="305"/>
      <c r="E110" s="305"/>
      <c r="F110" s="305"/>
      <c r="G110" s="305"/>
      <c r="H110" s="305"/>
      <c r="I110" s="305"/>
      <c r="J110" s="305"/>
      <c r="K110" s="305"/>
      <c r="L110" s="319"/>
      <c r="M110" s="315" t="s">
        <v>65</v>
      </c>
      <c r="N110" s="316"/>
      <c r="O110" s="316"/>
      <c r="P110" s="316"/>
      <c r="Q110" s="316"/>
      <c r="R110" s="316"/>
      <c r="S110" s="317"/>
      <c r="T110" s="38" t="s">
        <v>66</v>
      </c>
      <c r="U110" s="295">
        <f>IFERROR(U103/H103,"0")+IFERROR(U104/H104,"0")+IFERROR(U105/H105,"0")+IFERROR(U106/H106,"0")+IFERROR(U107/H107,"0")+IFERROR(U108/H108,"0")+IFERROR(U109/H109,"0")</f>
        <v>0</v>
      </c>
      <c r="V110" s="295">
        <f>IFERROR(V103/H103,"0")+IFERROR(V104/H104,"0")+IFERROR(V105/H105,"0")+IFERROR(V106/H106,"0")+IFERROR(V107/H107,"0")+IFERROR(V108/H108,"0")+IFERROR(V109/H109,"0")</f>
        <v>0</v>
      </c>
      <c r="W110" s="295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6"/>
      <c r="Y110" s="296"/>
    </row>
    <row r="111" spans="1:29" x14ac:dyDescent="0.2">
      <c r="A111" s="305"/>
      <c r="B111" s="305"/>
      <c r="C111" s="305"/>
      <c r="D111" s="305"/>
      <c r="E111" s="305"/>
      <c r="F111" s="305"/>
      <c r="G111" s="305"/>
      <c r="H111" s="305"/>
      <c r="I111" s="305"/>
      <c r="J111" s="305"/>
      <c r="K111" s="305"/>
      <c r="L111" s="319"/>
      <c r="M111" s="315" t="s">
        <v>65</v>
      </c>
      <c r="N111" s="316"/>
      <c r="O111" s="316"/>
      <c r="P111" s="316"/>
      <c r="Q111" s="316"/>
      <c r="R111" s="316"/>
      <c r="S111" s="317"/>
      <c r="T111" s="38" t="s">
        <v>64</v>
      </c>
      <c r="U111" s="295">
        <f>IFERROR(SUM(U103:U109),"0")</f>
        <v>0</v>
      </c>
      <c r="V111" s="295">
        <f>IFERROR(SUM(V103:V109),"0")</f>
        <v>0</v>
      </c>
      <c r="W111" s="38"/>
      <c r="X111" s="296"/>
      <c r="Y111" s="296"/>
    </row>
    <row r="112" spans="1:29" ht="14.25" customHeight="1" x14ac:dyDescent="0.25">
      <c r="A112" s="320" t="s">
        <v>198</v>
      </c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288"/>
      <c r="Y112" s="288"/>
    </row>
    <row r="113" spans="1:29" ht="27" customHeight="1" x14ac:dyDescent="0.25">
      <c r="A113" s="55" t="s">
        <v>199</v>
      </c>
      <c r="B113" s="55" t="s">
        <v>200</v>
      </c>
      <c r="C113" s="32">
        <v>4301060296</v>
      </c>
      <c r="D113" s="309">
        <v>4607091383065</v>
      </c>
      <c r="E113" s="310"/>
      <c r="F113" s="292">
        <v>0.83</v>
      </c>
      <c r="G113" s="33">
        <v>4</v>
      </c>
      <c r="H113" s="292">
        <v>3.32</v>
      </c>
      <c r="I113" s="292">
        <v>3.5819999999999999</v>
      </c>
      <c r="J113" s="33">
        <v>120</v>
      </c>
      <c r="K113" s="34" t="s">
        <v>62</v>
      </c>
      <c r="L113" s="33">
        <v>30</v>
      </c>
      <c r="M113" s="48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0"/>
      <c r="R113" s="35"/>
      <c r="S113" s="35"/>
      <c r="T113" s="36" t="s">
        <v>64</v>
      </c>
      <c r="U113" s="293">
        <v>0</v>
      </c>
      <c r="V113" s="294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6" t="s">
        <v>1</v>
      </c>
    </row>
    <row r="114" spans="1:29" ht="27" customHeight="1" x14ac:dyDescent="0.25">
      <c r="A114" s="55" t="s">
        <v>201</v>
      </c>
      <c r="B114" s="55" t="s">
        <v>202</v>
      </c>
      <c r="C114" s="32">
        <v>4301060282</v>
      </c>
      <c r="D114" s="309">
        <v>4607091380699</v>
      </c>
      <c r="E114" s="310"/>
      <c r="F114" s="292">
        <v>1.3</v>
      </c>
      <c r="G114" s="33">
        <v>6</v>
      </c>
      <c r="H114" s="292">
        <v>7.8</v>
      </c>
      <c r="I114" s="292">
        <v>8.3640000000000008</v>
      </c>
      <c r="J114" s="33">
        <v>56</v>
      </c>
      <c r="K114" s="34" t="s">
        <v>62</v>
      </c>
      <c r="L114" s="33">
        <v>30</v>
      </c>
      <c r="M114" s="489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0"/>
      <c r="R114" s="35"/>
      <c r="S114" s="35"/>
      <c r="T114" s="36" t="s">
        <v>64</v>
      </c>
      <c r="U114" s="293">
        <v>0</v>
      </c>
      <c r="V114" s="294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7" t="s">
        <v>1</v>
      </c>
    </row>
    <row r="115" spans="1:29" ht="16.5" customHeight="1" x14ac:dyDescent="0.25">
      <c r="A115" s="55" t="s">
        <v>203</v>
      </c>
      <c r="B115" s="55" t="s">
        <v>204</v>
      </c>
      <c r="C115" s="32">
        <v>4301060309</v>
      </c>
      <c r="D115" s="309">
        <v>4680115880238</v>
      </c>
      <c r="E115" s="310"/>
      <c r="F115" s="292">
        <v>0.33</v>
      </c>
      <c r="G115" s="33">
        <v>6</v>
      </c>
      <c r="H115" s="292">
        <v>1.98</v>
      </c>
      <c r="I115" s="292">
        <v>2.258</v>
      </c>
      <c r="J115" s="33">
        <v>156</v>
      </c>
      <c r="K115" s="34" t="s">
        <v>62</v>
      </c>
      <c r="L115" s="33">
        <v>40</v>
      </c>
      <c r="M115" s="490" t="s">
        <v>205</v>
      </c>
      <c r="N115" s="312"/>
      <c r="O115" s="312"/>
      <c r="P115" s="312"/>
      <c r="Q115" s="310"/>
      <c r="R115" s="35"/>
      <c r="S115" s="35"/>
      <c r="T115" s="36" t="s">
        <v>64</v>
      </c>
      <c r="U115" s="293">
        <v>0</v>
      </c>
      <c r="V115" s="294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8" t="s">
        <v>1</v>
      </c>
    </row>
    <row r="116" spans="1:29" ht="27" customHeight="1" x14ac:dyDescent="0.25">
      <c r="A116" s="55" t="s">
        <v>206</v>
      </c>
      <c r="B116" s="55" t="s">
        <v>207</v>
      </c>
      <c r="C116" s="32">
        <v>4301060304</v>
      </c>
      <c r="D116" s="309">
        <v>4607091385922</v>
      </c>
      <c r="E116" s="310"/>
      <c r="F116" s="292">
        <v>0.47</v>
      </c>
      <c r="G116" s="33">
        <v>6</v>
      </c>
      <c r="H116" s="292">
        <v>2.82</v>
      </c>
      <c r="I116" s="292">
        <v>3.0979999999999999</v>
      </c>
      <c r="J116" s="33">
        <v>156</v>
      </c>
      <c r="K116" s="34" t="s">
        <v>62</v>
      </c>
      <c r="L116" s="33">
        <v>30</v>
      </c>
      <c r="M116" s="491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12"/>
      <c r="O116" s="312"/>
      <c r="P116" s="312"/>
      <c r="Q116" s="310"/>
      <c r="R116" s="35"/>
      <c r="S116" s="35"/>
      <c r="T116" s="36" t="s">
        <v>64</v>
      </c>
      <c r="U116" s="293">
        <v>0</v>
      </c>
      <c r="V116" s="294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9" t="s">
        <v>1</v>
      </c>
    </row>
    <row r="117" spans="1:29" x14ac:dyDescent="0.2">
      <c r="A117" s="318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19"/>
      <c r="M117" s="315" t="s">
        <v>65</v>
      </c>
      <c r="N117" s="316"/>
      <c r="O117" s="316"/>
      <c r="P117" s="316"/>
      <c r="Q117" s="316"/>
      <c r="R117" s="316"/>
      <c r="S117" s="317"/>
      <c r="T117" s="38" t="s">
        <v>66</v>
      </c>
      <c r="U117" s="295">
        <f>IFERROR(U113/H113,"0")+IFERROR(U114/H114,"0")+IFERROR(U115/H115,"0")+IFERROR(U116/H116,"0")</f>
        <v>0</v>
      </c>
      <c r="V117" s="295">
        <f>IFERROR(V113/H113,"0")+IFERROR(V114/H114,"0")+IFERROR(V115/H115,"0")+IFERROR(V116/H116,"0")</f>
        <v>0</v>
      </c>
      <c r="W117" s="295">
        <f>IFERROR(IF(W113="",0,W113),"0")+IFERROR(IF(W114="",0,W114),"0")+IFERROR(IF(W115="",0,W115),"0")+IFERROR(IF(W116="",0,W116),"0")</f>
        <v>0</v>
      </c>
      <c r="X117" s="296"/>
      <c r="Y117" s="296"/>
    </row>
    <row r="118" spans="1:29" x14ac:dyDescent="0.2">
      <c r="A118" s="305"/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19"/>
      <c r="M118" s="315" t="s">
        <v>65</v>
      </c>
      <c r="N118" s="316"/>
      <c r="O118" s="316"/>
      <c r="P118" s="316"/>
      <c r="Q118" s="316"/>
      <c r="R118" s="316"/>
      <c r="S118" s="317"/>
      <c r="T118" s="38" t="s">
        <v>64</v>
      </c>
      <c r="U118" s="295">
        <f>IFERROR(SUM(U113:U116),"0")</f>
        <v>0</v>
      </c>
      <c r="V118" s="295">
        <f>IFERROR(SUM(V113:V116),"0")</f>
        <v>0</v>
      </c>
      <c r="W118" s="38"/>
      <c r="X118" s="296"/>
      <c r="Y118" s="296"/>
    </row>
    <row r="119" spans="1:29" ht="16.5" customHeight="1" x14ac:dyDescent="0.25">
      <c r="A119" s="327" t="s">
        <v>208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289"/>
      <c r="Y119" s="289"/>
    </row>
    <row r="120" spans="1:29" ht="14.25" customHeight="1" x14ac:dyDescent="0.25">
      <c r="A120" s="320" t="s">
        <v>67</v>
      </c>
      <c r="B120" s="305"/>
      <c r="C120" s="305"/>
      <c r="D120" s="305"/>
      <c r="E120" s="305"/>
      <c r="F120" s="305"/>
      <c r="G120" s="305"/>
      <c r="H120" s="305"/>
      <c r="I120" s="305"/>
      <c r="J120" s="305"/>
      <c r="K120" s="305"/>
      <c r="L120" s="305"/>
      <c r="M120" s="305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288"/>
      <c r="Y120" s="288"/>
    </row>
    <row r="121" spans="1:29" ht="27" customHeight="1" x14ac:dyDescent="0.25">
      <c r="A121" s="55" t="s">
        <v>209</v>
      </c>
      <c r="B121" s="55" t="s">
        <v>210</v>
      </c>
      <c r="C121" s="32">
        <v>4301051360</v>
      </c>
      <c r="D121" s="309">
        <v>4607091385168</v>
      </c>
      <c r="E121" s="310"/>
      <c r="F121" s="292">
        <v>1.35</v>
      </c>
      <c r="G121" s="33">
        <v>6</v>
      </c>
      <c r="H121" s="292">
        <v>8.1</v>
      </c>
      <c r="I121" s="292">
        <v>8.6579999999999995</v>
      </c>
      <c r="J121" s="33">
        <v>56</v>
      </c>
      <c r="K121" s="34" t="s">
        <v>129</v>
      </c>
      <c r="L121" s="33">
        <v>45</v>
      </c>
      <c r="M121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0"/>
      <c r="R121" s="35"/>
      <c r="S121" s="35"/>
      <c r="T121" s="36" t="s">
        <v>64</v>
      </c>
      <c r="U121" s="293">
        <v>0</v>
      </c>
      <c r="V121" s="294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20" t="s">
        <v>1</v>
      </c>
    </row>
    <row r="122" spans="1:29" ht="16.5" customHeight="1" x14ac:dyDescent="0.25">
      <c r="A122" s="55" t="s">
        <v>211</v>
      </c>
      <c r="B122" s="55" t="s">
        <v>212</v>
      </c>
      <c r="C122" s="32">
        <v>4301051362</v>
      </c>
      <c r="D122" s="309">
        <v>4607091383256</v>
      </c>
      <c r="E122" s="310"/>
      <c r="F122" s="292">
        <v>0.33</v>
      </c>
      <c r="G122" s="33">
        <v>6</v>
      </c>
      <c r="H122" s="292">
        <v>1.98</v>
      </c>
      <c r="I122" s="292">
        <v>2.246</v>
      </c>
      <c r="J122" s="33">
        <v>156</v>
      </c>
      <c r="K122" s="34" t="s">
        <v>129</v>
      </c>
      <c r="L122" s="33">
        <v>45</v>
      </c>
      <c r="M122" s="4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0"/>
      <c r="R122" s="35"/>
      <c r="S122" s="35"/>
      <c r="T122" s="36" t="s">
        <v>64</v>
      </c>
      <c r="U122" s="293">
        <v>0</v>
      </c>
      <c r="V122" s="294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21" t="s">
        <v>1</v>
      </c>
    </row>
    <row r="123" spans="1:29" ht="16.5" customHeight="1" x14ac:dyDescent="0.25">
      <c r="A123" s="55" t="s">
        <v>213</v>
      </c>
      <c r="B123" s="55" t="s">
        <v>214</v>
      </c>
      <c r="C123" s="32">
        <v>4301051358</v>
      </c>
      <c r="D123" s="309">
        <v>4607091385748</v>
      </c>
      <c r="E123" s="310"/>
      <c r="F123" s="292">
        <v>0.45</v>
      </c>
      <c r="G123" s="33">
        <v>6</v>
      </c>
      <c r="H123" s="292">
        <v>2.7</v>
      </c>
      <c r="I123" s="292">
        <v>2.972</v>
      </c>
      <c r="J123" s="33">
        <v>156</v>
      </c>
      <c r="K123" s="34" t="s">
        <v>129</v>
      </c>
      <c r="L123" s="33">
        <v>45</v>
      </c>
      <c r="M123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0"/>
      <c r="R123" s="35"/>
      <c r="S123" s="35"/>
      <c r="T123" s="36" t="s">
        <v>64</v>
      </c>
      <c r="U123" s="293">
        <v>0</v>
      </c>
      <c r="V123" s="294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22" t="s">
        <v>1</v>
      </c>
    </row>
    <row r="124" spans="1:29" ht="16.5" customHeight="1" x14ac:dyDescent="0.25">
      <c r="A124" s="55" t="s">
        <v>215</v>
      </c>
      <c r="B124" s="55" t="s">
        <v>216</v>
      </c>
      <c r="C124" s="32">
        <v>4301051364</v>
      </c>
      <c r="D124" s="309">
        <v>4607091384581</v>
      </c>
      <c r="E124" s="310"/>
      <c r="F124" s="292">
        <v>0.67</v>
      </c>
      <c r="G124" s="33">
        <v>4</v>
      </c>
      <c r="H124" s="292">
        <v>2.68</v>
      </c>
      <c r="I124" s="292">
        <v>2.9420000000000002</v>
      </c>
      <c r="J124" s="33">
        <v>120</v>
      </c>
      <c r="K124" s="34" t="s">
        <v>129</v>
      </c>
      <c r="L124" s="33">
        <v>45</v>
      </c>
      <c r="M124" s="4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0"/>
      <c r="R124" s="35"/>
      <c r="S124" s="35"/>
      <c r="T124" s="36" t="s">
        <v>64</v>
      </c>
      <c r="U124" s="293">
        <v>0</v>
      </c>
      <c r="V124" s="294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3" t="s">
        <v>1</v>
      </c>
    </row>
    <row r="125" spans="1:29" x14ac:dyDescent="0.2">
      <c r="A125" s="318"/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19"/>
      <c r="M125" s="315" t="s">
        <v>65</v>
      </c>
      <c r="N125" s="316"/>
      <c r="O125" s="316"/>
      <c r="P125" s="316"/>
      <c r="Q125" s="316"/>
      <c r="R125" s="316"/>
      <c r="S125" s="317"/>
      <c r="T125" s="38" t="s">
        <v>66</v>
      </c>
      <c r="U125" s="295">
        <f>IFERROR(U121/H121,"0")+IFERROR(U122/H122,"0")+IFERROR(U123/H123,"0")+IFERROR(U124/H124,"0")</f>
        <v>0</v>
      </c>
      <c r="V125" s="295">
        <f>IFERROR(V121/H121,"0")+IFERROR(V122/H122,"0")+IFERROR(V123/H123,"0")+IFERROR(V124/H124,"0")</f>
        <v>0</v>
      </c>
      <c r="W125" s="295">
        <f>IFERROR(IF(W121="",0,W121),"0")+IFERROR(IF(W122="",0,W122),"0")+IFERROR(IF(W123="",0,W123),"0")+IFERROR(IF(W124="",0,W124),"0")</f>
        <v>0</v>
      </c>
      <c r="X125" s="296"/>
      <c r="Y125" s="296"/>
    </row>
    <row r="126" spans="1:29" x14ac:dyDescent="0.2">
      <c r="A126" s="305"/>
      <c r="B126" s="305"/>
      <c r="C126" s="305"/>
      <c r="D126" s="305"/>
      <c r="E126" s="305"/>
      <c r="F126" s="305"/>
      <c r="G126" s="305"/>
      <c r="H126" s="305"/>
      <c r="I126" s="305"/>
      <c r="J126" s="305"/>
      <c r="K126" s="305"/>
      <c r="L126" s="319"/>
      <c r="M126" s="315" t="s">
        <v>65</v>
      </c>
      <c r="N126" s="316"/>
      <c r="O126" s="316"/>
      <c r="P126" s="316"/>
      <c r="Q126" s="316"/>
      <c r="R126" s="316"/>
      <c r="S126" s="317"/>
      <c r="T126" s="38" t="s">
        <v>64</v>
      </c>
      <c r="U126" s="295">
        <f>IFERROR(SUM(U121:U124),"0")</f>
        <v>0</v>
      </c>
      <c r="V126" s="295">
        <f>IFERROR(SUM(V121:V124),"0")</f>
        <v>0</v>
      </c>
      <c r="W126" s="38"/>
      <c r="X126" s="296"/>
      <c r="Y126" s="296"/>
    </row>
    <row r="127" spans="1:29" ht="27.75" customHeight="1" x14ac:dyDescent="0.2">
      <c r="A127" s="325" t="s">
        <v>217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7" t="s">
        <v>218</v>
      </c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289"/>
      <c r="Y128" s="289"/>
    </row>
    <row r="129" spans="1:29" ht="14.25" customHeight="1" x14ac:dyDescent="0.25">
      <c r="A129" s="320" t="s">
        <v>105</v>
      </c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288"/>
      <c r="Y129" s="288"/>
    </row>
    <row r="130" spans="1:29" ht="27" customHeight="1" x14ac:dyDescent="0.25">
      <c r="A130" s="55" t="s">
        <v>219</v>
      </c>
      <c r="B130" s="55" t="s">
        <v>220</v>
      </c>
      <c r="C130" s="32">
        <v>4301011223</v>
      </c>
      <c r="D130" s="309">
        <v>4607091383423</v>
      </c>
      <c r="E130" s="310"/>
      <c r="F130" s="292">
        <v>1.35</v>
      </c>
      <c r="G130" s="33">
        <v>8</v>
      </c>
      <c r="H130" s="292">
        <v>10.8</v>
      </c>
      <c r="I130" s="292">
        <v>11.375999999999999</v>
      </c>
      <c r="J130" s="33">
        <v>56</v>
      </c>
      <c r="K130" s="34" t="s">
        <v>129</v>
      </c>
      <c r="L130" s="33">
        <v>35</v>
      </c>
      <c r="M130" s="4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0"/>
      <c r="R130" s="35"/>
      <c r="S130" s="35"/>
      <c r="T130" s="36" t="s">
        <v>64</v>
      </c>
      <c r="U130" s="293">
        <v>0</v>
      </c>
      <c r="V130" s="294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4" t="s">
        <v>1</v>
      </c>
    </row>
    <row r="131" spans="1:29" ht="27" customHeight="1" x14ac:dyDescent="0.25">
      <c r="A131" s="55" t="s">
        <v>221</v>
      </c>
      <c r="B131" s="55" t="s">
        <v>222</v>
      </c>
      <c r="C131" s="32">
        <v>4301011338</v>
      </c>
      <c r="D131" s="309">
        <v>4607091381405</v>
      </c>
      <c r="E131" s="310"/>
      <c r="F131" s="292">
        <v>1.35</v>
      </c>
      <c r="G131" s="33">
        <v>8</v>
      </c>
      <c r="H131" s="292">
        <v>10.8</v>
      </c>
      <c r="I131" s="292">
        <v>11.375999999999999</v>
      </c>
      <c r="J131" s="33">
        <v>56</v>
      </c>
      <c r="K131" s="34" t="s">
        <v>62</v>
      </c>
      <c r="L131" s="33">
        <v>35</v>
      </c>
      <c r="M131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0"/>
      <c r="R131" s="35"/>
      <c r="S131" s="35"/>
      <c r="T131" s="36" t="s">
        <v>64</v>
      </c>
      <c r="U131" s="293">
        <v>0</v>
      </c>
      <c r="V131" s="294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5" t="s">
        <v>1</v>
      </c>
    </row>
    <row r="132" spans="1:29" ht="27" customHeight="1" x14ac:dyDescent="0.25">
      <c r="A132" s="55" t="s">
        <v>223</v>
      </c>
      <c r="B132" s="55" t="s">
        <v>224</v>
      </c>
      <c r="C132" s="32">
        <v>4301011333</v>
      </c>
      <c r="D132" s="309">
        <v>4607091386516</v>
      </c>
      <c r="E132" s="310"/>
      <c r="F132" s="292">
        <v>1.4</v>
      </c>
      <c r="G132" s="33">
        <v>8</v>
      </c>
      <c r="H132" s="292">
        <v>11.2</v>
      </c>
      <c r="I132" s="292">
        <v>11.776</v>
      </c>
      <c r="J132" s="33">
        <v>56</v>
      </c>
      <c r="K132" s="34" t="s">
        <v>62</v>
      </c>
      <c r="L132" s="33">
        <v>30</v>
      </c>
      <c r="M132" s="4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0"/>
      <c r="R132" s="35"/>
      <c r="S132" s="35"/>
      <c r="T132" s="36" t="s">
        <v>64</v>
      </c>
      <c r="U132" s="293">
        <v>0</v>
      </c>
      <c r="V132" s="294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6" t="s">
        <v>1</v>
      </c>
    </row>
    <row r="133" spans="1:29" x14ac:dyDescent="0.2">
      <c r="A133" s="318"/>
      <c r="B133" s="305"/>
      <c r="C133" s="305"/>
      <c r="D133" s="305"/>
      <c r="E133" s="305"/>
      <c r="F133" s="305"/>
      <c r="G133" s="305"/>
      <c r="H133" s="305"/>
      <c r="I133" s="305"/>
      <c r="J133" s="305"/>
      <c r="K133" s="305"/>
      <c r="L133" s="319"/>
      <c r="M133" s="315" t="s">
        <v>65</v>
      </c>
      <c r="N133" s="316"/>
      <c r="O133" s="316"/>
      <c r="P133" s="316"/>
      <c r="Q133" s="316"/>
      <c r="R133" s="316"/>
      <c r="S133" s="317"/>
      <c r="T133" s="38" t="s">
        <v>66</v>
      </c>
      <c r="U133" s="295">
        <f>IFERROR(U130/H130,"0")+IFERROR(U131/H131,"0")+IFERROR(U132/H132,"0")</f>
        <v>0</v>
      </c>
      <c r="V133" s="295">
        <f>IFERROR(V130/H130,"0")+IFERROR(V131/H131,"0")+IFERROR(V132/H132,"0")</f>
        <v>0</v>
      </c>
      <c r="W133" s="295">
        <f>IFERROR(IF(W130="",0,W130),"0")+IFERROR(IF(W131="",0,W131),"0")+IFERROR(IF(W132="",0,W132),"0")</f>
        <v>0</v>
      </c>
      <c r="X133" s="296"/>
      <c r="Y133" s="296"/>
    </row>
    <row r="134" spans="1:29" x14ac:dyDescent="0.2">
      <c r="A134" s="305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19"/>
      <c r="M134" s="315" t="s">
        <v>65</v>
      </c>
      <c r="N134" s="316"/>
      <c r="O134" s="316"/>
      <c r="P134" s="316"/>
      <c r="Q134" s="316"/>
      <c r="R134" s="316"/>
      <c r="S134" s="317"/>
      <c r="T134" s="38" t="s">
        <v>64</v>
      </c>
      <c r="U134" s="295">
        <f>IFERROR(SUM(U130:U132),"0")</f>
        <v>0</v>
      </c>
      <c r="V134" s="295">
        <f>IFERROR(SUM(V130:V132),"0")</f>
        <v>0</v>
      </c>
      <c r="W134" s="38"/>
      <c r="X134" s="296"/>
      <c r="Y134" s="296"/>
    </row>
    <row r="135" spans="1:29" ht="16.5" customHeight="1" x14ac:dyDescent="0.25">
      <c r="A135" s="327" t="s">
        <v>225</v>
      </c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289"/>
      <c r="Y135" s="289"/>
    </row>
    <row r="136" spans="1:29" ht="14.25" customHeight="1" x14ac:dyDescent="0.25">
      <c r="A136" s="320" t="s">
        <v>105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288"/>
      <c r="Y136" s="288"/>
    </row>
    <row r="137" spans="1:29" ht="16.5" customHeight="1" x14ac:dyDescent="0.25">
      <c r="A137" s="55" t="s">
        <v>226</v>
      </c>
      <c r="B137" s="55" t="s">
        <v>227</v>
      </c>
      <c r="C137" s="32">
        <v>4301011450</v>
      </c>
      <c r="D137" s="309">
        <v>4680115881402</v>
      </c>
      <c r="E137" s="310"/>
      <c r="F137" s="292">
        <v>1.35</v>
      </c>
      <c r="G137" s="33">
        <v>8</v>
      </c>
      <c r="H137" s="292">
        <v>10.8</v>
      </c>
      <c r="I137" s="292">
        <v>11.28</v>
      </c>
      <c r="J137" s="33">
        <v>56</v>
      </c>
      <c r="K137" s="34" t="s">
        <v>101</v>
      </c>
      <c r="L137" s="33">
        <v>55</v>
      </c>
      <c r="M137" s="477" t="s">
        <v>228</v>
      </c>
      <c r="N137" s="312"/>
      <c r="O137" s="312"/>
      <c r="P137" s="312"/>
      <c r="Q137" s="310"/>
      <c r="R137" s="35"/>
      <c r="S137" s="35"/>
      <c r="T137" s="36" t="s">
        <v>64</v>
      </c>
      <c r="U137" s="293">
        <v>0</v>
      </c>
      <c r="V137" s="294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229</v>
      </c>
      <c r="AC137" s="127" t="s">
        <v>1</v>
      </c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09">
        <v>4607091387445</v>
      </c>
      <c r="E138" s="310"/>
      <c r="F138" s="292">
        <v>0.9</v>
      </c>
      <c r="G138" s="33">
        <v>10</v>
      </c>
      <c r="H138" s="292">
        <v>9</v>
      </c>
      <c r="I138" s="292">
        <v>9.6300000000000008</v>
      </c>
      <c r="J138" s="33">
        <v>56</v>
      </c>
      <c r="K138" s="34" t="s">
        <v>101</v>
      </c>
      <c r="L138" s="33">
        <v>31</v>
      </c>
      <c r="M138" s="4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0"/>
      <c r="R138" s="35"/>
      <c r="S138" s="35"/>
      <c r="T138" s="36" t="s">
        <v>64</v>
      </c>
      <c r="U138" s="293">
        <v>0</v>
      </c>
      <c r="V138" s="294">
        <f t="shared" si="7"/>
        <v>0</v>
      </c>
      <c r="W138" s="37" t="str">
        <f>IFERROR(IF(V138=0,"",ROUNDUP(V138/H138,0)*0.02175),"")</f>
        <v/>
      </c>
      <c r="X138" s="57"/>
      <c r="Y138" s="58"/>
      <c r="AC138" s="128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09">
        <v>4607091386004</v>
      </c>
      <c r="E139" s="310"/>
      <c r="F139" s="292">
        <v>1.35</v>
      </c>
      <c r="G139" s="33">
        <v>8</v>
      </c>
      <c r="H139" s="292">
        <v>10.8</v>
      </c>
      <c r="I139" s="292">
        <v>11.28</v>
      </c>
      <c r="J139" s="33">
        <v>48</v>
      </c>
      <c r="K139" s="34" t="s">
        <v>234</v>
      </c>
      <c r="L139" s="33">
        <v>55</v>
      </c>
      <c r="M139" s="47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0"/>
      <c r="R139" s="35"/>
      <c r="S139" s="35"/>
      <c r="T139" s="36" t="s">
        <v>64</v>
      </c>
      <c r="U139" s="293">
        <v>0</v>
      </c>
      <c r="V139" s="294">
        <f t="shared" si="7"/>
        <v>0</v>
      </c>
      <c r="W139" s="37" t="str">
        <f>IFERROR(IF(V139=0,"",ROUNDUP(V139/H139,0)*0.02039),"")</f>
        <v/>
      </c>
      <c r="X139" s="57"/>
      <c r="Y139" s="58"/>
      <c r="AC139" s="129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09">
        <v>4607091386004</v>
      </c>
      <c r="E140" s="310"/>
      <c r="F140" s="292">
        <v>1.35</v>
      </c>
      <c r="G140" s="33">
        <v>8</v>
      </c>
      <c r="H140" s="292">
        <v>10.8</v>
      </c>
      <c r="I140" s="292">
        <v>11.28</v>
      </c>
      <c r="J140" s="33">
        <v>56</v>
      </c>
      <c r="K140" s="34" t="s">
        <v>101</v>
      </c>
      <c r="L140" s="33">
        <v>55</v>
      </c>
      <c r="M140" s="4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0"/>
      <c r="R140" s="35"/>
      <c r="S140" s="35"/>
      <c r="T140" s="36" t="s">
        <v>64</v>
      </c>
      <c r="U140" s="293">
        <v>150</v>
      </c>
      <c r="V140" s="294">
        <f t="shared" si="7"/>
        <v>151.20000000000002</v>
      </c>
      <c r="W140" s="37">
        <f>IFERROR(IF(V140=0,"",ROUNDUP(V140/H140,0)*0.02175),"")</f>
        <v>0.30449999999999999</v>
      </c>
      <c r="X140" s="57"/>
      <c r="Y140" s="58"/>
      <c r="AC140" s="130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09">
        <v>4607091386073</v>
      </c>
      <c r="E141" s="310"/>
      <c r="F141" s="292">
        <v>0.9</v>
      </c>
      <c r="G141" s="33">
        <v>10</v>
      </c>
      <c r="H141" s="292">
        <v>9</v>
      </c>
      <c r="I141" s="292">
        <v>9.6300000000000008</v>
      </c>
      <c r="J141" s="33">
        <v>56</v>
      </c>
      <c r="K141" s="34" t="s">
        <v>101</v>
      </c>
      <c r="L141" s="33">
        <v>31</v>
      </c>
      <c r="M141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0"/>
      <c r="R141" s="35"/>
      <c r="S141" s="35"/>
      <c r="T141" s="36" t="s">
        <v>64</v>
      </c>
      <c r="U141" s="293">
        <v>0</v>
      </c>
      <c r="V141" s="294">
        <f t="shared" si="7"/>
        <v>0</v>
      </c>
      <c r="W141" s="37" t="str">
        <f>IFERROR(IF(V141=0,"",ROUNDUP(V141/H141,0)*0.02175),"")</f>
        <v/>
      </c>
      <c r="X141" s="57"/>
      <c r="Y141" s="58"/>
      <c r="AC141" s="131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09">
        <v>4607091387322</v>
      </c>
      <c r="E142" s="310"/>
      <c r="F142" s="292">
        <v>1.35</v>
      </c>
      <c r="G142" s="33">
        <v>8</v>
      </c>
      <c r="H142" s="292">
        <v>10.8</v>
      </c>
      <c r="I142" s="292">
        <v>11.28</v>
      </c>
      <c r="J142" s="33">
        <v>48</v>
      </c>
      <c r="K142" s="34" t="s">
        <v>234</v>
      </c>
      <c r="L142" s="33">
        <v>55</v>
      </c>
      <c r="M142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0"/>
      <c r="R142" s="35"/>
      <c r="S142" s="35"/>
      <c r="T142" s="36" t="s">
        <v>64</v>
      </c>
      <c r="U142" s="293">
        <v>0</v>
      </c>
      <c r="V142" s="294">
        <f t="shared" si="7"/>
        <v>0</v>
      </c>
      <c r="W142" s="37" t="str">
        <f>IFERROR(IF(V142=0,"",ROUNDUP(V142/H142,0)*0.02039),"")</f>
        <v/>
      </c>
      <c r="X142" s="57"/>
      <c r="Y142" s="58"/>
      <c r="AC142" s="132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09">
        <v>4607091387322</v>
      </c>
      <c r="E143" s="310"/>
      <c r="F143" s="292">
        <v>1.35</v>
      </c>
      <c r="G143" s="33">
        <v>8</v>
      </c>
      <c r="H143" s="292">
        <v>10.8</v>
      </c>
      <c r="I143" s="292">
        <v>11.28</v>
      </c>
      <c r="J143" s="33">
        <v>56</v>
      </c>
      <c r="K143" s="34" t="s">
        <v>101</v>
      </c>
      <c r="L143" s="33">
        <v>55</v>
      </c>
      <c r="M143" s="4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0"/>
      <c r="R143" s="35"/>
      <c r="S143" s="35"/>
      <c r="T143" s="36" t="s">
        <v>64</v>
      </c>
      <c r="U143" s="293">
        <v>0</v>
      </c>
      <c r="V143" s="294">
        <f t="shared" si="7"/>
        <v>0</v>
      </c>
      <c r="W143" s="37" t="str">
        <f>IFERROR(IF(V143=0,"",ROUNDUP(V143/H143,0)*0.02175),"")</f>
        <v/>
      </c>
      <c r="X143" s="57"/>
      <c r="Y143" s="58"/>
      <c r="AC143" s="133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09">
        <v>4607091387377</v>
      </c>
      <c r="E144" s="310"/>
      <c r="F144" s="292">
        <v>1.35</v>
      </c>
      <c r="G144" s="33">
        <v>8</v>
      </c>
      <c r="H144" s="292">
        <v>10.8</v>
      </c>
      <c r="I144" s="292">
        <v>11.28</v>
      </c>
      <c r="J144" s="33">
        <v>56</v>
      </c>
      <c r="K144" s="34" t="s">
        <v>101</v>
      </c>
      <c r="L144" s="33">
        <v>55</v>
      </c>
      <c r="M144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0"/>
      <c r="R144" s="35"/>
      <c r="S144" s="35"/>
      <c r="T144" s="36" t="s">
        <v>64</v>
      </c>
      <c r="U144" s="293">
        <v>20</v>
      </c>
      <c r="V144" s="294">
        <f t="shared" si="7"/>
        <v>21.6</v>
      </c>
      <c r="W144" s="37">
        <f>IFERROR(IF(V144=0,"",ROUNDUP(V144/H144,0)*0.02175),"")</f>
        <v>4.3499999999999997E-2</v>
      </c>
      <c r="X144" s="57"/>
      <c r="Y144" s="58"/>
      <c r="AC144" s="134" t="s">
        <v>1</v>
      </c>
    </row>
    <row r="145" spans="1:29" ht="27" customHeight="1" x14ac:dyDescent="0.25">
      <c r="A145" s="55" t="s">
        <v>243</v>
      </c>
      <c r="B145" s="55" t="s">
        <v>244</v>
      </c>
      <c r="C145" s="32">
        <v>4301010945</v>
      </c>
      <c r="D145" s="309">
        <v>4607091387353</v>
      </c>
      <c r="E145" s="310"/>
      <c r="F145" s="292">
        <v>1.35</v>
      </c>
      <c r="G145" s="33">
        <v>8</v>
      </c>
      <c r="H145" s="292">
        <v>10.8</v>
      </c>
      <c r="I145" s="292">
        <v>11.28</v>
      </c>
      <c r="J145" s="33">
        <v>56</v>
      </c>
      <c r="K145" s="34" t="s">
        <v>101</v>
      </c>
      <c r="L145" s="33">
        <v>55</v>
      </c>
      <c r="M145" s="47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12"/>
      <c r="O145" s="312"/>
      <c r="P145" s="312"/>
      <c r="Q145" s="310"/>
      <c r="R145" s="35"/>
      <c r="S145" s="35"/>
      <c r="T145" s="36" t="s">
        <v>64</v>
      </c>
      <c r="U145" s="293">
        <v>0</v>
      </c>
      <c r="V145" s="294">
        <f t="shared" si="7"/>
        <v>0</v>
      </c>
      <c r="W145" s="37" t="str">
        <f>IFERROR(IF(V145=0,"",ROUNDUP(V145/H145,0)*0.02175),"")</f>
        <v/>
      </c>
      <c r="X145" s="57"/>
      <c r="Y145" s="58"/>
      <c r="AC145" s="135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4301011328</v>
      </c>
      <c r="D146" s="309">
        <v>4607091386011</v>
      </c>
      <c r="E146" s="310"/>
      <c r="F146" s="292">
        <v>0.5</v>
      </c>
      <c r="G146" s="33">
        <v>10</v>
      </c>
      <c r="H146" s="292">
        <v>5</v>
      </c>
      <c r="I146" s="292">
        <v>5.21</v>
      </c>
      <c r="J146" s="33">
        <v>120</v>
      </c>
      <c r="K146" s="34" t="s">
        <v>62</v>
      </c>
      <c r="L146" s="33">
        <v>55</v>
      </c>
      <c r="M146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12"/>
      <c r="O146" s="312"/>
      <c r="P146" s="312"/>
      <c r="Q146" s="310"/>
      <c r="R146" s="35"/>
      <c r="S146" s="35"/>
      <c r="T146" s="36" t="s">
        <v>64</v>
      </c>
      <c r="U146" s="293">
        <v>0</v>
      </c>
      <c r="V146" s="294">
        <f t="shared" si="7"/>
        <v>0</v>
      </c>
      <c r="W146" s="37" t="str">
        <f>IFERROR(IF(V146=0,"",ROUNDUP(V146/H146,0)*0.00937),"")</f>
        <v/>
      </c>
      <c r="X146" s="57"/>
      <c r="Y146" s="58"/>
      <c r="AC146" s="136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4301011329</v>
      </c>
      <c r="D147" s="309">
        <v>4607091387308</v>
      </c>
      <c r="E147" s="310"/>
      <c r="F147" s="292">
        <v>0.5</v>
      </c>
      <c r="G147" s="33">
        <v>10</v>
      </c>
      <c r="H147" s="292">
        <v>5</v>
      </c>
      <c r="I147" s="292">
        <v>5.21</v>
      </c>
      <c r="J147" s="33">
        <v>120</v>
      </c>
      <c r="K147" s="34" t="s">
        <v>62</v>
      </c>
      <c r="L147" s="33">
        <v>55</v>
      </c>
      <c r="M147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12"/>
      <c r="O147" s="312"/>
      <c r="P147" s="312"/>
      <c r="Q147" s="310"/>
      <c r="R147" s="35"/>
      <c r="S147" s="35"/>
      <c r="T147" s="36" t="s">
        <v>64</v>
      </c>
      <c r="U147" s="293">
        <v>0</v>
      </c>
      <c r="V147" s="294">
        <f t="shared" si="7"/>
        <v>0</v>
      </c>
      <c r="W147" s="37" t="str">
        <f>IFERROR(IF(V147=0,"",ROUNDUP(V147/H147,0)*0.00937),"")</f>
        <v/>
      </c>
      <c r="X147" s="57"/>
      <c r="Y147" s="58"/>
      <c r="AC147" s="137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4301011049</v>
      </c>
      <c r="D148" s="309">
        <v>4607091387339</v>
      </c>
      <c r="E148" s="310"/>
      <c r="F148" s="292">
        <v>0.5</v>
      </c>
      <c r="G148" s="33">
        <v>10</v>
      </c>
      <c r="H148" s="292">
        <v>5</v>
      </c>
      <c r="I148" s="292">
        <v>5.24</v>
      </c>
      <c r="J148" s="33">
        <v>120</v>
      </c>
      <c r="K148" s="34" t="s">
        <v>101</v>
      </c>
      <c r="L148" s="33">
        <v>55</v>
      </c>
      <c r="M148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12"/>
      <c r="O148" s="312"/>
      <c r="P148" s="312"/>
      <c r="Q148" s="310"/>
      <c r="R148" s="35"/>
      <c r="S148" s="35"/>
      <c r="T148" s="36" t="s">
        <v>64</v>
      </c>
      <c r="U148" s="293">
        <v>0</v>
      </c>
      <c r="V148" s="294">
        <f t="shared" si="7"/>
        <v>0</v>
      </c>
      <c r="W148" s="37" t="str">
        <f>IFERROR(IF(V148=0,"",ROUNDUP(V148/H148,0)*0.00937),"")</f>
        <v/>
      </c>
      <c r="X148" s="57"/>
      <c r="Y148" s="58"/>
      <c r="AC148" s="138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4301011573</v>
      </c>
      <c r="D149" s="309">
        <v>4680115881938</v>
      </c>
      <c r="E149" s="310"/>
      <c r="F149" s="292">
        <v>0.4</v>
      </c>
      <c r="G149" s="33">
        <v>10</v>
      </c>
      <c r="H149" s="292">
        <v>4</v>
      </c>
      <c r="I149" s="292">
        <v>4.24</v>
      </c>
      <c r="J149" s="33">
        <v>120</v>
      </c>
      <c r="K149" s="34" t="s">
        <v>101</v>
      </c>
      <c r="L149" s="33">
        <v>90</v>
      </c>
      <c r="M149" s="470" t="s">
        <v>253</v>
      </c>
      <c r="N149" s="312"/>
      <c r="O149" s="312"/>
      <c r="P149" s="312"/>
      <c r="Q149" s="310"/>
      <c r="R149" s="35"/>
      <c r="S149" s="35"/>
      <c r="T149" s="36" t="s">
        <v>64</v>
      </c>
      <c r="U149" s="293">
        <v>0</v>
      </c>
      <c r="V149" s="294">
        <f t="shared" si="7"/>
        <v>0</v>
      </c>
      <c r="W149" s="37" t="str">
        <f>IFERROR(IF(V149=0,"",ROUNDUP(V149/H149,0)*0.00937),"")</f>
        <v/>
      </c>
      <c r="X149" s="57"/>
      <c r="Y149" s="58"/>
      <c r="AC149" s="139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4301011454</v>
      </c>
      <c r="D150" s="309">
        <v>4680115881396</v>
      </c>
      <c r="E150" s="310"/>
      <c r="F150" s="292">
        <v>0.45</v>
      </c>
      <c r="G150" s="33">
        <v>6</v>
      </c>
      <c r="H150" s="292">
        <v>2.7</v>
      </c>
      <c r="I150" s="292">
        <v>2.9</v>
      </c>
      <c r="J150" s="33">
        <v>156</v>
      </c>
      <c r="K150" s="34" t="s">
        <v>62</v>
      </c>
      <c r="L150" s="33">
        <v>55</v>
      </c>
      <c r="M150" s="471" t="s">
        <v>256</v>
      </c>
      <c r="N150" s="312"/>
      <c r="O150" s="312"/>
      <c r="P150" s="312"/>
      <c r="Q150" s="310"/>
      <c r="R150" s="35"/>
      <c r="S150" s="35"/>
      <c r="T150" s="36" t="s">
        <v>64</v>
      </c>
      <c r="U150" s="293">
        <v>0</v>
      </c>
      <c r="V150" s="294">
        <f t="shared" si="7"/>
        <v>0</v>
      </c>
      <c r="W150" s="37" t="str">
        <f>IFERROR(IF(V150=0,"",ROUNDUP(V150/H150,0)*0.00753),"")</f>
        <v/>
      </c>
      <c r="X150" s="57"/>
      <c r="Y150" s="58"/>
      <c r="AC150" s="140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4301010944</v>
      </c>
      <c r="D151" s="309">
        <v>4607091387346</v>
      </c>
      <c r="E151" s="310"/>
      <c r="F151" s="292">
        <v>0.4</v>
      </c>
      <c r="G151" s="33">
        <v>10</v>
      </c>
      <c r="H151" s="292">
        <v>4</v>
      </c>
      <c r="I151" s="292">
        <v>4.24</v>
      </c>
      <c r="J151" s="33">
        <v>120</v>
      </c>
      <c r="K151" s="34" t="s">
        <v>101</v>
      </c>
      <c r="L151" s="33">
        <v>55</v>
      </c>
      <c r="M151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12"/>
      <c r="O151" s="312"/>
      <c r="P151" s="312"/>
      <c r="Q151" s="310"/>
      <c r="R151" s="35"/>
      <c r="S151" s="35"/>
      <c r="T151" s="36" t="s">
        <v>64</v>
      </c>
      <c r="U151" s="293">
        <v>0</v>
      </c>
      <c r="V151" s="294">
        <f t="shared" si="7"/>
        <v>0</v>
      </c>
      <c r="W151" s="37" t="str">
        <f>IFERROR(IF(V151=0,"",ROUNDUP(V151/H151,0)*0.00937),"")</f>
        <v/>
      </c>
      <c r="X151" s="57"/>
      <c r="Y151" s="58"/>
      <c r="AC151" s="141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4301011353</v>
      </c>
      <c r="D152" s="309">
        <v>4607091389807</v>
      </c>
      <c r="E152" s="310"/>
      <c r="F152" s="292">
        <v>0.4</v>
      </c>
      <c r="G152" s="33">
        <v>10</v>
      </c>
      <c r="H152" s="292">
        <v>4</v>
      </c>
      <c r="I152" s="292">
        <v>4.24</v>
      </c>
      <c r="J152" s="33">
        <v>120</v>
      </c>
      <c r="K152" s="34" t="s">
        <v>101</v>
      </c>
      <c r="L152" s="33">
        <v>55</v>
      </c>
      <c r="M152" s="46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12"/>
      <c r="O152" s="312"/>
      <c r="P152" s="312"/>
      <c r="Q152" s="310"/>
      <c r="R152" s="35"/>
      <c r="S152" s="35"/>
      <c r="T152" s="36" t="s">
        <v>64</v>
      </c>
      <c r="U152" s="293">
        <v>0</v>
      </c>
      <c r="V152" s="294">
        <f t="shared" si="7"/>
        <v>0</v>
      </c>
      <c r="W152" s="37" t="str">
        <f>IFERROR(IF(V152=0,"",ROUNDUP(V152/H152,0)*0.00937),"")</f>
        <v/>
      </c>
      <c r="X152" s="57"/>
      <c r="Y152" s="58"/>
      <c r="AC152" s="142" t="s">
        <v>1</v>
      </c>
    </row>
    <row r="153" spans="1:29" x14ac:dyDescent="0.2">
      <c r="A153" s="318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19"/>
      <c r="M153" s="315" t="s">
        <v>65</v>
      </c>
      <c r="N153" s="316"/>
      <c r="O153" s="316"/>
      <c r="P153" s="316"/>
      <c r="Q153" s="316"/>
      <c r="R153" s="316"/>
      <c r="S153" s="317"/>
      <c r="T153" s="38" t="s">
        <v>66</v>
      </c>
      <c r="U153" s="29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15.740740740740739</v>
      </c>
      <c r="V153" s="29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16</v>
      </c>
      <c r="W153" s="29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0.34799999999999998</v>
      </c>
      <c r="X153" s="296"/>
      <c r="Y153" s="296"/>
    </row>
    <row r="154" spans="1:29" x14ac:dyDescent="0.2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19"/>
      <c r="M154" s="315" t="s">
        <v>65</v>
      </c>
      <c r="N154" s="316"/>
      <c r="O154" s="316"/>
      <c r="P154" s="316"/>
      <c r="Q154" s="316"/>
      <c r="R154" s="316"/>
      <c r="S154" s="317"/>
      <c r="T154" s="38" t="s">
        <v>64</v>
      </c>
      <c r="U154" s="295">
        <f>IFERROR(SUM(U137:U152),"0")</f>
        <v>170</v>
      </c>
      <c r="V154" s="295">
        <f>IFERROR(SUM(V137:V152),"0")</f>
        <v>172.8</v>
      </c>
      <c r="W154" s="38"/>
      <c r="X154" s="296"/>
      <c r="Y154" s="296"/>
    </row>
    <row r="155" spans="1:29" ht="14.25" customHeight="1" x14ac:dyDescent="0.25">
      <c r="A155" s="320" t="s">
        <v>98</v>
      </c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288"/>
      <c r="Y155" s="288"/>
    </row>
    <row r="156" spans="1:29" ht="27" customHeight="1" x14ac:dyDescent="0.25">
      <c r="A156" s="55" t="s">
        <v>261</v>
      </c>
      <c r="B156" s="55" t="s">
        <v>262</v>
      </c>
      <c r="C156" s="32">
        <v>4301020254</v>
      </c>
      <c r="D156" s="309">
        <v>4680115881914</v>
      </c>
      <c r="E156" s="310"/>
      <c r="F156" s="292">
        <v>0.4</v>
      </c>
      <c r="G156" s="33">
        <v>10</v>
      </c>
      <c r="H156" s="292">
        <v>4</v>
      </c>
      <c r="I156" s="292">
        <v>4.24</v>
      </c>
      <c r="J156" s="33">
        <v>120</v>
      </c>
      <c r="K156" s="34" t="s">
        <v>101</v>
      </c>
      <c r="L156" s="33">
        <v>90</v>
      </c>
      <c r="M156" s="466" t="s">
        <v>263</v>
      </c>
      <c r="N156" s="312"/>
      <c r="O156" s="312"/>
      <c r="P156" s="312"/>
      <c r="Q156" s="310"/>
      <c r="R156" s="35"/>
      <c r="S156" s="35"/>
      <c r="T156" s="36" t="s">
        <v>64</v>
      </c>
      <c r="U156" s="293">
        <v>0</v>
      </c>
      <c r="V156" s="29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3" t="s">
        <v>1</v>
      </c>
    </row>
    <row r="157" spans="1:29" ht="16.5" customHeight="1" x14ac:dyDescent="0.25">
      <c r="A157" s="55" t="s">
        <v>264</v>
      </c>
      <c r="B157" s="55" t="s">
        <v>265</v>
      </c>
      <c r="C157" s="32">
        <v>4301020220</v>
      </c>
      <c r="D157" s="309">
        <v>4680115880764</v>
      </c>
      <c r="E157" s="310"/>
      <c r="F157" s="292">
        <v>0.35</v>
      </c>
      <c r="G157" s="33">
        <v>6</v>
      </c>
      <c r="H157" s="292">
        <v>2.1</v>
      </c>
      <c r="I157" s="292">
        <v>2.2999999999999998</v>
      </c>
      <c r="J157" s="33">
        <v>156</v>
      </c>
      <c r="K157" s="34" t="s">
        <v>101</v>
      </c>
      <c r="L157" s="33">
        <v>50</v>
      </c>
      <c r="M157" s="461" t="s">
        <v>266</v>
      </c>
      <c r="N157" s="312"/>
      <c r="O157" s="312"/>
      <c r="P157" s="312"/>
      <c r="Q157" s="310"/>
      <c r="R157" s="35"/>
      <c r="S157" s="35"/>
      <c r="T157" s="36" t="s">
        <v>64</v>
      </c>
      <c r="U157" s="293">
        <v>0</v>
      </c>
      <c r="V157" s="294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4" t="s">
        <v>1</v>
      </c>
    </row>
    <row r="158" spans="1:29" x14ac:dyDescent="0.2">
      <c r="A158" s="318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19"/>
      <c r="M158" s="315" t="s">
        <v>65</v>
      </c>
      <c r="N158" s="316"/>
      <c r="O158" s="316"/>
      <c r="P158" s="316"/>
      <c r="Q158" s="316"/>
      <c r="R158" s="316"/>
      <c r="S158" s="317"/>
      <c r="T158" s="38" t="s">
        <v>66</v>
      </c>
      <c r="U158" s="295">
        <f>IFERROR(U156/H156,"0")+IFERROR(U157/H157,"0")</f>
        <v>0</v>
      </c>
      <c r="V158" s="295">
        <f>IFERROR(V156/H156,"0")+IFERROR(V157/H157,"0")</f>
        <v>0</v>
      </c>
      <c r="W158" s="295">
        <f>IFERROR(IF(W156="",0,W156),"0")+IFERROR(IF(W157="",0,W157),"0")</f>
        <v>0</v>
      </c>
      <c r="X158" s="296"/>
      <c r="Y158" s="296"/>
    </row>
    <row r="159" spans="1:29" x14ac:dyDescent="0.2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19"/>
      <c r="M159" s="315" t="s">
        <v>65</v>
      </c>
      <c r="N159" s="316"/>
      <c r="O159" s="316"/>
      <c r="P159" s="316"/>
      <c r="Q159" s="316"/>
      <c r="R159" s="316"/>
      <c r="S159" s="317"/>
      <c r="T159" s="38" t="s">
        <v>64</v>
      </c>
      <c r="U159" s="295">
        <f>IFERROR(SUM(U156:U157),"0")</f>
        <v>0</v>
      </c>
      <c r="V159" s="295">
        <f>IFERROR(SUM(V156:V157),"0")</f>
        <v>0</v>
      </c>
      <c r="W159" s="38"/>
      <c r="X159" s="296"/>
      <c r="Y159" s="296"/>
    </row>
    <row r="160" spans="1:29" ht="14.25" customHeight="1" x14ac:dyDescent="0.25">
      <c r="A160" s="320" t="s">
        <v>59</v>
      </c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288"/>
      <c r="Y160" s="288"/>
    </row>
    <row r="161" spans="1:29" ht="27" customHeight="1" x14ac:dyDescent="0.25">
      <c r="A161" s="55" t="s">
        <v>267</v>
      </c>
      <c r="B161" s="55" t="s">
        <v>268</v>
      </c>
      <c r="C161" s="32">
        <v>4301030878</v>
      </c>
      <c r="D161" s="309">
        <v>4607091387193</v>
      </c>
      <c r="E161" s="310"/>
      <c r="F161" s="292">
        <v>0.7</v>
      </c>
      <c r="G161" s="33">
        <v>6</v>
      </c>
      <c r="H161" s="292">
        <v>4.2</v>
      </c>
      <c r="I161" s="292">
        <v>4.46</v>
      </c>
      <c r="J161" s="33">
        <v>156</v>
      </c>
      <c r="K161" s="34" t="s">
        <v>62</v>
      </c>
      <c r="L161" s="33">
        <v>35</v>
      </c>
      <c r="M161" s="4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12"/>
      <c r="O161" s="312"/>
      <c r="P161" s="312"/>
      <c r="Q161" s="310"/>
      <c r="R161" s="35"/>
      <c r="S161" s="35"/>
      <c r="T161" s="36" t="s">
        <v>64</v>
      </c>
      <c r="U161" s="293">
        <v>70</v>
      </c>
      <c r="V161" s="294">
        <f t="shared" ref="V161:V176" si="8">IFERROR(IF(U161="",0,CEILING((U161/$H161),1)*$H161),"")</f>
        <v>71.400000000000006</v>
      </c>
      <c r="W161" s="37">
        <f>IFERROR(IF(V161=0,"",ROUNDUP(V161/H161,0)*0.00753),"")</f>
        <v>0.12801000000000001</v>
      </c>
      <c r="X161" s="57"/>
      <c r="Y161" s="58"/>
      <c r="AC161" s="145" t="s">
        <v>1</v>
      </c>
    </row>
    <row r="162" spans="1:29" ht="27" customHeight="1" x14ac:dyDescent="0.25">
      <c r="A162" s="55" t="s">
        <v>269</v>
      </c>
      <c r="B162" s="55" t="s">
        <v>270</v>
      </c>
      <c r="C162" s="32">
        <v>4301031153</v>
      </c>
      <c r="D162" s="309">
        <v>4607091387230</v>
      </c>
      <c r="E162" s="310"/>
      <c r="F162" s="292">
        <v>0.7</v>
      </c>
      <c r="G162" s="33">
        <v>6</v>
      </c>
      <c r="H162" s="292">
        <v>4.2</v>
      </c>
      <c r="I162" s="292">
        <v>4.46</v>
      </c>
      <c r="J162" s="33">
        <v>156</v>
      </c>
      <c r="K162" s="34" t="s">
        <v>62</v>
      </c>
      <c r="L162" s="33">
        <v>40</v>
      </c>
      <c r="M162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12"/>
      <c r="O162" s="312"/>
      <c r="P162" s="312"/>
      <c r="Q162" s="310"/>
      <c r="R162" s="35"/>
      <c r="S162" s="35"/>
      <c r="T162" s="36" t="s">
        <v>64</v>
      </c>
      <c r="U162" s="293">
        <v>300</v>
      </c>
      <c r="V162" s="294">
        <f t="shared" si="8"/>
        <v>302.40000000000003</v>
      </c>
      <c r="W162" s="37">
        <f>IFERROR(IF(V162=0,"",ROUNDUP(V162/H162,0)*0.00753),"")</f>
        <v>0.54215999999999998</v>
      </c>
      <c r="X162" s="57"/>
      <c r="Y162" s="58"/>
      <c r="AC162" s="146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4301031191</v>
      </c>
      <c r="D163" s="309">
        <v>4680115880993</v>
      </c>
      <c r="E163" s="310"/>
      <c r="F163" s="292">
        <v>0.7</v>
      </c>
      <c r="G163" s="33">
        <v>6</v>
      </c>
      <c r="H163" s="292">
        <v>4.2</v>
      </c>
      <c r="I163" s="292">
        <v>4.46</v>
      </c>
      <c r="J163" s="33">
        <v>156</v>
      </c>
      <c r="K163" s="34" t="s">
        <v>62</v>
      </c>
      <c r="L163" s="33">
        <v>40</v>
      </c>
      <c r="M163" s="45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12"/>
      <c r="O163" s="312"/>
      <c r="P163" s="312"/>
      <c r="Q163" s="310"/>
      <c r="R163" s="35"/>
      <c r="S163" s="35"/>
      <c r="T163" s="36" t="s">
        <v>64</v>
      </c>
      <c r="U163" s="293">
        <v>0</v>
      </c>
      <c r="V163" s="294">
        <f t="shared" si="8"/>
        <v>0</v>
      </c>
      <c r="W163" s="37" t="str">
        <f>IFERROR(IF(V163=0,"",ROUNDUP(V163/H163,0)*0.00753),"")</f>
        <v/>
      </c>
      <c r="X163" s="57"/>
      <c r="Y163" s="58"/>
      <c r="AC163" s="147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4301031204</v>
      </c>
      <c r="D164" s="309">
        <v>4680115881761</v>
      </c>
      <c r="E164" s="310"/>
      <c r="F164" s="292">
        <v>0.7</v>
      </c>
      <c r="G164" s="33">
        <v>6</v>
      </c>
      <c r="H164" s="292">
        <v>4.2</v>
      </c>
      <c r="I164" s="292">
        <v>4.46</v>
      </c>
      <c r="J164" s="33">
        <v>156</v>
      </c>
      <c r="K164" s="34" t="s">
        <v>62</v>
      </c>
      <c r="L164" s="33">
        <v>40</v>
      </c>
      <c r="M164" s="457" t="s">
        <v>275</v>
      </c>
      <c r="N164" s="312"/>
      <c r="O164" s="312"/>
      <c r="P164" s="312"/>
      <c r="Q164" s="310"/>
      <c r="R164" s="35"/>
      <c r="S164" s="35"/>
      <c r="T164" s="36" t="s">
        <v>64</v>
      </c>
      <c r="U164" s="293">
        <v>0</v>
      </c>
      <c r="V164" s="294">
        <f t="shared" si="8"/>
        <v>0</v>
      </c>
      <c r="W164" s="37" t="str">
        <f>IFERROR(IF(V164=0,"",ROUNDUP(V164/H164,0)*0.00753),"")</f>
        <v/>
      </c>
      <c r="X164" s="57"/>
      <c r="Y164" s="58"/>
      <c r="AC164" s="148" t="s">
        <v>1</v>
      </c>
    </row>
    <row r="165" spans="1:29" ht="27" customHeight="1" x14ac:dyDescent="0.25">
      <c r="A165" s="55" t="s">
        <v>276</v>
      </c>
      <c r="B165" s="55" t="s">
        <v>277</v>
      </c>
      <c r="C165" s="32">
        <v>4301031201</v>
      </c>
      <c r="D165" s="309">
        <v>4680115881563</v>
      </c>
      <c r="E165" s="310"/>
      <c r="F165" s="292">
        <v>0.7</v>
      </c>
      <c r="G165" s="33">
        <v>6</v>
      </c>
      <c r="H165" s="292">
        <v>4.2</v>
      </c>
      <c r="I165" s="292">
        <v>4.4000000000000004</v>
      </c>
      <c r="J165" s="33">
        <v>156</v>
      </c>
      <c r="K165" s="34" t="s">
        <v>62</v>
      </c>
      <c r="L165" s="33">
        <v>40</v>
      </c>
      <c r="M165" s="45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12"/>
      <c r="O165" s="312"/>
      <c r="P165" s="312"/>
      <c r="Q165" s="310"/>
      <c r="R165" s="35"/>
      <c r="S165" s="35"/>
      <c r="T165" s="36" t="s">
        <v>64</v>
      </c>
      <c r="U165" s="293">
        <v>0</v>
      </c>
      <c r="V165" s="294">
        <f t="shared" si="8"/>
        <v>0</v>
      </c>
      <c r="W165" s="37" t="str">
        <f>IFERROR(IF(V165=0,"",ROUNDUP(V165/H165,0)*0.00753),"")</f>
        <v/>
      </c>
      <c r="X165" s="57"/>
      <c r="Y165" s="58"/>
      <c r="AC165" s="149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4301031224</v>
      </c>
      <c r="D166" s="309">
        <v>4680115882683</v>
      </c>
      <c r="E166" s="310"/>
      <c r="F166" s="292">
        <v>0.9</v>
      </c>
      <c r="G166" s="33">
        <v>6</v>
      </c>
      <c r="H166" s="292">
        <v>5.4</v>
      </c>
      <c r="I166" s="292">
        <v>5.61</v>
      </c>
      <c r="J166" s="33">
        <v>120</v>
      </c>
      <c r="K166" s="34" t="s">
        <v>62</v>
      </c>
      <c r="L166" s="33">
        <v>40</v>
      </c>
      <c r="M166" s="459" t="s">
        <v>280</v>
      </c>
      <c r="N166" s="312"/>
      <c r="O166" s="312"/>
      <c r="P166" s="312"/>
      <c r="Q166" s="310"/>
      <c r="R166" s="35"/>
      <c r="S166" s="35"/>
      <c r="T166" s="36" t="s">
        <v>64</v>
      </c>
      <c r="U166" s="293">
        <v>0</v>
      </c>
      <c r="V166" s="294">
        <f t="shared" si="8"/>
        <v>0</v>
      </c>
      <c r="W166" s="37" t="str">
        <f>IFERROR(IF(V166=0,"",ROUNDUP(V166/H166,0)*0.00937),"")</f>
        <v/>
      </c>
      <c r="X166" s="57"/>
      <c r="Y166" s="58"/>
      <c r="AC166" s="150" t="s">
        <v>1</v>
      </c>
    </row>
    <row r="167" spans="1:29" ht="27" customHeight="1" x14ac:dyDescent="0.25">
      <c r="A167" s="55" t="s">
        <v>281</v>
      </c>
      <c r="B167" s="55" t="s">
        <v>282</v>
      </c>
      <c r="C167" s="32">
        <v>4301031230</v>
      </c>
      <c r="D167" s="309">
        <v>4680115882690</v>
      </c>
      <c r="E167" s="310"/>
      <c r="F167" s="292">
        <v>0.9</v>
      </c>
      <c r="G167" s="33">
        <v>6</v>
      </c>
      <c r="H167" s="292">
        <v>5.4</v>
      </c>
      <c r="I167" s="292">
        <v>5.61</v>
      </c>
      <c r="J167" s="33">
        <v>120</v>
      </c>
      <c r="K167" s="34" t="s">
        <v>62</v>
      </c>
      <c r="L167" s="33">
        <v>40</v>
      </c>
      <c r="M167" s="460" t="s">
        <v>283</v>
      </c>
      <c r="N167" s="312"/>
      <c r="O167" s="312"/>
      <c r="P167" s="312"/>
      <c r="Q167" s="310"/>
      <c r="R167" s="35"/>
      <c r="S167" s="35"/>
      <c r="T167" s="36" t="s">
        <v>64</v>
      </c>
      <c r="U167" s="293">
        <v>0</v>
      </c>
      <c r="V167" s="294">
        <f t="shared" si="8"/>
        <v>0</v>
      </c>
      <c r="W167" s="37" t="str">
        <f>IFERROR(IF(V167=0,"",ROUNDUP(V167/H167,0)*0.00937),"")</f>
        <v/>
      </c>
      <c r="X167" s="57"/>
      <c r="Y167" s="58"/>
      <c r="AC167" s="151" t="s">
        <v>1</v>
      </c>
    </row>
    <row r="168" spans="1:29" ht="27" customHeight="1" x14ac:dyDescent="0.25">
      <c r="A168" s="55" t="s">
        <v>284</v>
      </c>
      <c r="B168" s="55" t="s">
        <v>285</v>
      </c>
      <c r="C168" s="32">
        <v>4301031220</v>
      </c>
      <c r="D168" s="309">
        <v>4680115882669</v>
      </c>
      <c r="E168" s="310"/>
      <c r="F168" s="292">
        <v>0.9</v>
      </c>
      <c r="G168" s="33">
        <v>6</v>
      </c>
      <c r="H168" s="292">
        <v>5.4</v>
      </c>
      <c r="I168" s="292">
        <v>5.61</v>
      </c>
      <c r="J168" s="33">
        <v>120</v>
      </c>
      <c r="K168" s="34" t="s">
        <v>62</v>
      </c>
      <c r="L168" s="33">
        <v>40</v>
      </c>
      <c r="M168" s="451" t="s">
        <v>286</v>
      </c>
      <c r="N168" s="312"/>
      <c r="O168" s="312"/>
      <c r="P168" s="312"/>
      <c r="Q168" s="310"/>
      <c r="R168" s="35"/>
      <c r="S168" s="35"/>
      <c r="T168" s="36" t="s">
        <v>64</v>
      </c>
      <c r="U168" s="293">
        <v>0</v>
      </c>
      <c r="V168" s="294">
        <f t="shared" si="8"/>
        <v>0</v>
      </c>
      <c r="W168" s="37" t="str">
        <f>IFERROR(IF(V168=0,"",ROUNDUP(V168/H168,0)*0.00937),"")</f>
        <v/>
      </c>
      <c r="X168" s="57"/>
      <c r="Y168" s="58"/>
      <c r="AC168" s="152" t="s">
        <v>1</v>
      </c>
    </row>
    <row r="169" spans="1:29" ht="27" customHeight="1" x14ac:dyDescent="0.25">
      <c r="A169" s="55" t="s">
        <v>287</v>
      </c>
      <c r="B169" s="55" t="s">
        <v>288</v>
      </c>
      <c r="C169" s="32">
        <v>4301031221</v>
      </c>
      <c r="D169" s="309">
        <v>4680115882676</v>
      </c>
      <c r="E169" s="310"/>
      <c r="F169" s="292">
        <v>0.9</v>
      </c>
      <c r="G169" s="33">
        <v>6</v>
      </c>
      <c r="H169" s="292">
        <v>5.4</v>
      </c>
      <c r="I169" s="292">
        <v>5.61</v>
      </c>
      <c r="J169" s="33">
        <v>120</v>
      </c>
      <c r="K169" s="34" t="s">
        <v>62</v>
      </c>
      <c r="L169" s="33">
        <v>40</v>
      </c>
      <c r="M169" s="452" t="s">
        <v>289</v>
      </c>
      <c r="N169" s="312"/>
      <c r="O169" s="312"/>
      <c r="P169" s="312"/>
      <c r="Q169" s="310"/>
      <c r="R169" s="35"/>
      <c r="S169" s="35"/>
      <c r="T169" s="36" t="s">
        <v>64</v>
      </c>
      <c r="U169" s="293">
        <v>0</v>
      </c>
      <c r="V169" s="294">
        <f t="shared" si="8"/>
        <v>0</v>
      </c>
      <c r="W169" s="37" t="str">
        <f>IFERROR(IF(V169=0,"",ROUNDUP(V169/H169,0)*0.00937),"")</f>
        <v/>
      </c>
      <c r="X169" s="57"/>
      <c r="Y169" s="58"/>
      <c r="AC169" s="153" t="s">
        <v>1</v>
      </c>
    </row>
    <row r="170" spans="1:29" ht="27" customHeight="1" x14ac:dyDescent="0.25">
      <c r="A170" s="55" t="s">
        <v>290</v>
      </c>
      <c r="B170" s="55" t="s">
        <v>291</v>
      </c>
      <c r="C170" s="32">
        <v>4301031152</v>
      </c>
      <c r="D170" s="309">
        <v>4607091387285</v>
      </c>
      <c r="E170" s="310"/>
      <c r="F170" s="292">
        <v>0.35</v>
      </c>
      <c r="G170" s="33">
        <v>6</v>
      </c>
      <c r="H170" s="292">
        <v>2.1</v>
      </c>
      <c r="I170" s="292">
        <v>2.23</v>
      </c>
      <c r="J170" s="33">
        <v>234</v>
      </c>
      <c r="K170" s="34" t="s">
        <v>62</v>
      </c>
      <c r="L170" s="33">
        <v>40</v>
      </c>
      <c r="M170" s="4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12"/>
      <c r="O170" s="312"/>
      <c r="P170" s="312"/>
      <c r="Q170" s="310"/>
      <c r="R170" s="35"/>
      <c r="S170" s="35"/>
      <c r="T170" s="36" t="s">
        <v>64</v>
      </c>
      <c r="U170" s="293">
        <v>0</v>
      </c>
      <c r="V170" s="294">
        <f t="shared" si="8"/>
        <v>0</v>
      </c>
      <c r="W170" s="37" t="str">
        <f>IFERROR(IF(V170=0,"",ROUNDUP(V170/H170,0)*0.00502),"")</f>
        <v/>
      </c>
      <c r="X170" s="57"/>
      <c r="Y170" s="58"/>
      <c r="AC170" s="154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4301031199</v>
      </c>
      <c r="D171" s="309">
        <v>4680115880986</v>
      </c>
      <c r="E171" s="310"/>
      <c r="F171" s="292">
        <v>0.35</v>
      </c>
      <c r="G171" s="33">
        <v>6</v>
      </c>
      <c r="H171" s="292">
        <v>2.1</v>
      </c>
      <c r="I171" s="292">
        <v>2.23</v>
      </c>
      <c r="J171" s="33">
        <v>234</v>
      </c>
      <c r="K171" s="34" t="s">
        <v>62</v>
      </c>
      <c r="L171" s="33">
        <v>40</v>
      </c>
      <c r="M171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12"/>
      <c r="O171" s="312"/>
      <c r="P171" s="312"/>
      <c r="Q171" s="310"/>
      <c r="R171" s="35"/>
      <c r="S171" s="35"/>
      <c r="T171" s="36" t="s">
        <v>64</v>
      </c>
      <c r="U171" s="293">
        <v>0</v>
      </c>
      <c r="V171" s="294">
        <f t="shared" si="8"/>
        <v>0</v>
      </c>
      <c r="W171" s="37" t="str">
        <f>IFERROR(IF(V171=0,"",ROUNDUP(V171/H171,0)*0.00502),"")</f>
        <v/>
      </c>
      <c r="X171" s="57"/>
      <c r="Y171" s="58"/>
      <c r="AC171" s="155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4301031190</v>
      </c>
      <c r="D172" s="309">
        <v>4680115880207</v>
      </c>
      <c r="E172" s="310"/>
      <c r="F172" s="292">
        <v>0.4</v>
      </c>
      <c r="G172" s="33">
        <v>6</v>
      </c>
      <c r="H172" s="292">
        <v>2.4</v>
      </c>
      <c r="I172" s="292">
        <v>2.63</v>
      </c>
      <c r="J172" s="33">
        <v>156</v>
      </c>
      <c r="K172" s="34" t="s">
        <v>62</v>
      </c>
      <c r="L172" s="33">
        <v>40</v>
      </c>
      <c r="M172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12"/>
      <c r="O172" s="312"/>
      <c r="P172" s="312"/>
      <c r="Q172" s="310"/>
      <c r="R172" s="35"/>
      <c r="S172" s="35"/>
      <c r="T172" s="36" t="s">
        <v>64</v>
      </c>
      <c r="U172" s="293">
        <v>0</v>
      </c>
      <c r="V172" s="294">
        <f t="shared" si="8"/>
        <v>0</v>
      </c>
      <c r="W172" s="37" t="str">
        <f>IFERROR(IF(V172=0,"",ROUNDUP(V172/H172,0)*0.00753),"")</f>
        <v/>
      </c>
      <c r="X172" s="57"/>
      <c r="Y172" s="58"/>
      <c r="AC172" s="156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4301031205</v>
      </c>
      <c r="D173" s="309">
        <v>4680115881785</v>
      </c>
      <c r="E173" s="310"/>
      <c r="F173" s="292">
        <v>0.35</v>
      </c>
      <c r="G173" s="33">
        <v>6</v>
      </c>
      <c r="H173" s="292">
        <v>2.1</v>
      </c>
      <c r="I173" s="292">
        <v>2.23</v>
      </c>
      <c r="J173" s="33">
        <v>234</v>
      </c>
      <c r="K173" s="34" t="s">
        <v>62</v>
      </c>
      <c r="L173" s="33">
        <v>40</v>
      </c>
      <c r="M173" s="447" t="s">
        <v>298</v>
      </c>
      <c r="N173" s="312"/>
      <c r="O173" s="312"/>
      <c r="P173" s="312"/>
      <c r="Q173" s="310"/>
      <c r="R173" s="35"/>
      <c r="S173" s="35"/>
      <c r="T173" s="36" t="s">
        <v>64</v>
      </c>
      <c r="U173" s="293">
        <v>0</v>
      </c>
      <c r="V173" s="294">
        <f t="shared" si="8"/>
        <v>0</v>
      </c>
      <c r="W173" s="37" t="str">
        <f>IFERROR(IF(V173=0,"",ROUNDUP(V173/H173,0)*0.00502),"")</f>
        <v/>
      </c>
      <c r="X173" s="57"/>
      <c r="Y173" s="58"/>
      <c r="AC173" s="157" t="s">
        <v>1</v>
      </c>
    </row>
    <row r="174" spans="1:29" ht="27" customHeight="1" x14ac:dyDescent="0.25">
      <c r="A174" s="55" t="s">
        <v>299</v>
      </c>
      <c r="B174" s="55" t="s">
        <v>300</v>
      </c>
      <c r="C174" s="32">
        <v>4301031202</v>
      </c>
      <c r="D174" s="309">
        <v>4680115881679</v>
      </c>
      <c r="E174" s="310"/>
      <c r="F174" s="292">
        <v>0.35</v>
      </c>
      <c r="G174" s="33">
        <v>6</v>
      </c>
      <c r="H174" s="292">
        <v>2.1</v>
      </c>
      <c r="I174" s="292">
        <v>2.2000000000000002</v>
      </c>
      <c r="J174" s="33">
        <v>234</v>
      </c>
      <c r="K174" s="34" t="s">
        <v>62</v>
      </c>
      <c r="L174" s="33">
        <v>40</v>
      </c>
      <c r="M174" s="44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12"/>
      <c r="O174" s="312"/>
      <c r="P174" s="312"/>
      <c r="Q174" s="310"/>
      <c r="R174" s="35"/>
      <c r="S174" s="35"/>
      <c r="T174" s="36" t="s">
        <v>64</v>
      </c>
      <c r="U174" s="293">
        <v>0</v>
      </c>
      <c r="V174" s="294">
        <f t="shared" si="8"/>
        <v>0</v>
      </c>
      <c r="W174" s="37" t="str">
        <f>IFERROR(IF(V174=0,"",ROUNDUP(V174/H174,0)*0.00502),"")</f>
        <v/>
      </c>
      <c r="X174" s="57"/>
      <c r="Y174" s="58"/>
      <c r="AC174" s="158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4301031158</v>
      </c>
      <c r="D175" s="309">
        <v>4680115880191</v>
      </c>
      <c r="E175" s="310"/>
      <c r="F175" s="292">
        <v>0.4</v>
      </c>
      <c r="G175" s="33">
        <v>6</v>
      </c>
      <c r="H175" s="292">
        <v>2.4</v>
      </c>
      <c r="I175" s="292">
        <v>2.5</v>
      </c>
      <c r="J175" s="33">
        <v>234</v>
      </c>
      <c r="K175" s="34" t="s">
        <v>62</v>
      </c>
      <c r="L175" s="33">
        <v>40</v>
      </c>
      <c r="M175" s="44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12"/>
      <c r="O175" s="312"/>
      <c r="P175" s="312"/>
      <c r="Q175" s="310"/>
      <c r="R175" s="35"/>
      <c r="S175" s="35"/>
      <c r="T175" s="36" t="s">
        <v>64</v>
      </c>
      <c r="U175" s="293">
        <v>0</v>
      </c>
      <c r="V175" s="294">
        <f t="shared" si="8"/>
        <v>0</v>
      </c>
      <c r="W175" s="37" t="str">
        <f>IFERROR(IF(V175=0,"",ROUNDUP(V175/H175,0)*0.00502),"")</f>
        <v/>
      </c>
      <c r="X175" s="57"/>
      <c r="Y175" s="58"/>
      <c r="AC175" s="159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4301031151</v>
      </c>
      <c r="D176" s="309">
        <v>4607091389845</v>
      </c>
      <c r="E176" s="310"/>
      <c r="F176" s="292">
        <v>0.35</v>
      </c>
      <c r="G176" s="33">
        <v>6</v>
      </c>
      <c r="H176" s="292">
        <v>2.1</v>
      </c>
      <c r="I176" s="292">
        <v>2.2000000000000002</v>
      </c>
      <c r="J176" s="33">
        <v>234</v>
      </c>
      <c r="K176" s="34" t="s">
        <v>62</v>
      </c>
      <c r="L176" s="33">
        <v>40</v>
      </c>
      <c r="M176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12"/>
      <c r="O176" s="312"/>
      <c r="P176" s="312"/>
      <c r="Q176" s="310"/>
      <c r="R176" s="35"/>
      <c r="S176" s="35"/>
      <c r="T176" s="36" t="s">
        <v>64</v>
      </c>
      <c r="U176" s="293">
        <v>0</v>
      </c>
      <c r="V176" s="294">
        <f t="shared" si="8"/>
        <v>0</v>
      </c>
      <c r="W176" s="37" t="str">
        <f>IFERROR(IF(V176=0,"",ROUNDUP(V176/H176,0)*0.00502),"")</f>
        <v/>
      </c>
      <c r="X176" s="57"/>
      <c r="Y176" s="58"/>
      <c r="AC176" s="160" t="s">
        <v>1</v>
      </c>
    </row>
    <row r="177" spans="1:29" x14ac:dyDescent="0.2">
      <c r="A177" s="318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19"/>
      <c r="M177" s="315" t="s">
        <v>65</v>
      </c>
      <c r="N177" s="316"/>
      <c r="O177" s="316"/>
      <c r="P177" s="316"/>
      <c r="Q177" s="316"/>
      <c r="R177" s="316"/>
      <c r="S177" s="317"/>
      <c r="T177" s="38" t="s">
        <v>66</v>
      </c>
      <c r="U177" s="295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88.095238095238102</v>
      </c>
      <c r="V177" s="295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89</v>
      </c>
      <c r="W177" s="295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0.67016999999999993</v>
      </c>
      <c r="X177" s="296"/>
      <c r="Y177" s="296"/>
    </row>
    <row r="178" spans="1:29" x14ac:dyDescent="0.2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19"/>
      <c r="M178" s="315" t="s">
        <v>65</v>
      </c>
      <c r="N178" s="316"/>
      <c r="O178" s="316"/>
      <c r="P178" s="316"/>
      <c r="Q178" s="316"/>
      <c r="R178" s="316"/>
      <c r="S178" s="317"/>
      <c r="T178" s="38" t="s">
        <v>64</v>
      </c>
      <c r="U178" s="295">
        <f>IFERROR(SUM(U161:U176),"0")</f>
        <v>370</v>
      </c>
      <c r="V178" s="295">
        <f>IFERROR(SUM(V161:V176),"0")</f>
        <v>373.80000000000007</v>
      </c>
      <c r="W178" s="38"/>
      <c r="X178" s="296"/>
      <c r="Y178" s="296"/>
    </row>
    <row r="179" spans="1:29" ht="14.25" customHeight="1" x14ac:dyDescent="0.25">
      <c r="A179" s="320" t="s">
        <v>67</v>
      </c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288"/>
      <c r="Y179" s="288"/>
    </row>
    <row r="180" spans="1:29" ht="27" customHeight="1" x14ac:dyDescent="0.25">
      <c r="A180" s="55" t="s">
        <v>305</v>
      </c>
      <c r="B180" s="55" t="s">
        <v>306</v>
      </c>
      <c r="C180" s="32">
        <v>4301051409</v>
      </c>
      <c r="D180" s="309">
        <v>4680115881556</v>
      </c>
      <c r="E180" s="310"/>
      <c r="F180" s="292">
        <v>1</v>
      </c>
      <c r="G180" s="33">
        <v>4</v>
      </c>
      <c r="H180" s="292">
        <v>4</v>
      </c>
      <c r="I180" s="292">
        <v>4.4080000000000004</v>
      </c>
      <c r="J180" s="33">
        <v>104</v>
      </c>
      <c r="K180" s="34" t="s">
        <v>129</v>
      </c>
      <c r="L180" s="33">
        <v>45</v>
      </c>
      <c r="M180" s="443" t="s">
        <v>307</v>
      </c>
      <c r="N180" s="312"/>
      <c r="O180" s="312"/>
      <c r="P180" s="312"/>
      <c r="Q180" s="310"/>
      <c r="R180" s="35"/>
      <c r="S180" s="35"/>
      <c r="T180" s="36" t="s">
        <v>64</v>
      </c>
      <c r="U180" s="293">
        <v>0</v>
      </c>
      <c r="V180" s="294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61" t="s">
        <v>1</v>
      </c>
    </row>
    <row r="181" spans="1:29" ht="16.5" customHeight="1" x14ac:dyDescent="0.25">
      <c r="A181" s="55" t="s">
        <v>308</v>
      </c>
      <c r="B181" s="55" t="s">
        <v>309</v>
      </c>
      <c r="C181" s="32">
        <v>4301051101</v>
      </c>
      <c r="D181" s="309">
        <v>4607091387766</v>
      </c>
      <c r="E181" s="310"/>
      <c r="F181" s="292">
        <v>1.35</v>
      </c>
      <c r="G181" s="33">
        <v>6</v>
      </c>
      <c r="H181" s="292">
        <v>8.1</v>
      </c>
      <c r="I181" s="292">
        <v>8.6579999999999995</v>
      </c>
      <c r="J181" s="33">
        <v>56</v>
      </c>
      <c r="K181" s="34" t="s">
        <v>62</v>
      </c>
      <c r="L181" s="33">
        <v>40</v>
      </c>
      <c r="M18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12"/>
      <c r="O181" s="312"/>
      <c r="P181" s="312"/>
      <c r="Q181" s="310"/>
      <c r="R181" s="35"/>
      <c r="S181" s="35"/>
      <c r="T181" s="36" t="s">
        <v>64</v>
      </c>
      <c r="U181" s="293">
        <v>3500</v>
      </c>
      <c r="V181" s="294">
        <f t="shared" si="9"/>
        <v>3507.2999999999997</v>
      </c>
      <c r="W181" s="37">
        <f>IFERROR(IF(V181=0,"",ROUNDUP(V181/H181,0)*0.02175),"")</f>
        <v>9.4177499999999998</v>
      </c>
      <c r="X181" s="57"/>
      <c r="Y181" s="58"/>
      <c r="AC181" s="162" t="s">
        <v>1</v>
      </c>
    </row>
    <row r="182" spans="1:29" ht="27" customHeight="1" x14ac:dyDescent="0.25">
      <c r="A182" s="55" t="s">
        <v>310</v>
      </c>
      <c r="B182" s="55" t="s">
        <v>311</v>
      </c>
      <c r="C182" s="32">
        <v>4301051116</v>
      </c>
      <c r="D182" s="309">
        <v>4607091387957</v>
      </c>
      <c r="E182" s="310"/>
      <c r="F182" s="292">
        <v>1.3</v>
      </c>
      <c r="G182" s="33">
        <v>6</v>
      </c>
      <c r="H182" s="292">
        <v>7.8</v>
      </c>
      <c r="I182" s="292">
        <v>8.3640000000000008</v>
      </c>
      <c r="J182" s="33">
        <v>56</v>
      </c>
      <c r="K182" s="34" t="s">
        <v>62</v>
      </c>
      <c r="L182" s="33">
        <v>40</v>
      </c>
      <c r="M182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12"/>
      <c r="O182" s="312"/>
      <c r="P182" s="312"/>
      <c r="Q182" s="310"/>
      <c r="R182" s="35"/>
      <c r="S182" s="35"/>
      <c r="T182" s="36" t="s">
        <v>64</v>
      </c>
      <c r="U182" s="293">
        <v>0</v>
      </c>
      <c r="V182" s="294">
        <f t="shared" si="9"/>
        <v>0</v>
      </c>
      <c r="W182" s="37" t="str">
        <f>IFERROR(IF(V182=0,"",ROUNDUP(V182/H182,0)*0.02175),"")</f>
        <v/>
      </c>
      <c r="X182" s="57"/>
      <c r="Y182" s="58"/>
      <c r="AC182" s="163" t="s">
        <v>1</v>
      </c>
    </row>
    <row r="183" spans="1:29" ht="27" customHeight="1" x14ac:dyDescent="0.25">
      <c r="A183" s="55" t="s">
        <v>312</v>
      </c>
      <c r="B183" s="55" t="s">
        <v>313</v>
      </c>
      <c r="C183" s="32">
        <v>4301051115</v>
      </c>
      <c r="D183" s="309">
        <v>4607091387964</v>
      </c>
      <c r="E183" s="310"/>
      <c r="F183" s="292">
        <v>1.35</v>
      </c>
      <c r="G183" s="33">
        <v>6</v>
      </c>
      <c r="H183" s="292">
        <v>8.1</v>
      </c>
      <c r="I183" s="292">
        <v>8.6460000000000008</v>
      </c>
      <c r="J183" s="33">
        <v>56</v>
      </c>
      <c r="K183" s="34" t="s">
        <v>62</v>
      </c>
      <c r="L183" s="33">
        <v>40</v>
      </c>
      <c r="M183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12"/>
      <c r="O183" s="312"/>
      <c r="P183" s="312"/>
      <c r="Q183" s="310"/>
      <c r="R183" s="35"/>
      <c r="S183" s="35"/>
      <c r="T183" s="36" t="s">
        <v>64</v>
      </c>
      <c r="U183" s="293">
        <v>20</v>
      </c>
      <c r="V183" s="294">
        <f t="shared" si="9"/>
        <v>24.299999999999997</v>
      </c>
      <c r="W183" s="37">
        <f>IFERROR(IF(V183=0,"",ROUNDUP(V183/H183,0)*0.02175),"")</f>
        <v>6.5250000000000002E-2</v>
      </c>
      <c r="X183" s="57"/>
      <c r="Y183" s="58"/>
      <c r="AC183" s="164" t="s">
        <v>1</v>
      </c>
    </row>
    <row r="184" spans="1:29" ht="16.5" customHeight="1" x14ac:dyDescent="0.25">
      <c r="A184" s="55" t="s">
        <v>314</v>
      </c>
      <c r="B184" s="55" t="s">
        <v>315</v>
      </c>
      <c r="C184" s="32">
        <v>4301051470</v>
      </c>
      <c r="D184" s="309">
        <v>4680115880573</v>
      </c>
      <c r="E184" s="310"/>
      <c r="F184" s="292">
        <v>1.3</v>
      </c>
      <c r="G184" s="33">
        <v>6</v>
      </c>
      <c r="H184" s="292">
        <v>7.8</v>
      </c>
      <c r="I184" s="292">
        <v>8.3640000000000008</v>
      </c>
      <c r="J184" s="33">
        <v>56</v>
      </c>
      <c r="K184" s="34" t="s">
        <v>129</v>
      </c>
      <c r="L184" s="33">
        <v>45</v>
      </c>
      <c r="M184" s="438" t="s">
        <v>316</v>
      </c>
      <c r="N184" s="312"/>
      <c r="O184" s="312"/>
      <c r="P184" s="312"/>
      <c r="Q184" s="310"/>
      <c r="R184" s="35"/>
      <c r="S184" s="35"/>
      <c r="T184" s="36" t="s">
        <v>64</v>
      </c>
      <c r="U184" s="293">
        <v>0</v>
      </c>
      <c r="V184" s="294">
        <f t="shared" si="9"/>
        <v>0</v>
      </c>
      <c r="W184" s="37" t="str">
        <f>IFERROR(IF(V184=0,"",ROUNDUP(V184/H184,0)*0.02175),"")</f>
        <v/>
      </c>
      <c r="X184" s="57"/>
      <c r="Y184" s="58"/>
      <c r="AC184" s="165" t="s">
        <v>1</v>
      </c>
    </row>
    <row r="185" spans="1:29" ht="27" customHeight="1" x14ac:dyDescent="0.25">
      <c r="A185" s="55" t="s">
        <v>317</v>
      </c>
      <c r="B185" s="55" t="s">
        <v>318</v>
      </c>
      <c r="C185" s="32">
        <v>4301051408</v>
      </c>
      <c r="D185" s="309">
        <v>4680115881594</v>
      </c>
      <c r="E185" s="310"/>
      <c r="F185" s="292">
        <v>1.35</v>
      </c>
      <c r="G185" s="33">
        <v>6</v>
      </c>
      <c r="H185" s="292">
        <v>8.1</v>
      </c>
      <c r="I185" s="292">
        <v>8.6639999999999997</v>
      </c>
      <c r="J185" s="33">
        <v>56</v>
      </c>
      <c r="K185" s="34" t="s">
        <v>129</v>
      </c>
      <c r="L185" s="33">
        <v>40</v>
      </c>
      <c r="M185" s="439" t="s">
        <v>319</v>
      </c>
      <c r="N185" s="312"/>
      <c r="O185" s="312"/>
      <c r="P185" s="312"/>
      <c r="Q185" s="310"/>
      <c r="R185" s="35"/>
      <c r="S185" s="35"/>
      <c r="T185" s="36" t="s">
        <v>64</v>
      </c>
      <c r="U185" s="293">
        <v>0</v>
      </c>
      <c r="V185" s="294">
        <f t="shared" si="9"/>
        <v>0</v>
      </c>
      <c r="W185" s="37" t="str">
        <f>IFERROR(IF(V185=0,"",ROUNDUP(V185/H185,0)*0.02175),"")</f>
        <v/>
      </c>
      <c r="X185" s="57"/>
      <c r="Y185" s="58"/>
      <c r="AC185" s="166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4301051433</v>
      </c>
      <c r="D186" s="309">
        <v>4680115881587</v>
      </c>
      <c r="E186" s="310"/>
      <c r="F186" s="292">
        <v>1</v>
      </c>
      <c r="G186" s="33">
        <v>4</v>
      </c>
      <c r="H186" s="292">
        <v>4</v>
      </c>
      <c r="I186" s="292">
        <v>4.4080000000000004</v>
      </c>
      <c r="J186" s="33">
        <v>104</v>
      </c>
      <c r="K186" s="34" t="s">
        <v>62</v>
      </c>
      <c r="L186" s="33">
        <v>35</v>
      </c>
      <c r="M186" s="440" t="s">
        <v>322</v>
      </c>
      <c r="N186" s="312"/>
      <c r="O186" s="312"/>
      <c r="P186" s="312"/>
      <c r="Q186" s="310"/>
      <c r="R186" s="35"/>
      <c r="S186" s="35"/>
      <c r="T186" s="36" t="s">
        <v>64</v>
      </c>
      <c r="U186" s="293">
        <v>0</v>
      </c>
      <c r="V186" s="294">
        <f t="shared" si="9"/>
        <v>0</v>
      </c>
      <c r="W186" s="37" t="str">
        <f>IFERROR(IF(V186=0,"",ROUNDUP(V186/H186,0)*0.01196),"")</f>
        <v/>
      </c>
      <c r="X186" s="57"/>
      <c r="Y186" s="58"/>
      <c r="AC186" s="167" t="s">
        <v>1</v>
      </c>
    </row>
    <row r="187" spans="1:29" ht="16.5" customHeight="1" x14ac:dyDescent="0.25">
      <c r="A187" s="55" t="s">
        <v>323</v>
      </c>
      <c r="B187" s="55" t="s">
        <v>324</v>
      </c>
      <c r="C187" s="32">
        <v>4301051380</v>
      </c>
      <c r="D187" s="309">
        <v>4680115880962</v>
      </c>
      <c r="E187" s="310"/>
      <c r="F187" s="292">
        <v>1.3</v>
      </c>
      <c r="G187" s="33">
        <v>6</v>
      </c>
      <c r="H187" s="292">
        <v>7.8</v>
      </c>
      <c r="I187" s="292">
        <v>8.3640000000000008</v>
      </c>
      <c r="J187" s="33">
        <v>56</v>
      </c>
      <c r="K187" s="34" t="s">
        <v>62</v>
      </c>
      <c r="L187" s="33">
        <v>40</v>
      </c>
      <c r="M187" s="441" t="s">
        <v>325</v>
      </c>
      <c r="N187" s="312"/>
      <c r="O187" s="312"/>
      <c r="P187" s="312"/>
      <c r="Q187" s="310"/>
      <c r="R187" s="35"/>
      <c r="S187" s="35"/>
      <c r="T187" s="36" t="s">
        <v>64</v>
      </c>
      <c r="U187" s="293">
        <v>0</v>
      </c>
      <c r="V187" s="294">
        <f t="shared" si="9"/>
        <v>0</v>
      </c>
      <c r="W187" s="37" t="str">
        <f>IFERROR(IF(V187=0,"",ROUNDUP(V187/H187,0)*0.02175),"")</f>
        <v/>
      </c>
      <c r="X187" s="57"/>
      <c r="Y187" s="58"/>
      <c r="AC187" s="168" t="s">
        <v>1</v>
      </c>
    </row>
    <row r="188" spans="1:29" ht="27" customHeight="1" x14ac:dyDescent="0.25">
      <c r="A188" s="55" t="s">
        <v>326</v>
      </c>
      <c r="B188" s="55" t="s">
        <v>327</v>
      </c>
      <c r="C188" s="32">
        <v>4301051411</v>
      </c>
      <c r="D188" s="309">
        <v>4680115881617</v>
      </c>
      <c r="E188" s="310"/>
      <c r="F188" s="292">
        <v>1.35</v>
      </c>
      <c r="G188" s="33">
        <v>6</v>
      </c>
      <c r="H188" s="292">
        <v>8.1</v>
      </c>
      <c r="I188" s="292">
        <v>8.6460000000000008</v>
      </c>
      <c r="J188" s="33">
        <v>56</v>
      </c>
      <c r="K188" s="34" t="s">
        <v>129</v>
      </c>
      <c r="L188" s="33">
        <v>40</v>
      </c>
      <c r="M188" s="442" t="s">
        <v>328</v>
      </c>
      <c r="N188" s="312"/>
      <c r="O188" s="312"/>
      <c r="P188" s="312"/>
      <c r="Q188" s="310"/>
      <c r="R188" s="35"/>
      <c r="S188" s="35"/>
      <c r="T188" s="36" t="s">
        <v>64</v>
      </c>
      <c r="U188" s="293">
        <v>0</v>
      </c>
      <c r="V188" s="294">
        <f t="shared" si="9"/>
        <v>0</v>
      </c>
      <c r="W188" s="37" t="str">
        <f>IFERROR(IF(V188=0,"",ROUNDUP(V188/H188,0)*0.02175),"")</f>
        <v/>
      </c>
      <c r="X188" s="57"/>
      <c r="Y188" s="58"/>
      <c r="AC188" s="169" t="s">
        <v>1</v>
      </c>
    </row>
    <row r="189" spans="1:29" ht="27" customHeight="1" x14ac:dyDescent="0.25">
      <c r="A189" s="55" t="s">
        <v>329</v>
      </c>
      <c r="B189" s="55" t="s">
        <v>330</v>
      </c>
      <c r="C189" s="32">
        <v>4301051377</v>
      </c>
      <c r="D189" s="309">
        <v>4680115881228</v>
      </c>
      <c r="E189" s="310"/>
      <c r="F189" s="292">
        <v>0.4</v>
      </c>
      <c r="G189" s="33">
        <v>6</v>
      </c>
      <c r="H189" s="292">
        <v>2.4</v>
      </c>
      <c r="I189" s="292">
        <v>2.6</v>
      </c>
      <c r="J189" s="33">
        <v>156</v>
      </c>
      <c r="K189" s="34" t="s">
        <v>62</v>
      </c>
      <c r="L189" s="33">
        <v>35</v>
      </c>
      <c r="M189" s="43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12"/>
      <c r="O189" s="312"/>
      <c r="P189" s="312"/>
      <c r="Q189" s="310"/>
      <c r="R189" s="35"/>
      <c r="S189" s="35"/>
      <c r="T189" s="36" t="s">
        <v>64</v>
      </c>
      <c r="U189" s="293">
        <v>0</v>
      </c>
      <c r="V189" s="294">
        <f t="shared" si="9"/>
        <v>0</v>
      </c>
      <c r="W189" s="37" t="str">
        <f>IFERROR(IF(V189=0,"",ROUNDUP(V189/H189,0)*0.00753),"")</f>
        <v/>
      </c>
      <c r="X189" s="57"/>
      <c r="Y189" s="58"/>
      <c r="AC189" s="170" t="s">
        <v>1</v>
      </c>
    </row>
    <row r="190" spans="1:29" ht="27" customHeight="1" x14ac:dyDescent="0.25">
      <c r="A190" s="55" t="s">
        <v>331</v>
      </c>
      <c r="B190" s="55" t="s">
        <v>332</v>
      </c>
      <c r="C190" s="32">
        <v>4301051432</v>
      </c>
      <c r="D190" s="309">
        <v>4680115881037</v>
      </c>
      <c r="E190" s="310"/>
      <c r="F190" s="292">
        <v>0.84</v>
      </c>
      <c r="G190" s="33">
        <v>4</v>
      </c>
      <c r="H190" s="292">
        <v>3.36</v>
      </c>
      <c r="I190" s="292">
        <v>3.6179999999999999</v>
      </c>
      <c r="J190" s="33">
        <v>120</v>
      </c>
      <c r="K190" s="34" t="s">
        <v>62</v>
      </c>
      <c r="L190" s="33">
        <v>35</v>
      </c>
      <c r="M190" s="434" t="s">
        <v>333</v>
      </c>
      <c r="N190" s="312"/>
      <c r="O190" s="312"/>
      <c r="P190" s="312"/>
      <c r="Q190" s="310"/>
      <c r="R190" s="35"/>
      <c r="S190" s="35"/>
      <c r="T190" s="36" t="s">
        <v>64</v>
      </c>
      <c r="U190" s="293">
        <v>0</v>
      </c>
      <c r="V190" s="294">
        <f t="shared" si="9"/>
        <v>0</v>
      </c>
      <c r="W190" s="37" t="str">
        <f>IFERROR(IF(V190=0,"",ROUNDUP(V190/H190,0)*0.00937),"")</f>
        <v/>
      </c>
      <c r="X190" s="57"/>
      <c r="Y190" s="58"/>
      <c r="AC190" s="171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4301051384</v>
      </c>
      <c r="D191" s="309">
        <v>4680115881211</v>
      </c>
      <c r="E191" s="310"/>
      <c r="F191" s="292">
        <v>0.4</v>
      </c>
      <c r="G191" s="33">
        <v>6</v>
      </c>
      <c r="H191" s="292">
        <v>2.4</v>
      </c>
      <c r="I191" s="292">
        <v>2.6</v>
      </c>
      <c r="J191" s="33">
        <v>156</v>
      </c>
      <c r="K191" s="34" t="s">
        <v>62</v>
      </c>
      <c r="L191" s="33">
        <v>45</v>
      </c>
      <c r="M191" s="435" t="s">
        <v>336</v>
      </c>
      <c r="N191" s="312"/>
      <c r="O191" s="312"/>
      <c r="P191" s="312"/>
      <c r="Q191" s="310"/>
      <c r="R191" s="35"/>
      <c r="S191" s="35"/>
      <c r="T191" s="36" t="s">
        <v>64</v>
      </c>
      <c r="U191" s="293">
        <v>0</v>
      </c>
      <c r="V191" s="294">
        <f t="shared" si="9"/>
        <v>0</v>
      </c>
      <c r="W191" s="37" t="str">
        <f>IFERROR(IF(V191=0,"",ROUNDUP(V191/H191,0)*0.00753),"")</f>
        <v/>
      </c>
      <c r="X191" s="57"/>
      <c r="Y191" s="58"/>
      <c r="AC191" s="172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4301051378</v>
      </c>
      <c r="D192" s="309">
        <v>4680115881020</v>
      </c>
      <c r="E192" s="310"/>
      <c r="F192" s="292">
        <v>0.84</v>
      </c>
      <c r="G192" s="33">
        <v>4</v>
      </c>
      <c r="H192" s="292">
        <v>3.36</v>
      </c>
      <c r="I192" s="292">
        <v>3.57</v>
      </c>
      <c r="J192" s="33">
        <v>120</v>
      </c>
      <c r="K192" s="34" t="s">
        <v>62</v>
      </c>
      <c r="L192" s="33">
        <v>45</v>
      </c>
      <c r="M192" s="436" t="s">
        <v>339</v>
      </c>
      <c r="N192" s="312"/>
      <c r="O192" s="312"/>
      <c r="P192" s="312"/>
      <c r="Q192" s="310"/>
      <c r="R192" s="35"/>
      <c r="S192" s="35"/>
      <c r="T192" s="36" t="s">
        <v>64</v>
      </c>
      <c r="U192" s="293">
        <v>0</v>
      </c>
      <c r="V192" s="294">
        <f t="shared" si="9"/>
        <v>0</v>
      </c>
      <c r="W192" s="37" t="str">
        <f>IFERROR(IF(V192=0,"",ROUNDUP(V192/H192,0)*0.00937),"")</f>
        <v/>
      </c>
      <c r="X192" s="57"/>
      <c r="Y192" s="58"/>
      <c r="AC192" s="173" t="s">
        <v>1</v>
      </c>
    </row>
    <row r="193" spans="1:29" ht="16.5" customHeight="1" x14ac:dyDescent="0.25">
      <c r="A193" s="55" t="s">
        <v>340</v>
      </c>
      <c r="B193" s="55" t="s">
        <v>341</v>
      </c>
      <c r="C193" s="32">
        <v>4301051134</v>
      </c>
      <c r="D193" s="309">
        <v>4607091381672</v>
      </c>
      <c r="E193" s="310"/>
      <c r="F193" s="292">
        <v>0.6</v>
      </c>
      <c r="G193" s="33">
        <v>6</v>
      </c>
      <c r="H193" s="292">
        <v>3.6</v>
      </c>
      <c r="I193" s="292">
        <v>3.8759999999999999</v>
      </c>
      <c r="J193" s="33">
        <v>120</v>
      </c>
      <c r="K193" s="34" t="s">
        <v>62</v>
      </c>
      <c r="L193" s="33">
        <v>40</v>
      </c>
      <c r="M193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12"/>
      <c r="O193" s="312"/>
      <c r="P193" s="312"/>
      <c r="Q193" s="310"/>
      <c r="R193" s="35"/>
      <c r="S193" s="35"/>
      <c r="T193" s="36" t="s">
        <v>64</v>
      </c>
      <c r="U193" s="293">
        <v>0</v>
      </c>
      <c r="V193" s="294">
        <f t="shared" si="9"/>
        <v>0</v>
      </c>
      <c r="W193" s="37" t="str">
        <f>IFERROR(IF(V193=0,"",ROUNDUP(V193/H193,0)*0.00937),"")</f>
        <v/>
      </c>
      <c r="X193" s="57"/>
      <c r="Y193" s="58"/>
      <c r="AC193" s="174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4301051130</v>
      </c>
      <c r="D194" s="309">
        <v>4607091387537</v>
      </c>
      <c r="E194" s="310"/>
      <c r="F194" s="292">
        <v>0.45</v>
      </c>
      <c r="G194" s="33">
        <v>6</v>
      </c>
      <c r="H194" s="292">
        <v>2.7</v>
      </c>
      <c r="I194" s="292">
        <v>2.99</v>
      </c>
      <c r="J194" s="33">
        <v>156</v>
      </c>
      <c r="K194" s="34" t="s">
        <v>62</v>
      </c>
      <c r="L194" s="33">
        <v>40</v>
      </c>
      <c r="M194" s="4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12"/>
      <c r="O194" s="312"/>
      <c r="P194" s="312"/>
      <c r="Q194" s="310"/>
      <c r="R194" s="35"/>
      <c r="S194" s="35"/>
      <c r="T194" s="36" t="s">
        <v>64</v>
      </c>
      <c r="U194" s="293">
        <v>0</v>
      </c>
      <c r="V194" s="294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5" t="s">
        <v>1</v>
      </c>
    </row>
    <row r="195" spans="1:29" ht="27" customHeight="1" x14ac:dyDescent="0.25">
      <c r="A195" s="55" t="s">
        <v>344</v>
      </c>
      <c r="B195" s="55" t="s">
        <v>345</v>
      </c>
      <c r="C195" s="32">
        <v>4301051132</v>
      </c>
      <c r="D195" s="309">
        <v>4607091387513</v>
      </c>
      <c r="E195" s="310"/>
      <c r="F195" s="292">
        <v>0.45</v>
      </c>
      <c r="G195" s="33">
        <v>6</v>
      </c>
      <c r="H195" s="292">
        <v>2.7</v>
      </c>
      <c r="I195" s="292">
        <v>2.9780000000000002</v>
      </c>
      <c r="J195" s="33">
        <v>156</v>
      </c>
      <c r="K195" s="34" t="s">
        <v>62</v>
      </c>
      <c r="L195" s="33">
        <v>40</v>
      </c>
      <c r="M195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12"/>
      <c r="O195" s="312"/>
      <c r="P195" s="312"/>
      <c r="Q195" s="310"/>
      <c r="R195" s="35"/>
      <c r="S195" s="35"/>
      <c r="T195" s="36" t="s">
        <v>64</v>
      </c>
      <c r="U195" s="293">
        <v>0</v>
      </c>
      <c r="V195" s="294">
        <f t="shared" si="9"/>
        <v>0</v>
      </c>
      <c r="W195" s="37" t="str">
        <f t="shared" si="10"/>
        <v/>
      </c>
      <c r="X195" s="57"/>
      <c r="Y195" s="58"/>
      <c r="AC195" s="176" t="s">
        <v>1</v>
      </c>
    </row>
    <row r="196" spans="1:29" ht="27" customHeight="1" x14ac:dyDescent="0.25">
      <c r="A196" s="55" t="s">
        <v>346</v>
      </c>
      <c r="B196" s="55" t="s">
        <v>347</v>
      </c>
      <c r="C196" s="32">
        <v>4301051407</v>
      </c>
      <c r="D196" s="309">
        <v>4680115882195</v>
      </c>
      <c r="E196" s="310"/>
      <c r="F196" s="292">
        <v>0.4</v>
      </c>
      <c r="G196" s="33">
        <v>6</v>
      </c>
      <c r="H196" s="292">
        <v>2.4</v>
      </c>
      <c r="I196" s="292">
        <v>2.69</v>
      </c>
      <c r="J196" s="33">
        <v>156</v>
      </c>
      <c r="K196" s="34" t="s">
        <v>129</v>
      </c>
      <c r="L196" s="33">
        <v>40</v>
      </c>
      <c r="M196" s="430" t="s">
        <v>348</v>
      </c>
      <c r="N196" s="312"/>
      <c r="O196" s="312"/>
      <c r="P196" s="312"/>
      <c r="Q196" s="310"/>
      <c r="R196" s="35"/>
      <c r="S196" s="35"/>
      <c r="T196" s="36" t="s">
        <v>64</v>
      </c>
      <c r="U196" s="293">
        <v>0</v>
      </c>
      <c r="V196" s="294">
        <f t="shared" si="9"/>
        <v>0</v>
      </c>
      <c r="W196" s="37" t="str">
        <f t="shared" si="10"/>
        <v/>
      </c>
      <c r="X196" s="57"/>
      <c r="Y196" s="58"/>
      <c r="AC196" s="177" t="s">
        <v>1</v>
      </c>
    </row>
    <row r="197" spans="1:29" ht="27" customHeight="1" x14ac:dyDescent="0.25">
      <c r="A197" s="55" t="s">
        <v>349</v>
      </c>
      <c r="B197" s="55" t="s">
        <v>350</v>
      </c>
      <c r="C197" s="32">
        <v>4301051468</v>
      </c>
      <c r="D197" s="309">
        <v>4680115880092</v>
      </c>
      <c r="E197" s="310"/>
      <c r="F197" s="292">
        <v>0.4</v>
      </c>
      <c r="G197" s="33">
        <v>6</v>
      </c>
      <c r="H197" s="292">
        <v>2.4</v>
      </c>
      <c r="I197" s="292">
        <v>2.6720000000000002</v>
      </c>
      <c r="J197" s="33">
        <v>156</v>
      </c>
      <c r="K197" s="34" t="s">
        <v>129</v>
      </c>
      <c r="L197" s="33">
        <v>45</v>
      </c>
      <c r="M197" s="431" t="s">
        <v>351</v>
      </c>
      <c r="N197" s="312"/>
      <c r="O197" s="312"/>
      <c r="P197" s="312"/>
      <c r="Q197" s="310"/>
      <c r="R197" s="35"/>
      <c r="S197" s="35"/>
      <c r="T197" s="36" t="s">
        <v>64</v>
      </c>
      <c r="U197" s="293">
        <v>0</v>
      </c>
      <c r="V197" s="294">
        <f t="shared" si="9"/>
        <v>0</v>
      </c>
      <c r="W197" s="37" t="str">
        <f t="shared" si="10"/>
        <v/>
      </c>
      <c r="X197" s="57"/>
      <c r="Y197" s="58"/>
      <c r="AC197" s="178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4301051469</v>
      </c>
      <c r="D198" s="309">
        <v>4680115880221</v>
      </c>
      <c r="E198" s="310"/>
      <c r="F198" s="292">
        <v>0.4</v>
      </c>
      <c r="G198" s="33">
        <v>6</v>
      </c>
      <c r="H198" s="292">
        <v>2.4</v>
      </c>
      <c r="I198" s="292">
        <v>2.6720000000000002</v>
      </c>
      <c r="J198" s="33">
        <v>156</v>
      </c>
      <c r="K198" s="34" t="s">
        <v>129</v>
      </c>
      <c r="L198" s="33">
        <v>45</v>
      </c>
      <c r="M198" s="432" t="s">
        <v>354</v>
      </c>
      <c r="N198" s="312"/>
      <c r="O198" s="312"/>
      <c r="P198" s="312"/>
      <c r="Q198" s="310"/>
      <c r="R198" s="35"/>
      <c r="S198" s="35"/>
      <c r="T198" s="36" t="s">
        <v>64</v>
      </c>
      <c r="U198" s="293">
        <v>0</v>
      </c>
      <c r="V198" s="294">
        <f t="shared" si="9"/>
        <v>0</v>
      </c>
      <c r="W198" s="37" t="str">
        <f t="shared" si="10"/>
        <v/>
      </c>
      <c r="X198" s="57"/>
      <c r="Y198" s="58"/>
      <c r="AC198" s="179" t="s">
        <v>1</v>
      </c>
    </row>
    <row r="199" spans="1:29" ht="16.5" customHeight="1" x14ac:dyDescent="0.25">
      <c r="A199" s="55" t="s">
        <v>355</v>
      </c>
      <c r="B199" s="55" t="s">
        <v>356</v>
      </c>
      <c r="C199" s="32">
        <v>4301051326</v>
      </c>
      <c r="D199" s="309">
        <v>4680115880504</v>
      </c>
      <c r="E199" s="310"/>
      <c r="F199" s="292">
        <v>0.4</v>
      </c>
      <c r="G199" s="33">
        <v>6</v>
      </c>
      <c r="H199" s="292">
        <v>2.4</v>
      </c>
      <c r="I199" s="292">
        <v>2.6720000000000002</v>
      </c>
      <c r="J199" s="33">
        <v>156</v>
      </c>
      <c r="K199" s="34" t="s">
        <v>62</v>
      </c>
      <c r="L199" s="33">
        <v>40</v>
      </c>
      <c r="M199" s="42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12"/>
      <c r="O199" s="312"/>
      <c r="P199" s="312"/>
      <c r="Q199" s="310"/>
      <c r="R199" s="35"/>
      <c r="S199" s="35"/>
      <c r="T199" s="36" t="s">
        <v>64</v>
      </c>
      <c r="U199" s="293">
        <v>0</v>
      </c>
      <c r="V199" s="294">
        <f t="shared" si="9"/>
        <v>0</v>
      </c>
      <c r="W199" s="37" t="str">
        <f t="shared" si="10"/>
        <v/>
      </c>
      <c r="X199" s="57"/>
      <c r="Y199" s="58"/>
      <c r="AC199" s="180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4301051410</v>
      </c>
      <c r="D200" s="309">
        <v>4680115882164</v>
      </c>
      <c r="E200" s="310"/>
      <c r="F200" s="292">
        <v>0.4</v>
      </c>
      <c r="G200" s="33">
        <v>6</v>
      </c>
      <c r="H200" s="292">
        <v>2.4</v>
      </c>
      <c r="I200" s="292">
        <v>2.6779999999999999</v>
      </c>
      <c r="J200" s="33">
        <v>156</v>
      </c>
      <c r="K200" s="34" t="s">
        <v>129</v>
      </c>
      <c r="L200" s="33">
        <v>40</v>
      </c>
      <c r="M200" s="426" t="s">
        <v>359</v>
      </c>
      <c r="N200" s="312"/>
      <c r="O200" s="312"/>
      <c r="P200" s="312"/>
      <c r="Q200" s="310"/>
      <c r="R200" s="35"/>
      <c r="S200" s="35"/>
      <c r="T200" s="36" t="s">
        <v>64</v>
      </c>
      <c r="U200" s="293">
        <v>0</v>
      </c>
      <c r="V200" s="294">
        <f t="shared" si="9"/>
        <v>0</v>
      </c>
      <c r="W200" s="37" t="str">
        <f t="shared" si="10"/>
        <v/>
      </c>
      <c r="X200" s="57"/>
      <c r="Y200" s="58"/>
      <c r="AC200" s="181" t="s">
        <v>1</v>
      </c>
    </row>
    <row r="201" spans="1:29" x14ac:dyDescent="0.2">
      <c r="A201" s="318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19"/>
      <c r="M201" s="315" t="s">
        <v>65</v>
      </c>
      <c r="N201" s="316"/>
      <c r="O201" s="316"/>
      <c r="P201" s="316"/>
      <c r="Q201" s="316"/>
      <c r="R201" s="316"/>
      <c r="S201" s="317"/>
      <c r="T201" s="38" t="s">
        <v>66</v>
      </c>
      <c r="U201" s="295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434.5679012345679</v>
      </c>
      <c r="V201" s="295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436</v>
      </c>
      <c r="W201" s="295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9.4830000000000005</v>
      </c>
      <c r="X201" s="296"/>
      <c r="Y201" s="296"/>
    </row>
    <row r="202" spans="1:29" x14ac:dyDescent="0.2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19"/>
      <c r="M202" s="315" t="s">
        <v>65</v>
      </c>
      <c r="N202" s="316"/>
      <c r="O202" s="316"/>
      <c r="P202" s="316"/>
      <c r="Q202" s="316"/>
      <c r="R202" s="316"/>
      <c r="S202" s="317"/>
      <c r="T202" s="38" t="s">
        <v>64</v>
      </c>
      <c r="U202" s="295">
        <f>IFERROR(SUM(U180:U200),"0")</f>
        <v>3520</v>
      </c>
      <c r="V202" s="295">
        <f>IFERROR(SUM(V180:V200),"0")</f>
        <v>3531.6</v>
      </c>
      <c r="W202" s="38"/>
      <c r="X202" s="296"/>
      <c r="Y202" s="296"/>
    </row>
    <row r="203" spans="1:29" ht="14.25" customHeight="1" x14ac:dyDescent="0.25">
      <c r="A203" s="320" t="s">
        <v>198</v>
      </c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288"/>
      <c r="Y203" s="288"/>
    </row>
    <row r="204" spans="1:29" ht="16.5" customHeight="1" x14ac:dyDescent="0.25">
      <c r="A204" s="55" t="s">
        <v>360</v>
      </c>
      <c r="B204" s="55" t="s">
        <v>361</v>
      </c>
      <c r="C204" s="32">
        <v>4301060326</v>
      </c>
      <c r="D204" s="309">
        <v>4607091380880</v>
      </c>
      <c r="E204" s="310"/>
      <c r="F204" s="292">
        <v>1.4</v>
      </c>
      <c r="G204" s="33">
        <v>6</v>
      </c>
      <c r="H204" s="292">
        <v>8.4</v>
      </c>
      <c r="I204" s="292">
        <v>8.9640000000000004</v>
      </c>
      <c r="J204" s="33">
        <v>56</v>
      </c>
      <c r="K204" s="34" t="s">
        <v>62</v>
      </c>
      <c r="L204" s="33">
        <v>30</v>
      </c>
      <c r="M204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12"/>
      <c r="O204" s="312"/>
      <c r="P204" s="312"/>
      <c r="Q204" s="310"/>
      <c r="R204" s="35"/>
      <c r="S204" s="35"/>
      <c r="T204" s="36" t="s">
        <v>64</v>
      </c>
      <c r="U204" s="293">
        <v>0</v>
      </c>
      <c r="V204" s="294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82" t="s">
        <v>1</v>
      </c>
    </row>
    <row r="205" spans="1:29" ht="27" customHeight="1" x14ac:dyDescent="0.25">
      <c r="A205" s="55" t="s">
        <v>362</v>
      </c>
      <c r="B205" s="55" t="s">
        <v>363</v>
      </c>
      <c r="C205" s="32">
        <v>4301060308</v>
      </c>
      <c r="D205" s="309">
        <v>4607091384482</v>
      </c>
      <c r="E205" s="310"/>
      <c r="F205" s="292">
        <v>1.3</v>
      </c>
      <c r="G205" s="33">
        <v>6</v>
      </c>
      <c r="H205" s="292">
        <v>7.8</v>
      </c>
      <c r="I205" s="292">
        <v>8.3640000000000008</v>
      </c>
      <c r="J205" s="33">
        <v>56</v>
      </c>
      <c r="K205" s="34" t="s">
        <v>62</v>
      </c>
      <c r="L205" s="33">
        <v>30</v>
      </c>
      <c r="M205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12"/>
      <c r="O205" s="312"/>
      <c r="P205" s="312"/>
      <c r="Q205" s="310"/>
      <c r="R205" s="35"/>
      <c r="S205" s="35"/>
      <c r="T205" s="36" t="s">
        <v>64</v>
      </c>
      <c r="U205" s="293">
        <v>0</v>
      </c>
      <c r="V205" s="294">
        <f t="shared" si="11"/>
        <v>0</v>
      </c>
      <c r="W205" s="37" t="str">
        <f>IFERROR(IF(V205=0,"",ROUNDUP(V205/H205,0)*0.02175),"")</f>
        <v/>
      </c>
      <c r="X205" s="57"/>
      <c r="Y205" s="58"/>
      <c r="AC205" s="183" t="s">
        <v>1</v>
      </c>
    </row>
    <row r="206" spans="1:29" ht="16.5" customHeight="1" x14ac:dyDescent="0.25">
      <c r="A206" s="55" t="s">
        <v>364</v>
      </c>
      <c r="B206" s="55" t="s">
        <v>365</v>
      </c>
      <c r="C206" s="32">
        <v>4301060325</v>
      </c>
      <c r="D206" s="309">
        <v>4607091380897</v>
      </c>
      <c r="E206" s="310"/>
      <c r="F206" s="292">
        <v>1.4</v>
      </c>
      <c r="G206" s="33">
        <v>6</v>
      </c>
      <c r="H206" s="292">
        <v>8.4</v>
      </c>
      <c r="I206" s="292">
        <v>8.9640000000000004</v>
      </c>
      <c r="J206" s="33">
        <v>56</v>
      </c>
      <c r="K206" s="34" t="s">
        <v>62</v>
      </c>
      <c r="L206" s="33">
        <v>30</v>
      </c>
      <c r="M20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12"/>
      <c r="O206" s="312"/>
      <c r="P206" s="312"/>
      <c r="Q206" s="310"/>
      <c r="R206" s="35"/>
      <c r="S206" s="35"/>
      <c r="T206" s="36" t="s">
        <v>64</v>
      </c>
      <c r="U206" s="293">
        <v>0</v>
      </c>
      <c r="V206" s="294">
        <f t="shared" si="11"/>
        <v>0</v>
      </c>
      <c r="W206" s="37" t="str">
        <f>IFERROR(IF(V206=0,"",ROUNDUP(V206/H206,0)*0.02175),"")</f>
        <v/>
      </c>
      <c r="X206" s="57"/>
      <c r="Y206" s="58"/>
      <c r="AC206" s="184" t="s">
        <v>1</v>
      </c>
    </row>
    <row r="207" spans="1:29" ht="16.5" customHeight="1" x14ac:dyDescent="0.25">
      <c r="A207" s="55" t="s">
        <v>366</v>
      </c>
      <c r="B207" s="55" t="s">
        <v>367</v>
      </c>
      <c r="C207" s="32">
        <v>4301060338</v>
      </c>
      <c r="D207" s="309">
        <v>4680115880801</v>
      </c>
      <c r="E207" s="310"/>
      <c r="F207" s="292">
        <v>0.4</v>
      </c>
      <c r="G207" s="33">
        <v>6</v>
      </c>
      <c r="H207" s="292">
        <v>2.4</v>
      </c>
      <c r="I207" s="292">
        <v>2.6720000000000002</v>
      </c>
      <c r="J207" s="33">
        <v>156</v>
      </c>
      <c r="K207" s="34" t="s">
        <v>62</v>
      </c>
      <c r="L207" s="33">
        <v>40</v>
      </c>
      <c r="M207" s="422" t="s">
        <v>368</v>
      </c>
      <c r="N207" s="312"/>
      <c r="O207" s="312"/>
      <c r="P207" s="312"/>
      <c r="Q207" s="310"/>
      <c r="R207" s="35"/>
      <c r="S207" s="35"/>
      <c r="T207" s="36" t="s">
        <v>64</v>
      </c>
      <c r="U207" s="293">
        <v>0</v>
      </c>
      <c r="V207" s="294">
        <f t="shared" si="11"/>
        <v>0</v>
      </c>
      <c r="W207" s="37" t="str">
        <f>IFERROR(IF(V207=0,"",ROUNDUP(V207/H207,0)*0.00753),"")</f>
        <v/>
      </c>
      <c r="X207" s="57"/>
      <c r="Y207" s="58"/>
      <c r="AC207" s="185" t="s">
        <v>1</v>
      </c>
    </row>
    <row r="208" spans="1:29" ht="27" customHeight="1" x14ac:dyDescent="0.25">
      <c r="A208" s="55" t="s">
        <v>369</v>
      </c>
      <c r="B208" s="55" t="s">
        <v>370</v>
      </c>
      <c r="C208" s="32">
        <v>4301060339</v>
      </c>
      <c r="D208" s="309">
        <v>4680115880818</v>
      </c>
      <c r="E208" s="310"/>
      <c r="F208" s="292">
        <v>0.4</v>
      </c>
      <c r="G208" s="33">
        <v>6</v>
      </c>
      <c r="H208" s="292">
        <v>2.4</v>
      </c>
      <c r="I208" s="292">
        <v>2.6720000000000002</v>
      </c>
      <c r="J208" s="33">
        <v>156</v>
      </c>
      <c r="K208" s="34" t="s">
        <v>62</v>
      </c>
      <c r="L208" s="33">
        <v>40</v>
      </c>
      <c r="M208" s="423" t="s">
        <v>371</v>
      </c>
      <c r="N208" s="312"/>
      <c r="O208" s="312"/>
      <c r="P208" s="312"/>
      <c r="Q208" s="310"/>
      <c r="R208" s="35"/>
      <c r="S208" s="35"/>
      <c r="T208" s="36" t="s">
        <v>64</v>
      </c>
      <c r="U208" s="293">
        <v>0</v>
      </c>
      <c r="V208" s="294">
        <f t="shared" si="11"/>
        <v>0</v>
      </c>
      <c r="W208" s="37" t="str">
        <f>IFERROR(IF(V208=0,"",ROUNDUP(V208/H208,0)*0.00753),"")</f>
        <v/>
      </c>
      <c r="X208" s="57"/>
      <c r="Y208" s="58"/>
      <c r="AC208" s="186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4301060337</v>
      </c>
      <c r="D209" s="309">
        <v>4680115880368</v>
      </c>
      <c r="E209" s="310"/>
      <c r="F209" s="292">
        <v>1</v>
      </c>
      <c r="G209" s="33">
        <v>4</v>
      </c>
      <c r="H209" s="292">
        <v>4</v>
      </c>
      <c r="I209" s="292">
        <v>4.3600000000000003</v>
      </c>
      <c r="J209" s="33">
        <v>104</v>
      </c>
      <c r="K209" s="34" t="s">
        <v>129</v>
      </c>
      <c r="L209" s="33">
        <v>40</v>
      </c>
      <c r="M209" s="424" t="s">
        <v>374</v>
      </c>
      <c r="N209" s="312"/>
      <c r="O209" s="312"/>
      <c r="P209" s="312"/>
      <c r="Q209" s="310"/>
      <c r="R209" s="35"/>
      <c r="S209" s="35"/>
      <c r="T209" s="36" t="s">
        <v>64</v>
      </c>
      <c r="U209" s="293">
        <v>0</v>
      </c>
      <c r="V209" s="294">
        <f t="shared" si="11"/>
        <v>0</v>
      </c>
      <c r="W209" s="37" t="str">
        <f>IFERROR(IF(V209=0,"",ROUNDUP(V209/H209,0)*0.01196),"")</f>
        <v/>
      </c>
      <c r="X209" s="57"/>
      <c r="Y209" s="58"/>
      <c r="AC209" s="187" t="s">
        <v>1</v>
      </c>
    </row>
    <row r="210" spans="1:29" x14ac:dyDescent="0.2">
      <c r="A210" s="318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19"/>
      <c r="M210" s="315" t="s">
        <v>65</v>
      </c>
      <c r="N210" s="316"/>
      <c r="O210" s="316"/>
      <c r="P210" s="316"/>
      <c r="Q210" s="316"/>
      <c r="R210" s="316"/>
      <c r="S210" s="317"/>
      <c r="T210" s="38" t="s">
        <v>66</v>
      </c>
      <c r="U210" s="295">
        <f>IFERROR(U204/H204,"0")+IFERROR(U205/H205,"0")+IFERROR(U206/H206,"0")+IFERROR(U207/H207,"0")+IFERROR(U208/H208,"0")+IFERROR(U209/H209,"0")</f>
        <v>0</v>
      </c>
      <c r="V210" s="295">
        <f>IFERROR(V204/H204,"0")+IFERROR(V205/H205,"0")+IFERROR(V206/H206,"0")+IFERROR(V207/H207,"0")+IFERROR(V208/H208,"0")+IFERROR(V209/H209,"0")</f>
        <v>0</v>
      </c>
      <c r="W210" s="295">
        <f>IFERROR(IF(W204="",0,W204),"0")+IFERROR(IF(W205="",0,W205),"0")+IFERROR(IF(W206="",0,W206),"0")+IFERROR(IF(W207="",0,W207),"0")+IFERROR(IF(W208="",0,W208),"0")+IFERROR(IF(W209="",0,W209),"0")</f>
        <v>0</v>
      </c>
      <c r="X210" s="296"/>
      <c r="Y210" s="296"/>
    </row>
    <row r="211" spans="1:29" x14ac:dyDescent="0.2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19"/>
      <c r="M211" s="315" t="s">
        <v>65</v>
      </c>
      <c r="N211" s="316"/>
      <c r="O211" s="316"/>
      <c r="P211" s="316"/>
      <c r="Q211" s="316"/>
      <c r="R211" s="316"/>
      <c r="S211" s="317"/>
      <c r="T211" s="38" t="s">
        <v>64</v>
      </c>
      <c r="U211" s="295">
        <f>IFERROR(SUM(U204:U209),"0")</f>
        <v>0</v>
      </c>
      <c r="V211" s="295">
        <f>IFERROR(SUM(V204:V209),"0")</f>
        <v>0</v>
      </c>
      <c r="W211" s="38"/>
      <c r="X211" s="296"/>
      <c r="Y211" s="296"/>
    </row>
    <row r="212" spans="1:29" ht="14.25" customHeight="1" x14ac:dyDescent="0.25">
      <c r="A212" s="320" t="s">
        <v>81</v>
      </c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288"/>
      <c r="Y212" s="288"/>
    </row>
    <row r="213" spans="1:29" ht="16.5" customHeight="1" x14ac:dyDescent="0.25">
      <c r="A213" s="55" t="s">
        <v>375</v>
      </c>
      <c r="B213" s="55" t="s">
        <v>376</v>
      </c>
      <c r="C213" s="32">
        <v>4301030232</v>
      </c>
      <c r="D213" s="309">
        <v>4607091388374</v>
      </c>
      <c r="E213" s="310"/>
      <c r="F213" s="292">
        <v>0.38</v>
      </c>
      <c r="G213" s="33">
        <v>8</v>
      </c>
      <c r="H213" s="292">
        <v>3.04</v>
      </c>
      <c r="I213" s="292">
        <v>3.28</v>
      </c>
      <c r="J213" s="33">
        <v>156</v>
      </c>
      <c r="K213" s="34" t="s">
        <v>84</v>
      </c>
      <c r="L213" s="33">
        <v>180</v>
      </c>
      <c r="M213" s="417" t="s">
        <v>377</v>
      </c>
      <c r="N213" s="312"/>
      <c r="O213" s="312"/>
      <c r="P213" s="312"/>
      <c r="Q213" s="310"/>
      <c r="R213" s="35"/>
      <c r="S213" s="35"/>
      <c r="T213" s="36" t="s">
        <v>64</v>
      </c>
      <c r="U213" s="293">
        <v>0</v>
      </c>
      <c r="V213" s="294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27" customHeight="1" x14ac:dyDescent="0.25">
      <c r="A214" s="55" t="s">
        <v>378</v>
      </c>
      <c r="B214" s="55" t="s">
        <v>379</v>
      </c>
      <c r="C214" s="32">
        <v>4301030235</v>
      </c>
      <c r="D214" s="309">
        <v>4607091388381</v>
      </c>
      <c r="E214" s="310"/>
      <c r="F214" s="292">
        <v>0.38</v>
      </c>
      <c r="G214" s="33">
        <v>8</v>
      </c>
      <c r="H214" s="292">
        <v>3.04</v>
      </c>
      <c r="I214" s="292">
        <v>3.32</v>
      </c>
      <c r="J214" s="33">
        <v>156</v>
      </c>
      <c r="K214" s="34" t="s">
        <v>84</v>
      </c>
      <c r="L214" s="33">
        <v>180</v>
      </c>
      <c r="M214" s="418" t="s">
        <v>380</v>
      </c>
      <c r="N214" s="312"/>
      <c r="O214" s="312"/>
      <c r="P214" s="312"/>
      <c r="Q214" s="310"/>
      <c r="R214" s="35"/>
      <c r="S214" s="35"/>
      <c r="T214" s="36" t="s">
        <v>64</v>
      </c>
      <c r="U214" s="293">
        <v>0</v>
      </c>
      <c r="V214" s="294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9" t="s">
        <v>1</v>
      </c>
    </row>
    <row r="215" spans="1:29" ht="27" customHeight="1" x14ac:dyDescent="0.25">
      <c r="A215" s="55" t="s">
        <v>381</v>
      </c>
      <c r="B215" s="55" t="s">
        <v>382</v>
      </c>
      <c r="C215" s="32">
        <v>4301030233</v>
      </c>
      <c r="D215" s="309">
        <v>4607091388404</v>
      </c>
      <c r="E215" s="310"/>
      <c r="F215" s="292">
        <v>0.17</v>
      </c>
      <c r="G215" s="33">
        <v>15</v>
      </c>
      <c r="H215" s="292">
        <v>2.5499999999999998</v>
      </c>
      <c r="I215" s="292">
        <v>2.9</v>
      </c>
      <c r="J215" s="33">
        <v>156</v>
      </c>
      <c r="K215" s="34" t="s">
        <v>84</v>
      </c>
      <c r="L215" s="33">
        <v>180</v>
      </c>
      <c r="M215" s="4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12"/>
      <c r="O215" s="312"/>
      <c r="P215" s="312"/>
      <c r="Q215" s="310"/>
      <c r="R215" s="35"/>
      <c r="S215" s="35"/>
      <c r="T215" s="36" t="s">
        <v>64</v>
      </c>
      <c r="U215" s="293">
        <v>0</v>
      </c>
      <c r="V215" s="294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90" t="s">
        <v>1</v>
      </c>
    </row>
    <row r="216" spans="1:29" x14ac:dyDescent="0.2">
      <c r="A216" s="318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19"/>
      <c r="M216" s="315" t="s">
        <v>65</v>
      </c>
      <c r="N216" s="316"/>
      <c r="O216" s="316"/>
      <c r="P216" s="316"/>
      <c r="Q216" s="316"/>
      <c r="R216" s="316"/>
      <c r="S216" s="317"/>
      <c r="T216" s="38" t="s">
        <v>66</v>
      </c>
      <c r="U216" s="295">
        <f>IFERROR(U213/H213,"0")+IFERROR(U214/H214,"0")+IFERROR(U215/H215,"0")</f>
        <v>0</v>
      </c>
      <c r="V216" s="295">
        <f>IFERROR(V213/H213,"0")+IFERROR(V214/H214,"0")+IFERROR(V215/H215,"0")</f>
        <v>0</v>
      </c>
      <c r="W216" s="295">
        <f>IFERROR(IF(W213="",0,W213),"0")+IFERROR(IF(W214="",0,W214),"0")+IFERROR(IF(W215="",0,W215),"0")</f>
        <v>0</v>
      </c>
      <c r="X216" s="296"/>
      <c r="Y216" s="296"/>
    </row>
    <row r="217" spans="1:29" x14ac:dyDescent="0.2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19"/>
      <c r="M217" s="315" t="s">
        <v>65</v>
      </c>
      <c r="N217" s="316"/>
      <c r="O217" s="316"/>
      <c r="P217" s="316"/>
      <c r="Q217" s="316"/>
      <c r="R217" s="316"/>
      <c r="S217" s="317"/>
      <c r="T217" s="38" t="s">
        <v>64</v>
      </c>
      <c r="U217" s="295">
        <f>IFERROR(SUM(U213:U215),"0")</f>
        <v>0</v>
      </c>
      <c r="V217" s="295">
        <f>IFERROR(SUM(V213:V215),"0")</f>
        <v>0</v>
      </c>
      <c r="W217" s="38"/>
      <c r="X217" s="296"/>
      <c r="Y217" s="296"/>
    </row>
    <row r="218" spans="1:29" ht="14.25" customHeight="1" x14ac:dyDescent="0.25">
      <c r="A218" s="320" t="s">
        <v>383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288"/>
      <c r="Y218" s="288"/>
    </row>
    <row r="219" spans="1:29" ht="16.5" customHeight="1" x14ac:dyDescent="0.25">
      <c r="A219" s="55" t="s">
        <v>384</v>
      </c>
      <c r="B219" s="55" t="s">
        <v>385</v>
      </c>
      <c r="C219" s="32">
        <v>4301180002</v>
      </c>
      <c r="D219" s="309">
        <v>4680115880122</v>
      </c>
      <c r="E219" s="310"/>
      <c r="F219" s="292">
        <v>0.1</v>
      </c>
      <c r="G219" s="33">
        <v>20</v>
      </c>
      <c r="H219" s="292">
        <v>2</v>
      </c>
      <c r="I219" s="292">
        <v>2.2400000000000002</v>
      </c>
      <c r="J219" s="33">
        <v>238</v>
      </c>
      <c r="K219" s="34" t="s">
        <v>386</v>
      </c>
      <c r="L219" s="33">
        <v>730</v>
      </c>
      <c r="M219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12"/>
      <c r="O219" s="312"/>
      <c r="P219" s="312"/>
      <c r="Q219" s="310"/>
      <c r="R219" s="35"/>
      <c r="S219" s="35"/>
      <c r="T219" s="36" t="s">
        <v>64</v>
      </c>
      <c r="U219" s="293">
        <v>0</v>
      </c>
      <c r="V219" s="294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91" t="s">
        <v>1</v>
      </c>
    </row>
    <row r="220" spans="1:29" ht="16.5" customHeight="1" x14ac:dyDescent="0.25">
      <c r="A220" s="55" t="s">
        <v>387</v>
      </c>
      <c r="B220" s="55" t="s">
        <v>388</v>
      </c>
      <c r="C220" s="32">
        <v>4301180007</v>
      </c>
      <c r="D220" s="309">
        <v>4680115881808</v>
      </c>
      <c r="E220" s="310"/>
      <c r="F220" s="292">
        <v>0.1</v>
      </c>
      <c r="G220" s="33">
        <v>20</v>
      </c>
      <c r="H220" s="292">
        <v>2</v>
      </c>
      <c r="I220" s="292">
        <v>2.2400000000000002</v>
      </c>
      <c r="J220" s="33">
        <v>238</v>
      </c>
      <c r="K220" s="34" t="s">
        <v>386</v>
      </c>
      <c r="L220" s="33">
        <v>730</v>
      </c>
      <c r="M220" s="415" t="s">
        <v>389</v>
      </c>
      <c r="N220" s="312"/>
      <c r="O220" s="312"/>
      <c r="P220" s="312"/>
      <c r="Q220" s="310"/>
      <c r="R220" s="35"/>
      <c r="S220" s="35"/>
      <c r="T220" s="36" t="s">
        <v>64</v>
      </c>
      <c r="U220" s="293">
        <v>0</v>
      </c>
      <c r="V220" s="294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92" t="s">
        <v>1</v>
      </c>
    </row>
    <row r="221" spans="1:29" ht="27" customHeight="1" x14ac:dyDescent="0.25">
      <c r="A221" s="55" t="s">
        <v>390</v>
      </c>
      <c r="B221" s="55" t="s">
        <v>391</v>
      </c>
      <c r="C221" s="32">
        <v>4301180006</v>
      </c>
      <c r="D221" s="309">
        <v>4680115881822</v>
      </c>
      <c r="E221" s="310"/>
      <c r="F221" s="292">
        <v>0.1</v>
      </c>
      <c r="G221" s="33">
        <v>20</v>
      </c>
      <c r="H221" s="292">
        <v>2</v>
      </c>
      <c r="I221" s="292">
        <v>2.2400000000000002</v>
      </c>
      <c r="J221" s="33">
        <v>238</v>
      </c>
      <c r="K221" s="34" t="s">
        <v>386</v>
      </c>
      <c r="L221" s="33">
        <v>730</v>
      </c>
      <c r="M221" s="416" t="s">
        <v>392</v>
      </c>
      <c r="N221" s="312"/>
      <c r="O221" s="312"/>
      <c r="P221" s="312"/>
      <c r="Q221" s="310"/>
      <c r="R221" s="35"/>
      <c r="S221" s="35"/>
      <c r="T221" s="36" t="s">
        <v>64</v>
      </c>
      <c r="U221" s="293">
        <v>0</v>
      </c>
      <c r="V221" s="294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3" t="s">
        <v>1</v>
      </c>
    </row>
    <row r="222" spans="1:29" ht="27" customHeight="1" x14ac:dyDescent="0.25">
      <c r="A222" s="55" t="s">
        <v>393</v>
      </c>
      <c r="B222" s="55" t="s">
        <v>394</v>
      </c>
      <c r="C222" s="32">
        <v>4301180001</v>
      </c>
      <c r="D222" s="309">
        <v>4680115880016</v>
      </c>
      <c r="E222" s="310"/>
      <c r="F222" s="292">
        <v>0.1</v>
      </c>
      <c r="G222" s="33">
        <v>20</v>
      </c>
      <c r="H222" s="292">
        <v>2</v>
      </c>
      <c r="I222" s="292">
        <v>2.2400000000000002</v>
      </c>
      <c r="J222" s="33">
        <v>238</v>
      </c>
      <c r="K222" s="34" t="s">
        <v>386</v>
      </c>
      <c r="L222" s="33">
        <v>730</v>
      </c>
      <c r="M222" s="4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12"/>
      <c r="O222" s="312"/>
      <c r="P222" s="312"/>
      <c r="Q222" s="310"/>
      <c r="R222" s="35"/>
      <c r="S222" s="35"/>
      <c r="T222" s="36" t="s">
        <v>64</v>
      </c>
      <c r="U222" s="293">
        <v>0</v>
      </c>
      <c r="V222" s="294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4" t="s">
        <v>1</v>
      </c>
    </row>
    <row r="223" spans="1:29" x14ac:dyDescent="0.2">
      <c r="A223" s="318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19"/>
      <c r="M223" s="315" t="s">
        <v>65</v>
      </c>
      <c r="N223" s="316"/>
      <c r="O223" s="316"/>
      <c r="P223" s="316"/>
      <c r="Q223" s="316"/>
      <c r="R223" s="316"/>
      <c r="S223" s="317"/>
      <c r="T223" s="38" t="s">
        <v>66</v>
      </c>
      <c r="U223" s="295">
        <f>IFERROR(U219/H219,"0")+IFERROR(U220/H220,"0")+IFERROR(U221/H221,"0")+IFERROR(U222/H222,"0")</f>
        <v>0</v>
      </c>
      <c r="V223" s="295">
        <f>IFERROR(V219/H219,"0")+IFERROR(V220/H220,"0")+IFERROR(V221/H221,"0")+IFERROR(V222/H222,"0")</f>
        <v>0</v>
      </c>
      <c r="W223" s="295">
        <f>IFERROR(IF(W219="",0,W219),"0")+IFERROR(IF(W220="",0,W220),"0")+IFERROR(IF(W221="",0,W221),"0")+IFERROR(IF(W222="",0,W222),"0")</f>
        <v>0</v>
      </c>
      <c r="X223" s="296"/>
      <c r="Y223" s="296"/>
    </row>
    <row r="224" spans="1:29" x14ac:dyDescent="0.2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19"/>
      <c r="M224" s="315" t="s">
        <v>65</v>
      </c>
      <c r="N224" s="316"/>
      <c r="O224" s="316"/>
      <c r="P224" s="316"/>
      <c r="Q224" s="316"/>
      <c r="R224" s="316"/>
      <c r="S224" s="317"/>
      <c r="T224" s="38" t="s">
        <v>64</v>
      </c>
      <c r="U224" s="295">
        <f>IFERROR(SUM(U219:U222),"0")</f>
        <v>0</v>
      </c>
      <c r="V224" s="295">
        <f>IFERROR(SUM(V219:V222),"0")</f>
        <v>0</v>
      </c>
      <c r="W224" s="38"/>
      <c r="X224" s="296"/>
      <c r="Y224" s="296"/>
    </row>
    <row r="225" spans="1:29" ht="16.5" customHeight="1" x14ac:dyDescent="0.25">
      <c r="A225" s="327" t="s">
        <v>395</v>
      </c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289"/>
      <c r="Y225" s="289"/>
    </row>
    <row r="226" spans="1:29" ht="14.25" customHeight="1" x14ac:dyDescent="0.25">
      <c r="A226" s="320" t="s">
        <v>105</v>
      </c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288"/>
      <c r="Y226" s="288"/>
    </row>
    <row r="227" spans="1:29" ht="27" customHeight="1" x14ac:dyDescent="0.25">
      <c r="A227" s="55" t="s">
        <v>396</v>
      </c>
      <c r="B227" s="55" t="s">
        <v>397</v>
      </c>
      <c r="C227" s="32">
        <v>4301011315</v>
      </c>
      <c r="D227" s="309">
        <v>4607091387421</v>
      </c>
      <c r="E227" s="310"/>
      <c r="F227" s="292">
        <v>1.35</v>
      </c>
      <c r="G227" s="33">
        <v>8</v>
      </c>
      <c r="H227" s="292">
        <v>10.8</v>
      </c>
      <c r="I227" s="292">
        <v>11.28</v>
      </c>
      <c r="J227" s="33">
        <v>56</v>
      </c>
      <c r="K227" s="34" t="s">
        <v>101</v>
      </c>
      <c r="L227" s="33">
        <v>55</v>
      </c>
      <c r="M227" s="4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12"/>
      <c r="O227" s="312"/>
      <c r="P227" s="312"/>
      <c r="Q227" s="310"/>
      <c r="R227" s="35"/>
      <c r="S227" s="35"/>
      <c r="T227" s="36" t="s">
        <v>64</v>
      </c>
      <c r="U227" s="293">
        <v>200</v>
      </c>
      <c r="V227" s="294">
        <f t="shared" ref="V227:V233" si="12">IFERROR(IF(U227="",0,CEILING((U227/$H227),1)*$H227),"")</f>
        <v>205.20000000000002</v>
      </c>
      <c r="W227" s="37">
        <f>IFERROR(IF(V227=0,"",ROUNDUP(V227/H227,0)*0.02175),"")</f>
        <v>0.41324999999999995</v>
      </c>
      <c r="X227" s="57"/>
      <c r="Y227" s="58"/>
      <c r="AC227" s="195" t="s">
        <v>1</v>
      </c>
    </row>
    <row r="228" spans="1:29" ht="27" customHeight="1" x14ac:dyDescent="0.25">
      <c r="A228" s="55" t="s">
        <v>396</v>
      </c>
      <c r="B228" s="55" t="s">
        <v>398</v>
      </c>
      <c r="C228" s="32">
        <v>4301011121</v>
      </c>
      <c r="D228" s="309">
        <v>4607091387421</v>
      </c>
      <c r="E228" s="310"/>
      <c r="F228" s="292">
        <v>1.35</v>
      </c>
      <c r="G228" s="33">
        <v>8</v>
      </c>
      <c r="H228" s="292">
        <v>10.8</v>
      </c>
      <c r="I228" s="292">
        <v>11.28</v>
      </c>
      <c r="J228" s="33">
        <v>48</v>
      </c>
      <c r="K228" s="34" t="s">
        <v>234</v>
      </c>
      <c r="L228" s="33">
        <v>55</v>
      </c>
      <c r="M228" s="4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12"/>
      <c r="O228" s="312"/>
      <c r="P228" s="312"/>
      <c r="Q228" s="310"/>
      <c r="R228" s="35"/>
      <c r="S228" s="35"/>
      <c r="T228" s="36" t="s">
        <v>64</v>
      </c>
      <c r="U228" s="293">
        <v>0</v>
      </c>
      <c r="V228" s="294">
        <f t="shared" si="12"/>
        <v>0</v>
      </c>
      <c r="W228" s="37" t="str">
        <f>IFERROR(IF(V228=0,"",ROUNDUP(V228/H228,0)*0.02039),"")</f>
        <v/>
      </c>
      <c r="X228" s="57"/>
      <c r="Y228" s="58"/>
      <c r="AC228" s="196" t="s">
        <v>1</v>
      </c>
    </row>
    <row r="229" spans="1:29" ht="27" customHeight="1" x14ac:dyDescent="0.25">
      <c r="A229" s="55" t="s">
        <v>399</v>
      </c>
      <c r="B229" s="55" t="s">
        <v>400</v>
      </c>
      <c r="C229" s="32">
        <v>4301011396</v>
      </c>
      <c r="D229" s="309">
        <v>4607091387452</v>
      </c>
      <c r="E229" s="310"/>
      <c r="F229" s="292">
        <v>1.35</v>
      </c>
      <c r="G229" s="33">
        <v>8</v>
      </c>
      <c r="H229" s="292">
        <v>10.8</v>
      </c>
      <c r="I229" s="292">
        <v>11.28</v>
      </c>
      <c r="J229" s="33">
        <v>48</v>
      </c>
      <c r="K229" s="34" t="s">
        <v>234</v>
      </c>
      <c r="L229" s="33">
        <v>55</v>
      </c>
      <c r="M229" s="4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12"/>
      <c r="O229" s="312"/>
      <c r="P229" s="312"/>
      <c r="Q229" s="310"/>
      <c r="R229" s="35"/>
      <c r="S229" s="35"/>
      <c r="T229" s="36" t="s">
        <v>64</v>
      </c>
      <c r="U229" s="293">
        <v>0</v>
      </c>
      <c r="V229" s="294">
        <f t="shared" si="12"/>
        <v>0</v>
      </c>
      <c r="W229" s="37" t="str">
        <f>IFERROR(IF(V229=0,"",ROUNDUP(V229/H229,0)*0.02039),"")</f>
        <v/>
      </c>
      <c r="X229" s="57"/>
      <c r="Y229" s="58"/>
      <c r="AC229" s="197" t="s">
        <v>1</v>
      </c>
    </row>
    <row r="230" spans="1:29" ht="27" customHeight="1" x14ac:dyDescent="0.25">
      <c r="A230" s="55" t="s">
        <v>399</v>
      </c>
      <c r="B230" s="55" t="s">
        <v>401</v>
      </c>
      <c r="C230" s="32">
        <v>4301011322</v>
      </c>
      <c r="D230" s="309">
        <v>4607091387452</v>
      </c>
      <c r="E230" s="310"/>
      <c r="F230" s="292">
        <v>1.35</v>
      </c>
      <c r="G230" s="33">
        <v>8</v>
      </c>
      <c r="H230" s="292">
        <v>10.8</v>
      </c>
      <c r="I230" s="292">
        <v>11.28</v>
      </c>
      <c r="J230" s="33">
        <v>56</v>
      </c>
      <c r="K230" s="34" t="s">
        <v>129</v>
      </c>
      <c r="L230" s="33">
        <v>55</v>
      </c>
      <c r="M230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12"/>
      <c r="O230" s="312"/>
      <c r="P230" s="312"/>
      <c r="Q230" s="310"/>
      <c r="R230" s="35"/>
      <c r="S230" s="35"/>
      <c r="T230" s="36" t="s">
        <v>64</v>
      </c>
      <c r="U230" s="293">
        <v>0</v>
      </c>
      <c r="V230" s="294">
        <f t="shared" si="12"/>
        <v>0</v>
      </c>
      <c r="W230" s="37" t="str">
        <f>IFERROR(IF(V230=0,"",ROUNDUP(V230/H230,0)*0.02175),"")</f>
        <v/>
      </c>
      <c r="X230" s="57"/>
      <c r="Y230" s="58"/>
      <c r="AC230" s="198" t="s">
        <v>1</v>
      </c>
    </row>
    <row r="231" spans="1:29" ht="27" customHeight="1" x14ac:dyDescent="0.25">
      <c r="A231" s="55" t="s">
        <v>402</v>
      </c>
      <c r="B231" s="55" t="s">
        <v>403</v>
      </c>
      <c r="C231" s="32">
        <v>4301011313</v>
      </c>
      <c r="D231" s="309">
        <v>4607091385984</v>
      </c>
      <c r="E231" s="310"/>
      <c r="F231" s="292">
        <v>1.35</v>
      </c>
      <c r="G231" s="33">
        <v>8</v>
      </c>
      <c r="H231" s="292">
        <v>10.8</v>
      </c>
      <c r="I231" s="292">
        <v>11.28</v>
      </c>
      <c r="J231" s="33">
        <v>56</v>
      </c>
      <c r="K231" s="34" t="s">
        <v>101</v>
      </c>
      <c r="L231" s="33">
        <v>55</v>
      </c>
      <c r="M231" s="4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12"/>
      <c r="O231" s="312"/>
      <c r="P231" s="312"/>
      <c r="Q231" s="310"/>
      <c r="R231" s="35"/>
      <c r="S231" s="35"/>
      <c r="T231" s="36" t="s">
        <v>64</v>
      </c>
      <c r="U231" s="293">
        <v>0</v>
      </c>
      <c r="V231" s="294">
        <f t="shared" si="12"/>
        <v>0</v>
      </c>
      <c r="W231" s="37" t="str">
        <f>IFERROR(IF(V231=0,"",ROUNDUP(V231/H231,0)*0.02175),"")</f>
        <v/>
      </c>
      <c r="X231" s="57"/>
      <c r="Y231" s="58"/>
      <c r="AC231" s="199" t="s">
        <v>1</v>
      </c>
    </row>
    <row r="232" spans="1:29" ht="27" customHeight="1" x14ac:dyDescent="0.25">
      <c r="A232" s="55" t="s">
        <v>404</v>
      </c>
      <c r="B232" s="55" t="s">
        <v>405</v>
      </c>
      <c r="C232" s="32">
        <v>4301011316</v>
      </c>
      <c r="D232" s="309">
        <v>4607091387438</v>
      </c>
      <c r="E232" s="310"/>
      <c r="F232" s="292">
        <v>0.5</v>
      </c>
      <c r="G232" s="33">
        <v>10</v>
      </c>
      <c r="H232" s="292">
        <v>5</v>
      </c>
      <c r="I232" s="292">
        <v>5.24</v>
      </c>
      <c r="J232" s="33">
        <v>120</v>
      </c>
      <c r="K232" s="34" t="s">
        <v>101</v>
      </c>
      <c r="L232" s="33">
        <v>55</v>
      </c>
      <c r="M232" s="4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12"/>
      <c r="O232" s="312"/>
      <c r="P232" s="312"/>
      <c r="Q232" s="310"/>
      <c r="R232" s="35"/>
      <c r="S232" s="35"/>
      <c r="T232" s="36" t="s">
        <v>64</v>
      </c>
      <c r="U232" s="293">
        <v>0</v>
      </c>
      <c r="V232" s="294">
        <f t="shared" si="12"/>
        <v>0</v>
      </c>
      <c r="W232" s="37" t="str">
        <f>IFERROR(IF(V232=0,"",ROUNDUP(V232/H232,0)*0.00937),"")</f>
        <v/>
      </c>
      <c r="X232" s="57"/>
      <c r="Y232" s="58"/>
      <c r="AC232" s="200" t="s">
        <v>1</v>
      </c>
    </row>
    <row r="233" spans="1:29" ht="27" customHeight="1" x14ac:dyDescent="0.25">
      <c r="A233" s="55" t="s">
        <v>406</v>
      </c>
      <c r="B233" s="55" t="s">
        <v>407</v>
      </c>
      <c r="C233" s="32">
        <v>4301011318</v>
      </c>
      <c r="D233" s="309">
        <v>4607091387469</v>
      </c>
      <c r="E233" s="310"/>
      <c r="F233" s="292">
        <v>0.5</v>
      </c>
      <c r="G233" s="33">
        <v>10</v>
      </c>
      <c r="H233" s="292">
        <v>5</v>
      </c>
      <c r="I233" s="292">
        <v>5.21</v>
      </c>
      <c r="J233" s="33">
        <v>120</v>
      </c>
      <c r="K233" s="34" t="s">
        <v>62</v>
      </c>
      <c r="L233" s="33">
        <v>55</v>
      </c>
      <c r="M233" s="4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12"/>
      <c r="O233" s="312"/>
      <c r="P233" s="312"/>
      <c r="Q233" s="310"/>
      <c r="R233" s="35"/>
      <c r="S233" s="35"/>
      <c r="T233" s="36" t="s">
        <v>64</v>
      </c>
      <c r="U233" s="293">
        <v>0</v>
      </c>
      <c r="V233" s="294">
        <f t="shared" si="12"/>
        <v>0</v>
      </c>
      <c r="W233" s="37" t="str">
        <f>IFERROR(IF(V233=0,"",ROUNDUP(V233/H233,0)*0.00937),"")</f>
        <v/>
      </c>
      <c r="X233" s="57"/>
      <c r="Y233" s="58"/>
      <c r="AC233" s="201" t="s">
        <v>1</v>
      </c>
    </row>
    <row r="234" spans="1:29" x14ac:dyDescent="0.2">
      <c r="A234" s="318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19"/>
      <c r="M234" s="315" t="s">
        <v>65</v>
      </c>
      <c r="N234" s="316"/>
      <c r="O234" s="316"/>
      <c r="P234" s="316"/>
      <c r="Q234" s="316"/>
      <c r="R234" s="316"/>
      <c r="S234" s="317"/>
      <c r="T234" s="38" t="s">
        <v>66</v>
      </c>
      <c r="U234" s="295">
        <f>IFERROR(U227/H227,"0")+IFERROR(U228/H228,"0")+IFERROR(U229/H229,"0")+IFERROR(U230/H230,"0")+IFERROR(U231/H231,"0")+IFERROR(U232/H232,"0")+IFERROR(U233/H233,"0")</f>
        <v>18.518518518518519</v>
      </c>
      <c r="V234" s="295">
        <f>IFERROR(V227/H227,"0")+IFERROR(V228/H228,"0")+IFERROR(V229/H229,"0")+IFERROR(V230/H230,"0")+IFERROR(V231/H231,"0")+IFERROR(V232/H232,"0")+IFERROR(V233/H233,"0")</f>
        <v>19</v>
      </c>
      <c r="W234" s="295">
        <f>IFERROR(IF(W227="",0,W227),"0")+IFERROR(IF(W228="",0,W228),"0")+IFERROR(IF(W229="",0,W229),"0")+IFERROR(IF(W230="",0,W230),"0")+IFERROR(IF(W231="",0,W231),"0")+IFERROR(IF(W232="",0,W232),"0")+IFERROR(IF(W233="",0,W233),"0")</f>
        <v>0.41324999999999995</v>
      </c>
      <c r="X234" s="296"/>
      <c r="Y234" s="296"/>
    </row>
    <row r="235" spans="1:29" x14ac:dyDescent="0.2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19"/>
      <c r="M235" s="315" t="s">
        <v>65</v>
      </c>
      <c r="N235" s="316"/>
      <c r="O235" s="316"/>
      <c r="P235" s="316"/>
      <c r="Q235" s="316"/>
      <c r="R235" s="316"/>
      <c r="S235" s="317"/>
      <c r="T235" s="38" t="s">
        <v>64</v>
      </c>
      <c r="U235" s="295">
        <f>IFERROR(SUM(U227:U233),"0")</f>
        <v>200</v>
      </c>
      <c r="V235" s="295">
        <f>IFERROR(SUM(V227:V233),"0")</f>
        <v>205.20000000000002</v>
      </c>
      <c r="W235" s="38"/>
      <c r="X235" s="296"/>
      <c r="Y235" s="296"/>
    </row>
    <row r="236" spans="1:29" ht="14.25" customHeight="1" x14ac:dyDescent="0.25">
      <c r="A236" s="320" t="s">
        <v>59</v>
      </c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288"/>
      <c r="Y236" s="288"/>
    </row>
    <row r="237" spans="1:29" ht="27" customHeight="1" x14ac:dyDescent="0.25">
      <c r="A237" s="55" t="s">
        <v>408</v>
      </c>
      <c r="B237" s="55" t="s">
        <v>409</v>
      </c>
      <c r="C237" s="32">
        <v>4301031154</v>
      </c>
      <c r="D237" s="309">
        <v>4607091387292</v>
      </c>
      <c r="E237" s="310"/>
      <c r="F237" s="292">
        <v>0.63</v>
      </c>
      <c r="G237" s="33">
        <v>6</v>
      </c>
      <c r="H237" s="292">
        <v>3.78</v>
      </c>
      <c r="I237" s="292">
        <v>4.04</v>
      </c>
      <c r="J237" s="33">
        <v>156</v>
      </c>
      <c r="K237" s="34" t="s">
        <v>62</v>
      </c>
      <c r="L237" s="33">
        <v>45</v>
      </c>
      <c r="M237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12"/>
      <c r="O237" s="312"/>
      <c r="P237" s="312"/>
      <c r="Q237" s="310"/>
      <c r="R237" s="35"/>
      <c r="S237" s="35"/>
      <c r="T237" s="36" t="s">
        <v>64</v>
      </c>
      <c r="U237" s="293">
        <v>0</v>
      </c>
      <c r="V237" s="294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410</v>
      </c>
      <c r="B238" s="55" t="s">
        <v>411</v>
      </c>
      <c r="C238" s="32">
        <v>4301031155</v>
      </c>
      <c r="D238" s="309">
        <v>4607091387315</v>
      </c>
      <c r="E238" s="310"/>
      <c r="F238" s="292">
        <v>0.7</v>
      </c>
      <c r="G238" s="33">
        <v>4</v>
      </c>
      <c r="H238" s="292">
        <v>2.8</v>
      </c>
      <c r="I238" s="292">
        <v>3.048</v>
      </c>
      <c r="J238" s="33">
        <v>156</v>
      </c>
      <c r="K238" s="34" t="s">
        <v>62</v>
      </c>
      <c r="L238" s="33">
        <v>45</v>
      </c>
      <c r="M238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12"/>
      <c r="O238" s="312"/>
      <c r="P238" s="312"/>
      <c r="Q238" s="310"/>
      <c r="R238" s="35"/>
      <c r="S238" s="35"/>
      <c r="T238" s="36" t="s">
        <v>64</v>
      </c>
      <c r="U238" s="293">
        <v>0</v>
      </c>
      <c r="V238" s="294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3" t="s">
        <v>1</v>
      </c>
    </row>
    <row r="239" spans="1:29" x14ac:dyDescent="0.2">
      <c r="A239" s="318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19"/>
      <c r="M239" s="315" t="s">
        <v>65</v>
      </c>
      <c r="N239" s="316"/>
      <c r="O239" s="316"/>
      <c r="P239" s="316"/>
      <c r="Q239" s="316"/>
      <c r="R239" s="316"/>
      <c r="S239" s="317"/>
      <c r="T239" s="38" t="s">
        <v>66</v>
      </c>
      <c r="U239" s="295">
        <f>IFERROR(U237/H237,"0")+IFERROR(U238/H238,"0")</f>
        <v>0</v>
      </c>
      <c r="V239" s="295">
        <f>IFERROR(V237/H237,"0")+IFERROR(V238/H238,"0")</f>
        <v>0</v>
      </c>
      <c r="W239" s="295">
        <f>IFERROR(IF(W237="",0,W237),"0")+IFERROR(IF(W238="",0,W238),"0")</f>
        <v>0</v>
      </c>
      <c r="X239" s="296"/>
      <c r="Y239" s="296"/>
    </row>
    <row r="240" spans="1:29" x14ac:dyDescent="0.2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19"/>
      <c r="M240" s="315" t="s">
        <v>65</v>
      </c>
      <c r="N240" s="316"/>
      <c r="O240" s="316"/>
      <c r="P240" s="316"/>
      <c r="Q240" s="316"/>
      <c r="R240" s="316"/>
      <c r="S240" s="317"/>
      <c r="T240" s="38" t="s">
        <v>64</v>
      </c>
      <c r="U240" s="295">
        <f>IFERROR(SUM(U237:U238),"0")</f>
        <v>0</v>
      </c>
      <c r="V240" s="295">
        <f>IFERROR(SUM(V237:V238),"0")</f>
        <v>0</v>
      </c>
      <c r="W240" s="38"/>
      <c r="X240" s="296"/>
      <c r="Y240" s="296"/>
    </row>
    <row r="241" spans="1:29" ht="16.5" customHeight="1" x14ac:dyDescent="0.25">
      <c r="A241" s="327" t="s">
        <v>412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289"/>
      <c r="Y241" s="289"/>
    </row>
    <row r="242" spans="1:29" ht="14.25" customHeight="1" x14ac:dyDescent="0.25">
      <c r="A242" s="320" t="s">
        <v>59</v>
      </c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288"/>
      <c r="Y242" s="288"/>
    </row>
    <row r="243" spans="1:29" ht="37.5" customHeight="1" x14ac:dyDescent="0.25">
      <c r="A243" s="55" t="s">
        <v>413</v>
      </c>
      <c r="B243" s="55" t="s">
        <v>414</v>
      </c>
      <c r="C243" s="32">
        <v>4301030368</v>
      </c>
      <c r="D243" s="309">
        <v>4607091383232</v>
      </c>
      <c r="E243" s="310"/>
      <c r="F243" s="292">
        <v>0.28000000000000003</v>
      </c>
      <c r="G243" s="33">
        <v>6</v>
      </c>
      <c r="H243" s="292">
        <v>1.68</v>
      </c>
      <c r="I243" s="292">
        <v>2.6</v>
      </c>
      <c r="J243" s="33">
        <v>156</v>
      </c>
      <c r="K243" s="34" t="s">
        <v>62</v>
      </c>
      <c r="L243" s="33">
        <v>35</v>
      </c>
      <c r="M243" s="40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12"/>
      <c r="O243" s="312"/>
      <c r="P243" s="312"/>
      <c r="Q243" s="310"/>
      <c r="R243" s="35"/>
      <c r="S243" s="35"/>
      <c r="T243" s="36" t="s">
        <v>64</v>
      </c>
      <c r="U243" s="293">
        <v>0</v>
      </c>
      <c r="V243" s="294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4" t="s">
        <v>1</v>
      </c>
    </row>
    <row r="244" spans="1:29" ht="27" customHeight="1" x14ac:dyDescent="0.25">
      <c r="A244" s="55" t="s">
        <v>415</v>
      </c>
      <c r="B244" s="55" t="s">
        <v>416</v>
      </c>
      <c r="C244" s="32">
        <v>4301031066</v>
      </c>
      <c r="D244" s="309">
        <v>4607091383836</v>
      </c>
      <c r="E244" s="310"/>
      <c r="F244" s="292">
        <v>0.3</v>
      </c>
      <c r="G244" s="33">
        <v>6</v>
      </c>
      <c r="H244" s="292">
        <v>1.8</v>
      </c>
      <c r="I244" s="292">
        <v>2.048</v>
      </c>
      <c r="J244" s="33">
        <v>156</v>
      </c>
      <c r="K244" s="34" t="s">
        <v>62</v>
      </c>
      <c r="L244" s="33">
        <v>40</v>
      </c>
      <c r="M244" s="4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12"/>
      <c r="O244" s="312"/>
      <c r="P244" s="312"/>
      <c r="Q244" s="310"/>
      <c r="R244" s="35"/>
      <c r="S244" s="35"/>
      <c r="T244" s="36" t="s">
        <v>64</v>
      </c>
      <c r="U244" s="293">
        <v>0</v>
      </c>
      <c r="V244" s="294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205" t="s">
        <v>1</v>
      </c>
    </row>
    <row r="245" spans="1:29" x14ac:dyDescent="0.2">
      <c r="A245" s="318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19"/>
      <c r="M245" s="315" t="s">
        <v>65</v>
      </c>
      <c r="N245" s="316"/>
      <c r="O245" s="316"/>
      <c r="P245" s="316"/>
      <c r="Q245" s="316"/>
      <c r="R245" s="316"/>
      <c r="S245" s="317"/>
      <c r="T245" s="38" t="s">
        <v>66</v>
      </c>
      <c r="U245" s="295">
        <f>IFERROR(U243/H243,"0")+IFERROR(U244/H244,"0")</f>
        <v>0</v>
      </c>
      <c r="V245" s="295">
        <f>IFERROR(V243/H243,"0")+IFERROR(V244/H244,"0")</f>
        <v>0</v>
      </c>
      <c r="W245" s="295">
        <f>IFERROR(IF(W243="",0,W243),"0")+IFERROR(IF(W244="",0,W244),"0")</f>
        <v>0</v>
      </c>
      <c r="X245" s="296"/>
      <c r="Y245" s="296"/>
    </row>
    <row r="246" spans="1:29" x14ac:dyDescent="0.2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19"/>
      <c r="M246" s="315" t="s">
        <v>65</v>
      </c>
      <c r="N246" s="316"/>
      <c r="O246" s="316"/>
      <c r="P246" s="316"/>
      <c r="Q246" s="316"/>
      <c r="R246" s="316"/>
      <c r="S246" s="317"/>
      <c r="T246" s="38" t="s">
        <v>64</v>
      </c>
      <c r="U246" s="295">
        <f>IFERROR(SUM(U243:U244),"0")</f>
        <v>0</v>
      </c>
      <c r="V246" s="295">
        <f>IFERROR(SUM(V243:V244),"0")</f>
        <v>0</v>
      </c>
      <c r="W246" s="38"/>
      <c r="X246" s="296"/>
      <c r="Y246" s="296"/>
    </row>
    <row r="247" spans="1:29" ht="14.25" customHeight="1" x14ac:dyDescent="0.25">
      <c r="A247" s="320" t="s">
        <v>67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288"/>
      <c r="Y247" s="288"/>
    </row>
    <row r="248" spans="1:29" ht="27" customHeight="1" x14ac:dyDescent="0.25">
      <c r="A248" s="55" t="s">
        <v>417</v>
      </c>
      <c r="B248" s="55" t="s">
        <v>418</v>
      </c>
      <c r="C248" s="32">
        <v>4301051142</v>
      </c>
      <c r="D248" s="309">
        <v>4607091387919</v>
      </c>
      <c r="E248" s="310"/>
      <c r="F248" s="292">
        <v>1.35</v>
      </c>
      <c r="G248" s="33">
        <v>6</v>
      </c>
      <c r="H248" s="292">
        <v>8.1</v>
      </c>
      <c r="I248" s="292">
        <v>8.6639999999999997</v>
      </c>
      <c r="J248" s="33">
        <v>56</v>
      </c>
      <c r="K248" s="34" t="s">
        <v>62</v>
      </c>
      <c r="L248" s="33">
        <v>45</v>
      </c>
      <c r="M248" s="39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12"/>
      <c r="O248" s="312"/>
      <c r="P248" s="312"/>
      <c r="Q248" s="310"/>
      <c r="R248" s="35"/>
      <c r="S248" s="35"/>
      <c r="T248" s="36" t="s">
        <v>64</v>
      </c>
      <c r="U248" s="293">
        <v>0</v>
      </c>
      <c r="V248" s="294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419</v>
      </c>
      <c r="B249" s="55" t="s">
        <v>420</v>
      </c>
      <c r="C249" s="32">
        <v>4301051109</v>
      </c>
      <c r="D249" s="309">
        <v>4607091383942</v>
      </c>
      <c r="E249" s="310"/>
      <c r="F249" s="292">
        <v>0.42</v>
      </c>
      <c r="G249" s="33">
        <v>6</v>
      </c>
      <c r="H249" s="292">
        <v>2.52</v>
      </c>
      <c r="I249" s="292">
        <v>2.7919999999999998</v>
      </c>
      <c r="J249" s="33">
        <v>156</v>
      </c>
      <c r="K249" s="34" t="s">
        <v>129</v>
      </c>
      <c r="L249" s="33">
        <v>45</v>
      </c>
      <c r="M249" s="40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12"/>
      <c r="O249" s="312"/>
      <c r="P249" s="312"/>
      <c r="Q249" s="310"/>
      <c r="R249" s="35"/>
      <c r="S249" s="35"/>
      <c r="T249" s="36" t="s">
        <v>64</v>
      </c>
      <c r="U249" s="293">
        <v>0</v>
      </c>
      <c r="V249" s="294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ht="27" customHeight="1" x14ac:dyDescent="0.25">
      <c r="A250" s="55" t="s">
        <v>421</v>
      </c>
      <c r="B250" s="55" t="s">
        <v>422</v>
      </c>
      <c r="C250" s="32">
        <v>4301051300</v>
      </c>
      <c r="D250" s="309">
        <v>4607091383959</v>
      </c>
      <c r="E250" s="310"/>
      <c r="F250" s="292">
        <v>0.42</v>
      </c>
      <c r="G250" s="33">
        <v>6</v>
      </c>
      <c r="H250" s="292">
        <v>2.52</v>
      </c>
      <c r="I250" s="292">
        <v>2.78</v>
      </c>
      <c r="J250" s="33">
        <v>156</v>
      </c>
      <c r="K250" s="34" t="s">
        <v>62</v>
      </c>
      <c r="L250" s="33">
        <v>35</v>
      </c>
      <c r="M250" s="40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12"/>
      <c r="O250" s="312"/>
      <c r="P250" s="312"/>
      <c r="Q250" s="310"/>
      <c r="R250" s="35"/>
      <c r="S250" s="35"/>
      <c r="T250" s="36" t="s">
        <v>64</v>
      </c>
      <c r="U250" s="293">
        <v>0</v>
      </c>
      <c r="V250" s="294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  <c r="AC250" s="208" t="s">
        <v>1</v>
      </c>
    </row>
    <row r="251" spans="1:29" x14ac:dyDescent="0.2">
      <c r="A251" s="318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19"/>
      <c r="M251" s="315" t="s">
        <v>65</v>
      </c>
      <c r="N251" s="316"/>
      <c r="O251" s="316"/>
      <c r="P251" s="316"/>
      <c r="Q251" s="316"/>
      <c r="R251" s="316"/>
      <c r="S251" s="317"/>
      <c r="T251" s="38" t="s">
        <v>66</v>
      </c>
      <c r="U251" s="295">
        <f>IFERROR(U248/H248,"0")+IFERROR(U249/H249,"0")+IFERROR(U250/H250,"0")</f>
        <v>0</v>
      </c>
      <c r="V251" s="295">
        <f>IFERROR(V248/H248,"0")+IFERROR(V249/H249,"0")+IFERROR(V250/H250,"0")</f>
        <v>0</v>
      </c>
      <c r="W251" s="295">
        <f>IFERROR(IF(W248="",0,W248),"0")+IFERROR(IF(W249="",0,W249),"0")+IFERROR(IF(W250="",0,W250),"0")</f>
        <v>0</v>
      </c>
      <c r="X251" s="296"/>
      <c r="Y251" s="296"/>
    </row>
    <row r="252" spans="1:29" x14ac:dyDescent="0.2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19"/>
      <c r="M252" s="315" t="s">
        <v>65</v>
      </c>
      <c r="N252" s="316"/>
      <c r="O252" s="316"/>
      <c r="P252" s="316"/>
      <c r="Q252" s="316"/>
      <c r="R252" s="316"/>
      <c r="S252" s="317"/>
      <c r="T252" s="38" t="s">
        <v>64</v>
      </c>
      <c r="U252" s="295">
        <f>IFERROR(SUM(U248:U250),"0")</f>
        <v>0</v>
      </c>
      <c r="V252" s="295">
        <f>IFERROR(SUM(V248:V250),"0")</f>
        <v>0</v>
      </c>
      <c r="W252" s="38"/>
      <c r="X252" s="296"/>
      <c r="Y252" s="296"/>
    </row>
    <row r="253" spans="1:29" ht="14.25" customHeight="1" x14ac:dyDescent="0.25">
      <c r="A253" s="320" t="s">
        <v>198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288"/>
      <c r="Y253" s="288"/>
    </row>
    <row r="254" spans="1:29" ht="27" customHeight="1" x14ac:dyDescent="0.25">
      <c r="A254" s="55" t="s">
        <v>423</v>
      </c>
      <c r="B254" s="55" t="s">
        <v>424</v>
      </c>
      <c r="C254" s="32">
        <v>4301060324</v>
      </c>
      <c r="D254" s="309">
        <v>4607091388831</v>
      </c>
      <c r="E254" s="310"/>
      <c r="F254" s="292">
        <v>0.38</v>
      </c>
      <c r="G254" s="33">
        <v>6</v>
      </c>
      <c r="H254" s="292">
        <v>2.2799999999999998</v>
      </c>
      <c r="I254" s="292">
        <v>2.552</v>
      </c>
      <c r="J254" s="33">
        <v>156</v>
      </c>
      <c r="K254" s="34" t="s">
        <v>62</v>
      </c>
      <c r="L254" s="33">
        <v>40</v>
      </c>
      <c r="M254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12"/>
      <c r="O254" s="312"/>
      <c r="P254" s="312"/>
      <c r="Q254" s="310"/>
      <c r="R254" s="35"/>
      <c r="S254" s="35"/>
      <c r="T254" s="36" t="s">
        <v>64</v>
      </c>
      <c r="U254" s="293">
        <v>0</v>
      </c>
      <c r="V254" s="294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18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19"/>
      <c r="M255" s="315" t="s">
        <v>65</v>
      </c>
      <c r="N255" s="316"/>
      <c r="O255" s="316"/>
      <c r="P255" s="316"/>
      <c r="Q255" s="316"/>
      <c r="R255" s="316"/>
      <c r="S255" s="317"/>
      <c r="T255" s="38" t="s">
        <v>66</v>
      </c>
      <c r="U255" s="295">
        <f>IFERROR(U254/H254,"0")</f>
        <v>0</v>
      </c>
      <c r="V255" s="295">
        <f>IFERROR(V254/H254,"0")</f>
        <v>0</v>
      </c>
      <c r="W255" s="295">
        <f>IFERROR(IF(W254="",0,W254),"0")</f>
        <v>0</v>
      </c>
      <c r="X255" s="296"/>
      <c r="Y255" s="296"/>
    </row>
    <row r="256" spans="1:29" x14ac:dyDescent="0.2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19"/>
      <c r="M256" s="315" t="s">
        <v>65</v>
      </c>
      <c r="N256" s="316"/>
      <c r="O256" s="316"/>
      <c r="P256" s="316"/>
      <c r="Q256" s="316"/>
      <c r="R256" s="316"/>
      <c r="S256" s="317"/>
      <c r="T256" s="38" t="s">
        <v>64</v>
      </c>
      <c r="U256" s="295">
        <f>IFERROR(SUM(U254:U254),"0")</f>
        <v>0</v>
      </c>
      <c r="V256" s="295">
        <f>IFERROR(SUM(V254:V254),"0")</f>
        <v>0</v>
      </c>
      <c r="W256" s="38"/>
      <c r="X256" s="296"/>
      <c r="Y256" s="296"/>
    </row>
    <row r="257" spans="1:29" ht="14.25" customHeight="1" x14ac:dyDescent="0.25">
      <c r="A257" s="320" t="s">
        <v>81</v>
      </c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288"/>
      <c r="Y257" s="288"/>
    </row>
    <row r="258" spans="1:29" ht="27" customHeight="1" x14ac:dyDescent="0.25">
      <c r="A258" s="55" t="s">
        <v>425</v>
      </c>
      <c r="B258" s="55" t="s">
        <v>426</v>
      </c>
      <c r="C258" s="32">
        <v>4301032015</v>
      </c>
      <c r="D258" s="309">
        <v>4607091383102</v>
      </c>
      <c r="E258" s="310"/>
      <c r="F258" s="292">
        <v>0.17</v>
      </c>
      <c r="G258" s="33">
        <v>15</v>
      </c>
      <c r="H258" s="292">
        <v>2.5499999999999998</v>
      </c>
      <c r="I258" s="292">
        <v>2.9750000000000001</v>
      </c>
      <c r="J258" s="33">
        <v>156</v>
      </c>
      <c r="K258" s="34" t="s">
        <v>84</v>
      </c>
      <c r="L258" s="33">
        <v>180</v>
      </c>
      <c r="M258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12"/>
      <c r="O258" s="312"/>
      <c r="P258" s="312"/>
      <c r="Q258" s="310"/>
      <c r="R258" s="35"/>
      <c r="S258" s="35"/>
      <c r="T258" s="36" t="s">
        <v>64</v>
      </c>
      <c r="U258" s="293">
        <v>0</v>
      </c>
      <c r="V258" s="29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18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19"/>
      <c r="M259" s="315" t="s">
        <v>65</v>
      </c>
      <c r="N259" s="316"/>
      <c r="O259" s="316"/>
      <c r="P259" s="316"/>
      <c r="Q259" s="316"/>
      <c r="R259" s="316"/>
      <c r="S259" s="317"/>
      <c r="T259" s="38" t="s">
        <v>66</v>
      </c>
      <c r="U259" s="295">
        <f>IFERROR(U258/H258,"0")</f>
        <v>0</v>
      </c>
      <c r="V259" s="295">
        <f>IFERROR(V258/H258,"0")</f>
        <v>0</v>
      </c>
      <c r="W259" s="295">
        <f>IFERROR(IF(W258="",0,W258),"0")</f>
        <v>0</v>
      </c>
      <c r="X259" s="296"/>
      <c r="Y259" s="296"/>
    </row>
    <row r="260" spans="1:29" x14ac:dyDescent="0.2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19"/>
      <c r="M260" s="315" t="s">
        <v>65</v>
      </c>
      <c r="N260" s="316"/>
      <c r="O260" s="316"/>
      <c r="P260" s="316"/>
      <c r="Q260" s="316"/>
      <c r="R260" s="316"/>
      <c r="S260" s="317"/>
      <c r="T260" s="38" t="s">
        <v>64</v>
      </c>
      <c r="U260" s="295">
        <f>IFERROR(SUM(U258:U258),"0")</f>
        <v>0</v>
      </c>
      <c r="V260" s="295">
        <f>IFERROR(SUM(V258:V258),"0")</f>
        <v>0</v>
      </c>
      <c r="W260" s="38"/>
      <c r="X260" s="296"/>
      <c r="Y260" s="296"/>
    </row>
    <row r="261" spans="1:29" ht="14.25" customHeight="1" x14ac:dyDescent="0.25">
      <c r="A261" s="320" t="s">
        <v>93</v>
      </c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288"/>
      <c r="Y261" s="288"/>
    </row>
    <row r="262" spans="1:29" ht="27" customHeight="1" x14ac:dyDescent="0.25">
      <c r="A262" s="55" t="s">
        <v>427</v>
      </c>
      <c r="B262" s="55" t="s">
        <v>428</v>
      </c>
      <c r="C262" s="32">
        <v>4301032026</v>
      </c>
      <c r="D262" s="309">
        <v>4607091389142</v>
      </c>
      <c r="E262" s="310"/>
      <c r="F262" s="292">
        <v>0.15</v>
      </c>
      <c r="G262" s="33">
        <v>10</v>
      </c>
      <c r="H262" s="292">
        <v>1.5</v>
      </c>
      <c r="I262" s="292">
        <v>1.76</v>
      </c>
      <c r="J262" s="33">
        <v>200</v>
      </c>
      <c r="K262" s="34" t="s">
        <v>429</v>
      </c>
      <c r="L262" s="33">
        <v>150</v>
      </c>
      <c r="M262" s="39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12"/>
      <c r="O262" s="312"/>
      <c r="P262" s="312"/>
      <c r="Q262" s="310"/>
      <c r="R262" s="35"/>
      <c r="S262" s="35"/>
      <c r="T262" s="36" t="s">
        <v>64</v>
      </c>
      <c r="U262" s="293">
        <v>0</v>
      </c>
      <c r="V262" s="294">
        <f>IFERROR(IF(U262="",0,CEILING((U262/$H262),1)*$H262),"")</f>
        <v>0</v>
      </c>
      <c r="W262" s="37" t="str">
        <f>IFERROR(IF(V262=0,"",ROUNDUP(V262/H262,0)*0.00673),"")</f>
        <v/>
      </c>
      <c r="X262" s="57"/>
      <c r="Y262" s="58"/>
      <c r="AC262" s="211" t="s">
        <v>1</v>
      </c>
    </row>
    <row r="263" spans="1:29" x14ac:dyDescent="0.2">
      <c r="A263" s="318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19"/>
      <c r="M263" s="315" t="s">
        <v>65</v>
      </c>
      <c r="N263" s="316"/>
      <c r="O263" s="316"/>
      <c r="P263" s="316"/>
      <c r="Q263" s="316"/>
      <c r="R263" s="316"/>
      <c r="S263" s="317"/>
      <c r="T263" s="38" t="s">
        <v>66</v>
      </c>
      <c r="U263" s="295">
        <f>IFERROR(U262/H262,"0")</f>
        <v>0</v>
      </c>
      <c r="V263" s="295">
        <f>IFERROR(V262/H262,"0")</f>
        <v>0</v>
      </c>
      <c r="W263" s="295">
        <f>IFERROR(IF(W262="",0,W262),"0")</f>
        <v>0</v>
      </c>
      <c r="X263" s="296"/>
      <c r="Y263" s="296"/>
    </row>
    <row r="264" spans="1:29" x14ac:dyDescent="0.2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19"/>
      <c r="M264" s="315" t="s">
        <v>65</v>
      </c>
      <c r="N264" s="316"/>
      <c r="O264" s="316"/>
      <c r="P264" s="316"/>
      <c r="Q264" s="316"/>
      <c r="R264" s="316"/>
      <c r="S264" s="317"/>
      <c r="T264" s="38" t="s">
        <v>64</v>
      </c>
      <c r="U264" s="295">
        <f>IFERROR(SUM(U262:U262),"0")</f>
        <v>0</v>
      </c>
      <c r="V264" s="295">
        <f>IFERROR(SUM(V262:V262),"0")</f>
        <v>0</v>
      </c>
      <c r="W264" s="38"/>
      <c r="X264" s="296"/>
      <c r="Y264" s="296"/>
    </row>
    <row r="265" spans="1:29" ht="27.75" customHeight="1" x14ac:dyDescent="0.2">
      <c r="A265" s="325" t="s">
        <v>430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49"/>
      <c r="Y265" s="49"/>
    </row>
    <row r="266" spans="1:29" ht="16.5" customHeight="1" x14ac:dyDescent="0.25">
      <c r="A266" s="327" t="s">
        <v>431</v>
      </c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289"/>
      <c r="Y266" s="289"/>
    </row>
    <row r="267" spans="1:29" ht="14.25" customHeight="1" x14ac:dyDescent="0.25">
      <c r="A267" s="320" t="s">
        <v>105</v>
      </c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288"/>
      <c r="Y267" s="288"/>
    </row>
    <row r="268" spans="1:29" ht="27" customHeight="1" x14ac:dyDescent="0.25">
      <c r="A268" s="55" t="s">
        <v>432</v>
      </c>
      <c r="B268" s="55" t="s">
        <v>433</v>
      </c>
      <c r="C268" s="32">
        <v>4301011239</v>
      </c>
      <c r="D268" s="309">
        <v>4607091383997</v>
      </c>
      <c r="E268" s="310"/>
      <c r="F268" s="292">
        <v>2.5</v>
      </c>
      <c r="G268" s="33">
        <v>6</v>
      </c>
      <c r="H268" s="292">
        <v>15</v>
      </c>
      <c r="I268" s="292">
        <v>15.48</v>
      </c>
      <c r="J268" s="33">
        <v>48</v>
      </c>
      <c r="K268" s="34" t="s">
        <v>234</v>
      </c>
      <c r="L268" s="33">
        <v>60</v>
      </c>
      <c r="M268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0"/>
      <c r="R268" s="35"/>
      <c r="S268" s="35"/>
      <c r="T268" s="36" t="s">
        <v>64</v>
      </c>
      <c r="U268" s="293">
        <v>0</v>
      </c>
      <c r="V268" s="294">
        <f t="shared" ref="V268:V275" si="13">IFERROR(IF(U268="",0,CEILING((U268/$H268),1)*$H268),"")</f>
        <v>0</v>
      </c>
      <c r="W268" s="37" t="str">
        <f>IFERROR(IF(V268=0,"",ROUNDUP(V268/H268,0)*0.02039),"")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432</v>
      </c>
      <c r="B269" s="55" t="s">
        <v>434</v>
      </c>
      <c r="C269" s="32">
        <v>4301011339</v>
      </c>
      <c r="D269" s="309">
        <v>4607091383997</v>
      </c>
      <c r="E269" s="310"/>
      <c r="F269" s="292">
        <v>2.5</v>
      </c>
      <c r="G269" s="33">
        <v>6</v>
      </c>
      <c r="H269" s="292">
        <v>15</v>
      </c>
      <c r="I269" s="292">
        <v>15.48</v>
      </c>
      <c r="J269" s="33">
        <v>48</v>
      </c>
      <c r="K269" s="34" t="s">
        <v>62</v>
      </c>
      <c r="L269" s="33">
        <v>60</v>
      </c>
      <c r="M269" s="3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2"/>
      <c r="O269" s="312"/>
      <c r="P269" s="312"/>
      <c r="Q269" s="310"/>
      <c r="R269" s="35"/>
      <c r="S269" s="35"/>
      <c r="T269" s="36" t="s">
        <v>64</v>
      </c>
      <c r="U269" s="293">
        <v>1100</v>
      </c>
      <c r="V269" s="294">
        <f t="shared" si="13"/>
        <v>1110</v>
      </c>
      <c r="W269" s="37">
        <f>IFERROR(IF(V269=0,"",ROUNDUP(V269/H269,0)*0.02175),"")</f>
        <v>1.6094999999999999</v>
      </c>
      <c r="X269" s="57"/>
      <c r="Y269" s="58"/>
      <c r="AC269" s="213" t="s">
        <v>1</v>
      </c>
    </row>
    <row r="270" spans="1:29" ht="27" customHeight="1" x14ac:dyDescent="0.25">
      <c r="A270" s="55" t="s">
        <v>435</v>
      </c>
      <c r="B270" s="55" t="s">
        <v>436</v>
      </c>
      <c r="C270" s="32">
        <v>4301011326</v>
      </c>
      <c r="D270" s="309">
        <v>4607091384130</v>
      </c>
      <c r="E270" s="310"/>
      <c r="F270" s="292">
        <v>2.5</v>
      </c>
      <c r="G270" s="33">
        <v>6</v>
      </c>
      <c r="H270" s="292">
        <v>15</v>
      </c>
      <c r="I270" s="292">
        <v>15.48</v>
      </c>
      <c r="J270" s="33">
        <v>48</v>
      </c>
      <c r="K270" s="34" t="s">
        <v>62</v>
      </c>
      <c r="L270" s="33">
        <v>60</v>
      </c>
      <c r="M270" s="3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0"/>
      <c r="R270" s="35"/>
      <c r="S270" s="35"/>
      <c r="T270" s="36" t="s">
        <v>64</v>
      </c>
      <c r="U270" s="293">
        <v>0</v>
      </c>
      <c r="V270" s="294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435</v>
      </c>
      <c r="B271" s="55" t="s">
        <v>437</v>
      </c>
      <c r="C271" s="32">
        <v>4301011240</v>
      </c>
      <c r="D271" s="309">
        <v>4607091384130</v>
      </c>
      <c r="E271" s="310"/>
      <c r="F271" s="292">
        <v>2.5</v>
      </c>
      <c r="G271" s="33">
        <v>6</v>
      </c>
      <c r="H271" s="292">
        <v>15</v>
      </c>
      <c r="I271" s="292">
        <v>15.48</v>
      </c>
      <c r="J271" s="33">
        <v>48</v>
      </c>
      <c r="K271" s="34" t="s">
        <v>234</v>
      </c>
      <c r="L271" s="33">
        <v>60</v>
      </c>
      <c r="M271" s="3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2"/>
      <c r="O271" s="312"/>
      <c r="P271" s="312"/>
      <c r="Q271" s="310"/>
      <c r="R271" s="35"/>
      <c r="S271" s="35"/>
      <c r="T271" s="36" t="s">
        <v>64</v>
      </c>
      <c r="U271" s="293">
        <v>0</v>
      </c>
      <c r="V271" s="294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438</v>
      </c>
      <c r="B272" s="55" t="s">
        <v>439</v>
      </c>
      <c r="C272" s="32">
        <v>4301011330</v>
      </c>
      <c r="D272" s="309">
        <v>4607091384147</v>
      </c>
      <c r="E272" s="310"/>
      <c r="F272" s="292">
        <v>2.5</v>
      </c>
      <c r="G272" s="33">
        <v>6</v>
      </c>
      <c r="H272" s="292">
        <v>15</v>
      </c>
      <c r="I272" s="292">
        <v>15.48</v>
      </c>
      <c r="J272" s="33">
        <v>48</v>
      </c>
      <c r="K272" s="34" t="s">
        <v>62</v>
      </c>
      <c r="L272" s="33">
        <v>60</v>
      </c>
      <c r="M272" s="3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12"/>
      <c r="O272" s="312"/>
      <c r="P272" s="312"/>
      <c r="Q272" s="310"/>
      <c r="R272" s="35"/>
      <c r="S272" s="35"/>
      <c r="T272" s="36" t="s">
        <v>64</v>
      </c>
      <c r="U272" s="293">
        <v>0</v>
      </c>
      <c r="V272" s="294">
        <f t="shared" si="13"/>
        <v>0</v>
      </c>
      <c r="W272" s="37" t="str">
        <f>IFERROR(IF(V272=0,"",ROUNDUP(V272/H272,0)*0.02175),"")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438</v>
      </c>
      <c r="B273" s="55" t="s">
        <v>440</v>
      </c>
      <c r="C273" s="32">
        <v>4301011238</v>
      </c>
      <c r="D273" s="309">
        <v>4607091384147</v>
      </c>
      <c r="E273" s="310"/>
      <c r="F273" s="292">
        <v>2.5</v>
      </c>
      <c r="G273" s="33">
        <v>6</v>
      </c>
      <c r="H273" s="292">
        <v>15</v>
      </c>
      <c r="I273" s="292">
        <v>15.48</v>
      </c>
      <c r="J273" s="33">
        <v>48</v>
      </c>
      <c r="K273" s="34" t="s">
        <v>234</v>
      </c>
      <c r="L273" s="33">
        <v>60</v>
      </c>
      <c r="M273" s="392" t="s">
        <v>441</v>
      </c>
      <c r="N273" s="312"/>
      <c r="O273" s="312"/>
      <c r="P273" s="312"/>
      <c r="Q273" s="310"/>
      <c r="R273" s="35"/>
      <c r="S273" s="35"/>
      <c r="T273" s="36" t="s">
        <v>64</v>
      </c>
      <c r="U273" s="293">
        <v>0</v>
      </c>
      <c r="V273" s="294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442</v>
      </c>
      <c r="B274" s="55" t="s">
        <v>443</v>
      </c>
      <c r="C274" s="32">
        <v>4301011327</v>
      </c>
      <c r="D274" s="309">
        <v>4607091384154</v>
      </c>
      <c r="E274" s="310"/>
      <c r="F274" s="292">
        <v>0.5</v>
      </c>
      <c r="G274" s="33">
        <v>10</v>
      </c>
      <c r="H274" s="292">
        <v>5</v>
      </c>
      <c r="I274" s="292">
        <v>5.21</v>
      </c>
      <c r="J274" s="33">
        <v>120</v>
      </c>
      <c r="K274" s="34" t="s">
        <v>62</v>
      </c>
      <c r="L274" s="33">
        <v>60</v>
      </c>
      <c r="M274" s="3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12"/>
      <c r="O274" s="312"/>
      <c r="P274" s="312"/>
      <c r="Q274" s="310"/>
      <c r="R274" s="35"/>
      <c r="S274" s="35"/>
      <c r="T274" s="36" t="s">
        <v>64</v>
      </c>
      <c r="U274" s="293">
        <v>0</v>
      </c>
      <c r="V274" s="294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444</v>
      </c>
      <c r="B275" s="55" t="s">
        <v>445</v>
      </c>
      <c r="C275" s="32">
        <v>4301011332</v>
      </c>
      <c r="D275" s="309">
        <v>4607091384161</v>
      </c>
      <c r="E275" s="310"/>
      <c r="F275" s="292">
        <v>0.5</v>
      </c>
      <c r="G275" s="33">
        <v>10</v>
      </c>
      <c r="H275" s="292">
        <v>5</v>
      </c>
      <c r="I275" s="292">
        <v>5.21</v>
      </c>
      <c r="J275" s="33">
        <v>120</v>
      </c>
      <c r="K275" s="34" t="s">
        <v>62</v>
      </c>
      <c r="L275" s="33">
        <v>60</v>
      </c>
      <c r="M275" s="3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12"/>
      <c r="O275" s="312"/>
      <c r="P275" s="312"/>
      <c r="Q275" s="310"/>
      <c r="R275" s="35"/>
      <c r="S275" s="35"/>
      <c r="T275" s="36" t="s">
        <v>64</v>
      </c>
      <c r="U275" s="293">
        <v>0</v>
      </c>
      <c r="V275" s="294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18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19"/>
      <c r="M276" s="315" t="s">
        <v>65</v>
      </c>
      <c r="N276" s="316"/>
      <c r="O276" s="316"/>
      <c r="P276" s="316"/>
      <c r="Q276" s="316"/>
      <c r="R276" s="316"/>
      <c r="S276" s="317"/>
      <c r="T276" s="38" t="s">
        <v>66</v>
      </c>
      <c r="U276" s="295">
        <f>IFERROR(U268/H268,"0")+IFERROR(U269/H269,"0")+IFERROR(U270/H270,"0")+IFERROR(U271/H271,"0")+IFERROR(U272/H272,"0")+IFERROR(U273/H273,"0")+IFERROR(U274/H274,"0")+IFERROR(U275/H275,"0")</f>
        <v>73.333333333333329</v>
      </c>
      <c r="V276" s="295">
        <f>IFERROR(V268/H268,"0")+IFERROR(V269/H269,"0")+IFERROR(V270/H270,"0")+IFERROR(V271/H271,"0")+IFERROR(V272/H272,"0")+IFERROR(V273/H273,"0")+IFERROR(V274/H274,"0")+IFERROR(V275/H275,"0")</f>
        <v>74</v>
      </c>
      <c r="W276" s="295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1.6094999999999999</v>
      </c>
      <c r="X276" s="296"/>
      <c r="Y276" s="296"/>
    </row>
    <row r="277" spans="1:29" x14ac:dyDescent="0.2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19"/>
      <c r="M277" s="315" t="s">
        <v>65</v>
      </c>
      <c r="N277" s="316"/>
      <c r="O277" s="316"/>
      <c r="P277" s="316"/>
      <c r="Q277" s="316"/>
      <c r="R277" s="316"/>
      <c r="S277" s="317"/>
      <c r="T277" s="38" t="s">
        <v>64</v>
      </c>
      <c r="U277" s="295">
        <f>IFERROR(SUM(U268:U275),"0")</f>
        <v>1100</v>
      </c>
      <c r="V277" s="295">
        <f>IFERROR(SUM(V268:V275),"0")</f>
        <v>1110</v>
      </c>
      <c r="W277" s="38"/>
      <c r="X277" s="296"/>
      <c r="Y277" s="296"/>
    </row>
    <row r="278" spans="1:29" ht="14.25" customHeight="1" x14ac:dyDescent="0.25">
      <c r="A278" s="320" t="s">
        <v>98</v>
      </c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288"/>
      <c r="Y278" s="288"/>
    </row>
    <row r="279" spans="1:29" ht="27" customHeight="1" x14ac:dyDescent="0.25">
      <c r="A279" s="55" t="s">
        <v>446</v>
      </c>
      <c r="B279" s="55" t="s">
        <v>447</v>
      </c>
      <c r="C279" s="32">
        <v>4301020178</v>
      </c>
      <c r="D279" s="309">
        <v>4607091383980</v>
      </c>
      <c r="E279" s="310"/>
      <c r="F279" s="292">
        <v>2.5</v>
      </c>
      <c r="G279" s="33">
        <v>6</v>
      </c>
      <c r="H279" s="292">
        <v>15</v>
      </c>
      <c r="I279" s="292">
        <v>15.48</v>
      </c>
      <c r="J279" s="33">
        <v>48</v>
      </c>
      <c r="K279" s="34" t="s">
        <v>101</v>
      </c>
      <c r="L279" s="33">
        <v>50</v>
      </c>
      <c r="M279" s="3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12"/>
      <c r="O279" s="312"/>
      <c r="P279" s="312"/>
      <c r="Q279" s="310"/>
      <c r="R279" s="35"/>
      <c r="S279" s="35"/>
      <c r="T279" s="36" t="s">
        <v>64</v>
      </c>
      <c r="U279" s="293">
        <v>0</v>
      </c>
      <c r="V279" s="294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448</v>
      </c>
      <c r="B280" s="55" t="s">
        <v>449</v>
      </c>
      <c r="C280" s="32">
        <v>4301020179</v>
      </c>
      <c r="D280" s="309">
        <v>4607091384178</v>
      </c>
      <c r="E280" s="310"/>
      <c r="F280" s="292">
        <v>0.4</v>
      </c>
      <c r="G280" s="33">
        <v>10</v>
      </c>
      <c r="H280" s="292">
        <v>4</v>
      </c>
      <c r="I280" s="292">
        <v>4.24</v>
      </c>
      <c r="J280" s="33">
        <v>120</v>
      </c>
      <c r="K280" s="34" t="s">
        <v>101</v>
      </c>
      <c r="L280" s="33">
        <v>50</v>
      </c>
      <c r="M280" s="3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12"/>
      <c r="O280" s="312"/>
      <c r="P280" s="312"/>
      <c r="Q280" s="310"/>
      <c r="R280" s="35"/>
      <c r="S280" s="35"/>
      <c r="T280" s="36" t="s">
        <v>64</v>
      </c>
      <c r="U280" s="293">
        <v>0</v>
      </c>
      <c r="V280" s="294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18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19"/>
      <c r="M281" s="315" t="s">
        <v>65</v>
      </c>
      <c r="N281" s="316"/>
      <c r="O281" s="316"/>
      <c r="P281" s="316"/>
      <c r="Q281" s="316"/>
      <c r="R281" s="316"/>
      <c r="S281" s="317"/>
      <c r="T281" s="38" t="s">
        <v>66</v>
      </c>
      <c r="U281" s="295">
        <f>IFERROR(U279/H279,"0")+IFERROR(U280/H280,"0")</f>
        <v>0</v>
      </c>
      <c r="V281" s="295">
        <f>IFERROR(V279/H279,"0")+IFERROR(V280/H280,"0")</f>
        <v>0</v>
      </c>
      <c r="W281" s="295">
        <f>IFERROR(IF(W279="",0,W279),"0")+IFERROR(IF(W280="",0,W280),"0")</f>
        <v>0</v>
      </c>
      <c r="X281" s="296"/>
      <c r="Y281" s="296"/>
    </row>
    <row r="282" spans="1:29" x14ac:dyDescent="0.2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19"/>
      <c r="M282" s="315" t="s">
        <v>65</v>
      </c>
      <c r="N282" s="316"/>
      <c r="O282" s="316"/>
      <c r="P282" s="316"/>
      <c r="Q282" s="316"/>
      <c r="R282" s="316"/>
      <c r="S282" s="317"/>
      <c r="T282" s="38" t="s">
        <v>64</v>
      </c>
      <c r="U282" s="295">
        <f>IFERROR(SUM(U279:U280),"0")</f>
        <v>0</v>
      </c>
      <c r="V282" s="295">
        <f>IFERROR(SUM(V279:V280),"0")</f>
        <v>0</v>
      </c>
      <c r="W282" s="38"/>
      <c r="X282" s="296"/>
      <c r="Y282" s="296"/>
    </row>
    <row r="283" spans="1:29" ht="14.25" customHeight="1" x14ac:dyDescent="0.25">
      <c r="A283" s="320" t="s">
        <v>59</v>
      </c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288"/>
      <c r="Y283" s="288"/>
    </row>
    <row r="284" spans="1:29" ht="27" customHeight="1" x14ac:dyDescent="0.25">
      <c r="A284" s="55" t="s">
        <v>450</v>
      </c>
      <c r="B284" s="55" t="s">
        <v>451</v>
      </c>
      <c r="C284" s="32">
        <v>4301031141</v>
      </c>
      <c r="D284" s="309">
        <v>4607091384833</v>
      </c>
      <c r="E284" s="310"/>
      <c r="F284" s="292">
        <v>0.73</v>
      </c>
      <c r="G284" s="33">
        <v>6</v>
      </c>
      <c r="H284" s="292">
        <v>4.38</v>
      </c>
      <c r="I284" s="292">
        <v>4.58</v>
      </c>
      <c r="J284" s="33">
        <v>156</v>
      </c>
      <c r="K284" s="34" t="s">
        <v>62</v>
      </c>
      <c r="L284" s="33">
        <v>35</v>
      </c>
      <c r="M284" s="384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12"/>
      <c r="O284" s="312"/>
      <c r="P284" s="312"/>
      <c r="Q284" s="310"/>
      <c r="R284" s="35"/>
      <c r="S284" s="35"/>
      <c r="T284" s="36" t="s">
        <v>64</v>
      </c>
      <c r="U284" s="293">
        <v>0</v>
      </c>
      <c r="V284" s="294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ht="27" customHeight="1" x14ac:dyDescent="0.25">
      <c r="A285" s="55" t="s">
        <v>452</v>
      </c>
      <c r="B285" s="55" t="s">
        <v>453</v>
      </c>
      <c r="C285" s="32">
        <v>4301031137</v>
      </c>
      <c r="D285" s="309">
        <v>4607091384857</v>
      </c>
      <c r="E285" s="310"/>
      <c r="F285" s="292">
        <v>0.73</v>
      </c>
      <c r="G285" s="33">
        <v>6</v>
      </c>
      <c r="H285" s="292">
        <v>4.38</v>
      </c>
      <c r="I285" s="292">
        <v>4.58</v>
      </c>
      <c r="J285" s="33">
        <v>156</v>
      </c>
      <c r="K285" s="34" t="s">
        <v>62</v>
      </c>
      <c r="L285" s="33">
        <v>35</v>
      </c>
      <c r="M285" s="38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2"/>
      <c r="O285" s="312"/>
      <c r="P285" s="312"/>
      <c r="Q285" s="310"/>
      <c r="R285" s="35"/>
      <c r="S285" s="35"/>
      <c r="T285" s="36" t="s">
        <v>64</v>
      </c>
      <c r="U285" s="293">
        <v>0</v>
      </c>
      <c r="V285" s="294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18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19"/>
      <c r="M286" s="315" t="s">
        <v>65</v>
      </c>
      <c r="N286" s="316"/>
      <c r="O286" s="316"/>
      <c r="P286" s="316"/>
      <c r="Q286" s="316"/>
      <c r="R286" s="316"/>
      <c r="S286" s="317"/>
      <c r="T286" s="38" t="s">
        <v>66</v>
      </c>
      <c r="U286" s="295">
        <f>IFERROR(U284/H284,"0")+IFERROR(U285/H285,"0")</f>
        <v>0</v>
      </c>
      <c r="V286" s="295">
        <f>IFERROR(V284/H284,"0")+IFERROR(V285/H285,"0")</f>
        <v>0</v>
      </c>
      <c r="W286" s="295">
        <f>IFERROR(IF(W284="",0,W284),"0")+IFERROR(IF(W285="",0,W285),"0")</f>
        <v>0</v>
      </c>
      <c r="X286" s="296"/>
      <c r="Y286" s="296"/>
    </row>
    <row r="287" spans="1:29" x14ac:dyDescent="0.2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19"/>
      <c r="M287" s="315" t="s">
        <v>65</v>
      </c>
      <c r="N287" s="316"/>
      <c r="O287" s="316"/>
      <c r="P287" s="316"/>
      <c r="Q287" s="316"/>
      <c r="R287" s="316"/>
      <c r="S287" s="317"/>
      <c r="T287" s="38" t="s">
        <v>64</v>
      </c>
      <c r="U287" s="295">
        <f>IFERROR(SUM(U284:U285),"0")</f>
        <v>0</v>
      </c>
      <c r="V287" s="295">
        <f>IFERROR(SUM(V284:V285),"0")</f>
        <v>0</v>
      </c>
      <c r="W287" s="38"/>
      <c r="X287" s="296"/>
      <c r="Y287" s="296"/>
    </row>
    <row r="288" spans="1:29" ht="14.25" customHeight="1" x14ac:dyDescent="0.25">
      <c r="A288" s="320" t="s">
        <v>67</v>
      </c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288"/>
      <c r="Y288" s="288"/>
    </row>
    <row r="289" spans="1:29" ht="27" customHeight="1" x14ac:dyDescent="0.25">
      <c r="A289" s="55" t="s">
        <v>454</v>
      </c>
      <c r="B289" s="55" t="s">
        <v>455</v>
      </c>
      <c r="C289" s="32">
        <v>4301051298</v>
      </c>
      <c r="D289" s="309">
        <v>4607091384260</v>
      </c>
      <c r="E289" s="310"/>
      <c r="F289" s="292">
        <v>1.3</v>
      </c>
      <c r="G289" s="33">
        <v>6</v>
      </c>
      <c r="H289" s="292">
        <v>7.8</v>
      </c>
      <c r="I289" s="292">
        <v>8.3640000000000008</v>
      </c>
      <c r="J289" s="33">
        <v>56</v>
      </c>
      <c r="K289" s="34" t="s">
        <v>62</v>
      </c>
      <c r="L289" s="33">
        <v>35</v>
      </c>
      <c r="M289" s="3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2"/>
      <c r="O289" s="312"/>
      <c r="P289" s="312"/>
      <c r="Q289" s="310"/>
      <c r="R289" s="35"/>
      <c r="S289" s="35"/>
      <c r="T289" s="36" t="s">
        <v>64</v>
      </c>
      <c r="U289" s="293">
        <v>0</v>
      </c>
      <c r="V289" s="294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18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19"/>
      <c r="M290" s="315" t="s">
        <v>65</v>
      </c>
      <c r="N290" s="316"/>
      <c r="O290" s="316"/>
      <c r="P290" s="316"/>
      <c r="Q290" s="316"/>
      <c r="R290" s="316"/>
      <c r="S290" s="317"/>
      <c r="T290" s="38" t="s">
        <v>66</v>
      </c>
      <c r="U290" s="295">
        <f>IFERROR(U289/H289,"0")</f>
        <v>0</v>
      </c>
      <c r="V290" s="295">
        <f>IFERROR(V289/H289,"0")</f>
        <v>0</v>
      </c>
      <c r="W290" s="295">
        <f>IFERROR(IF(W289="",0,W289),"0")</f>
        <v>0</v>
      </c>
      <c r="X290" s="296"/>
      <c r="Y290" s="296"/>
    </row>
    <row r="291" spans="1:29" x14ac:dyDescent="0.2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19"/>
      <c r="M291" s="315" t="s">
        <v>65</v>
      </c>
      <c r="N291" s="316"/>
      <c r="O291" s="316"/>
      <c r="P291" s="316"/>
      <c r="Q291" s="316"/>
      <c r="R291" s="316"/>
      <c r="S291" s="317"/>
      <c r="T291" s="38" t="s">
        <v>64</v>
      </c>
      <c r="U291" s="295">
        <f>IFERROR(SUM(U289:U289),"0")</f>
        <v>0</v>
      </c>
      <c r="V291" s="295">
        <f>IFERROR(SUM(V289:V289),"0")</f>
        <v>0</v>
      </c>
      <c r="W291" s="38"/>
      <c r="X291" s="296"/>
      <c r="Y291" s="296"/>
    </row>
    <row r="292" spans="1:29" ht="14.25" customHeight="1" x14ac:dyDescent="0.25">
      <c r="A292" s="320" t="s">
        <v>198</v>
      </c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288"/>
      <c r="Y292" s="288"/>
    </row>
    <row r="293" spans="1:29" ht="16.5" customHeight="1" x14ac:dyDescent="0.25">
      <c r="A293" s="55" t="s">
        <v>456</v>
      </c>
      <c r="B293" s="55" t="s">
        <v>457</v>
      </c>
      <c r="C293" s="32">
        <v>4301060314</v>
      </c>
      <c r="D293" s="309">
        <v>4607091384673</v>
      </c>
      <c r="E293" s="310"/>
      <c r="F293" s="292">
        <v>1.3</v>
      </c>
      <c r="G293" s="33">
        <v>6</v>
      </c>
      <c r="H293" s="292">
        <v>7.8</v>
      </c>
      <c r="I293" s="292">
        <v>8.3640000000000008</v>
      </c>
      <c r="J293" s="33">
        <v>56</v>
      </c>
      <c r="K293" s="34" t="s">
        <v>62</v>
      </c>
      <c r="L293" s="33">
        <v>30</v>
      </c>
      <c r="M293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2"/>
      <c r="O293" s="312"/>
      <c r="P293" s="312"/>
      <c r="Q293" s="310"/>
      <c r="R293" s="35"/>
      <c r="S293" s="35"/>
      <c r="T293" s="36" t="s">
        <v>64</v>
      </c>
      <c r="U293" s="293">
        <v>0</v>
      </c>
      <c r="V293" s="294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18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19"/>
      <c r="M294" s="315" t="s">
        <v>65</v>
      </c>
      <c r="N294" s="316"/>
      <c r="O294" s="316"/>
      <c r="P294" s="316"/>
      <c r="Q294" s="316"/>
      <c r="R294" s="316"/>
      <c r="S294" s="317"/>
      <c r="T294" s="38" t="s">
        <v>66</v>
      </c>
      <c r="U294" s="295">
        <f>IFERROR(U293/H293,"0")</f>
        <v>0</v>
      </c>
      <c r="V294" s="295">
        <f>IFERROR(V293/H293,"0")</f>
        <v>0</v>
      </c>
      <c r="W294" s="295">
        <f>IFERROR(IF(W293="",0,W293),"0")</f>
        <v>0</v>
      </c>
      <c r="X294" s="296"/>
      <c r="Y294" s="296"/>
    </row>
    <row r="295" spans="1:29" x14ac:dyDescent="0.2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19"/>
      <c r="M295" s="315" t="s">
        <v>65</v>
      </c>
      <c r="N295" s="316"/>
      <c r="O295" s="316"/>
      <c r="P295" s="316"/>
      <c r="Q295" s="316"/>
      <c r="R295" s="316"/>
      <c r="S295" s="317"/>
      <c r="T295" s="38" t="s">
        <v>64</v>
      </c>
      <c r="U295" s="295">
        <f>IFERROR(SUM(U293:U293),"0")</f>
        <v>0</v>
      </c>
      <c r="V295" s="295">
        <f>IFERROR(SUM(V293:V293),"0")</f>
        <v>0</v>
      </c>
      <c r="W295" s="38"/>
      <c r="X295" s="296"/>
      <c r="Y295" s="296"/>
    </row>
    <row r="296" spans="1:29" ht="16.5" customHeight="1" x14ac:dyDescent="0.25">
      <c r="A296" s="327" t="s">
        <v>458</v>
      </c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289"/>
      <c r="Y296" s="289"/>
    </row>
    <row r="297" spans="1:29" ht="14.25" customHeight="1" x14ac:dyDescent="0.25">
      <c r="A297" s="320" t="s">
        <v>105</v>
      </c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288"/>
      <c r="Y297" s="288"/>
    </row>
    <row r="298" spans="1:29" ht="27" customHeight="1" x14ac:dyDescent="0.25">
      <c r="A298" s="55" t="s">
        <v>459</v>
      </c>
      <c r="B298" s="55" t="s">
        <v>460</v>
      </c>
      <c r="C298" s="32">
        <v>4301011324</v>
      </c>
      <c r="D298" s="309">
        <v>4607091384185</v>
      </c>
      <c r="E298" s="310"/>
      <c r="F298" s="292">
        <v>0.8</v>
      </c>
      <c r="G298" s="33">
        <v>15</v>
      </c>
      <c r="H298" s="292">
        <v>12</v>
      </c>
      <c r="I298" s="292">
        <v>12.48</v>
      </c>
      <c r="J298" s="33">
        <v>56</v>
      </c>
      <c r="K298" s="34" t="s">
        <v>62</v>
      </c>
      <c r="L298" s="33">
        <v>60</v>
      </c>
      <c r="M298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2"/>
      <c r="O298" s="312"/>
      <c r="P298" s="312"/>
      <c r="Q298" s="310"/>
      <c r="R298" s="35"/>
      <c r="S298" s="35"/>
      <c r="T298" s="36" t="s">
        <v>64</v>
      </c>
      <c r="U298" s="293">
        <v>0</v>
      </c>
      <c r="V298" s="294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461</v>
      </c>
      <c r="B299" s="55" t="s">
        <v>462</v>
      </c>
      <c r="C299" s="32">
        <v>4301011312</v>
      </c>
      <c r="D299" s="309">
        <v>4607091384192</v>
      </c>
      <c r="E299" s="310"/>
      <c r="F299" s="292">
        <v>1.8</v>
      </c>
      <c r="G299" s="33">
        <v>6</v>
      </c>
      <c r="H299" s="292">
        <v>10.8</v>
      </c>
      <c r="I299" s="292">
        <v>11.28</v>
      </c>
      <c r="J299" s="33">
        <v>56</v>
      </c>
      <c r="K299" s="34" t="s">
        <v>101</v>
      </c>
      <c r="L299" s="33">
        <v>60</v>
      </c>
      <c r="M299" s="3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2"/>
      <c r="O299" s="312"/>
      <c r="P299" s="312"/>
      <c r="Q299" s="310"/>
      <c r="R299" s="35"/>
      <c r="S299" s="35"/>
      <c r="T299" s="36" t="s">
        <v>64</v>
      </c>
      <c r="U299" s="293">
        <v>0</v>
      </c>
      <c r="V299" s="29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463</v>
      </c>
      <c r="B300" s="55" t="s">
        <v>464</v>
      </c>
      <c r="C300" s="32">
        <v>4301011483</v>
      </c>
      <c r="D300" s="309">
        <v>4680115881907</v>
      </c>
      <c r="E300" s="310"/>
      <c r="F300" s="292">
        <v>1.8</v>
      </c>
      <c r="G300" s="33">
        <v>6</v>
      </c>
      <c r="H300" s="292">
        <v>10.8</v>
      </c>
      <c r="I300" s="292">
        <v>11.28</v>
      </c>
      <c r="J300" s="33">
        <v>56</v>
      </c>
      <c r="K300" s="34" t="s">
        <v>62</v>
      </c>
      <c r="L300" s="33">
        <v>60</v>
      </c>
      <c r="M300" s="377" t="s">
        <v>465</v>
      </c>
      <c r="N300" s="312"/>
      <c r="O300" s="312"/>
      <c r="P300" s="312"/>
      <c r="Q300" s="310"/>
      <c r="R300" s="35"/>
      <c r="S300" s="35"/>
      <c r="T300" s="36" t="s">
        <v>64</v>
      </c>
      <c r="U300" s="293">
        <v>0</v>
      </c>
      <c r="V300" s="294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466</v>
      </c>
      <c r="B301" s="55" t="s">
        <v>467</v>
      </c>
      <c r="C301" s="32">
        <v>4301011303</v>
      </c>
      <c r="D301" s="309">
        <v>4607091384680</v>
      </c>
      <c r="E301" s="310"/>
      <c r="F301" s="292">
        <v>0.4</v>
      </c>
      <c r="G301" s="33">
        <v>10</v>
      </c>
      <c r="H301" s="292">
        <v>4</v>
      </c>
      <c r="I301" s="292">
        <v>4.21</v>
      </c>
      <c r="J301" s="33">
        <v>120</v>
      </c>
      <c r="K301" s="34" t="s">
        <v>62</v>
      </c>
      <c r="L301" s="33">
        <v>60</v>
      </c>
      <c r="M301" s="3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2"/>
      <c r="O301" s="312"/>
      <c r="P301" s="312"/>
      <c r="Q301" s="310"/>
      <c r="R301" s="35"/>
      <c r="S301" s="35"/>
      <c r="T301" s="36" t="s">
        <v>64</v>
      </c>
      <c r="U301" s="293">
        <v>0</v>
      </c>
      <c r="V301" s="294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18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19"/>
      <c r="M302" s="315" t="s">
        <v>65</v>
      </c>
      <c r="N302" s="316"/>
      <c r="O302" s="316"/>
      <c r="P302" s="316"/>
      <c r="Q302" s="316"/>
      <c r="R302" s="316"/>
      <c r="S302" s="317"/>
      <c r="T302" s="38" t="s">
        <v>66</v>
      </c>
      <c r="U302" s="295">
        <f>IFERROR(U298/H298,"0")+IFERROR(U299/H299,"0")+IFERROR(U300/H300,"0")+IFERROR(U301/H301,"0")</f>
        <v>0</v>
      </c>
      <c r="V302" s="295">
        <f>IFERROR(V298/H298,"0")+IFERROR(V299/H299,"0")+IFERROR(V300/H300,"0")+IFERROR(V301/H301,"0")</f>
        <v>0</v>
      </c>
      <c r="W302" s="295">
        <f>IFERROR(IF(W298="",0,W298),"0")+IFERROR(IF(W299="",0,W299),"0")+IFERROR(IF(W300="",0,W300),"0")+IFERROR(IF(W301="",0,W301),"0")</f>
        <v>0</v>
      </c>
      <c r="X302" s="296"/>
      <c r="Y302" s="296"/>
    </row>
    <row r="303" spans="1:29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19"/>
      <c r="M303" s="315" t="s">
        <v>65</v>
      </c>
      <c r="N303" s="316"/>
      <c r="O303" s="316"/>
      <c r="P303" s="316"/>
      <c r="Q303" s="316"/>
      <c r="R303" s="316"/>
      <c r="S303" s="317"/>
      <c r="T303" s="38" t="s">
        <v>64</v>
      </c>
      <c r="U303" s="295">
        <f>IFERROR(SUM(U298:U301),"0")</f>
        <v>0</v>
      </c>
      <c r="V303" s="295">
        <f>IFERROR(SUM(V298:V301),"0")</f>
        <v>0</v>
      </c>
      <c r="W303" s="38"/>
      <c r="X303" s="296"/>
      <c r="Y303" s="296"/>
    </row>
    <row r="304" spans="1:29" ht="14.25" customHeight="1" x14ac:dyDescent="0.25">
      <c r="A304" s="320" t="s">
        <v>59</v>
      </c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288"/>
      <c r="Y304" s="288"/>
    </row>
    <row r="305" spans="1:29" ht="27" customHeight="1" x14ac:dyDescent="0.25">
      <c r="A305" s="55" t="s">
        <v>468</v>
      </c>
      <c r="B305" s="55" t="s">
        <v>469</v>
      </c>
      <c r="C305" s="32">
        <v>4301031139</v>
      </c>
      <c r="D305" s="309">
        <v>4607091384802</v>
      </c>
      <c r="E305" s="310"/>
      <c r="F305" s="292">
        <v>0.73</v>
      </c>
      <c r="G305" s="33">
        <v>6</v>
      </c>
      <c r="H305" s="292">
        <v>4.38</v>
      </c>
      <c r="I305" s="292">
        <v>4.58</v>
      </c>
      <c r="J305" s="33">
        <v>156</v>
      </c>
      <c r="K305" s="34" t="s">
        <v>62</v>
      </c>
      <c r="L305" s="33">
        <v>35</v>
      </c>
      <c r="M305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2"/>
      <c r="O305" s="312"/>
      <c r="P305" s="312"/>
      <c r="Q305" s="310"/>
      <c r="R305" s="35"/>
      <c r="S305" s="35"/>
      <c r="T305" s="36" t="s">
        <v>64</v>
      </c>
      <c r="U305" s="293">
        <v>0</v>
      </c>
      <c r="V305" s="294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470</v>
      </c>
      <c r="B306" s="55" t="s">
        <v>471</v>
      </c>
      <c r="C306" s="32">
        <v>4301031140</v>
      </c>
      <c r="D306" s="309">
        <v>4607091384826</v>
      </c>
      <c r="E306" s="310"/>
      <c r="F306" s="292">
        <v>0.35</v>
      </c>
      <c r="G306" s="33">
        <v>8</v>
      </c>
      <c r="H306" s="292">
        <v>2.8</v>
      </c>
      <c r="I306" s="292">
        <v>2.9</v>
      </c>
      <c r="J306" s="33">
        <v>234</v>
      </c>
      <c r="K306" s="34" t="s">
        <v>62</v>
      </c>
      <c r="L306" s="33">
        <v>35</v>
      </c>
      <c r="M306" s="3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2"/>
      <c r="O306" s="312"/>
      <c r="P306" s="312"/>
      <c r="Q306" s="310"/>
      <c r="R306" s="35"/>
      <c r="S306" s="35"/>
      <c r="T306" s="36" t="s">
        <v>64</v>
      </c>
      <c r="U306" s="293">
        <v>0</v>
      </c>
      <c r="V306" s="294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18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19"/>
      <c r="M307" s="315" t="s">
        <v>65</v>
      </c>
      <c r="N307" s="316"/>
      <c r="O307" s="316"/>
      <c r="P307" s="316"/>
      <c r="Q307" s="316"/>
      <c r="R307" s="316"/>
      <c r="S307" s="317"/>
      <c r="T307" s="38" t="s">
        <v>66</v>
      </c>
      <c r="U307" s="295">
        <f>IFERROR(U305/H305,"0")+IFERROR(U306/H306,"0")</f>
        <v>0</v>
      </c>
      <c r="V307" s="295">
        <f>IFERROR(V305/H305,"0")+IFERROR(V306/H306,"0")</f>
        <v>0</v>
      </c>
      <c r="W307" s="295">
        <f>IFERROR(IF(W305="",0,W305),"0")+IFERROR(IF(W306="",0,W306),"0")</f>
        <v>0</v>
      </c>
      <c r="X307" s="296"/>
      <c r="Y307" s="296"/>
    </row>
    <row r="308" spans="1:29" x14ac:dyDescent="0.2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19"/>
      <c r="M308" s="315" t="s">
        <v>65</v>
      </c>
      <c r="N308" s="316"/>
      <c r="O308" s="316"/>
      <c r="P308" s="316"/>
      <c r="Q308" s="316"/>
      <c r="R308" s="316"/>
      <c r="S308" s="317"/>
      <c r="T308" s="38" t="s">
        <v>64</v>
      </c>
      <c r="U308" s="295">
        <f>IFERROR(SUM(U305:U306),"0")</f>
        <v>0</v>
      </c>
      <c r="V308" s="295">
        <f>IFERROR(SUM(V305:V306),"0")</f>
        <v>0</v>
      </c>
      <c r="W308" s="38"/>
      <c r="X308" s="296"/>
      <c r="Y308" s="296"/>
    </row>
    <row r="309" spans="1:29" ht="14.25" customHeight="1" x14ac:dyDescent="0.25">
      <c r="A309" s="320" t="s">
        <v>67</v>
      </c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288"/>
      <c r="Y309" s="288"/>
    </row>
    <row r="310" spans="1:29" ht="27" customHeight="1" x14ac:dyDescent="0.25">
      <c r="A310" s="55" t="s">
        <v>472</v>
      </c>
      <c r="B310" s="55" t="s">
        <v>473</v>
      </c>
      <c r="C310" s="32">
        <v>4301051445</v>
      </c>
      <c r="D310" s="309">
        <v>4680115881976</v>
      </c>
      <c r="E310" s="310"/>
      <c r="F310" s="292">
        <v>1.3</v>
      </c>
      <c r="G310" s="33">
        <v>6</v>
      </c>
      <c r="H310" s="292">
        <v>7.8</v>
      </c>
      <c r="I310" s="292">
        <v>8.2799999999999994</v>
      </c>
      <c r="J310" s="33">
        <v>56</v>
      </c>
      <c r="K310" s="34" t="s">
        <v>62</v>
      </c>
      <c r="L310" s="33">
        <v>40</v>
      </c>
      <c r="M310" s="375" t="s">
        <v>474</v>
      </c>
      <c r="N310" s="312"/>
      <c r="O310" s="312"/>
      <c r="P310" s="312"/>
      <c r="Q310" s="310"/>
      <c r="R310" s="35"/>
      <c r="S310" s="35"/>
      <c r="T310" s="36" t="s">
        <v>64</v>
      </c>
      <c r="U310" s="293">
        <v>0</v>
      </c>
      <c r="V310" s="29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 t="s">
        <v>229</v>
      </c>
      <c r="AC310" s="232" t="s">
        <v>1</v>
      </c>
    </row>
    <row r="311" spans="1:29" ht="27" customHeight="1" x14ac:dyDescent="0.25">
      <c r="A311" s="55" t="s">
        <v>475</v>
      </c>
      <c r="B311" s="55" t="s">
        <v>476</v>
      </c>
      <c r="C311" s="32">
        <v>4301051444</v>
      </c>
      <c r="D311" s="309">
        <v>4680115881969</v>
      </c>
      <c r="E311" s="310"/>
      <c r="F311" s="292">
        <v>0.4</v>
      </c>
      <c r="G311" s="33">
        <v>6</v>
      </c>
      <c r="H311" s="292">
        <v>2.4</v>
      </c>
      <c r="I311" s="292">
        <v>2.6</v>
      </c>
      <c r="J311" s="33">
        <v>156</v>
      </c>
      <c r="K311" s="34" t="s">
        <v>62</v>
      </c>
      <c r="L311" s="33">
        <v>40</v>
      </c>
      <c r="M311" s="376" t="s">
        <v>477</v>
      </c>
      <c r="N311" s="312"/>
      <c r="O311" s="312"/>
      <c r="P311" s="312"/>
      <c r="Q311" s="310"/>
      <c r="R311" s="35"/>
      <c r="S311" s="35"/>
      <c r="T311" s="36" t="s">
        <v>64</v>
      </c>
      <c r="U311" s="293">
        <v>0</v>
      </c>
      <c r="V311" s="294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 t="s">
        <v>229</v>
      </c>
      <c r="AC311" s="233" t="s">
        <v>1</v>
      </c>
    </row>
    <row r="312" spans="1:29" ht="27" customHeight="1" x14ac:dyDescent="0.25">
      <c r="A312" s="55" t="s">
        <v>478</v>
      </c>
      <c r="B312" s="55" t="s">
        <v>479</v>
      </c>
      <c r="C312" s="32">
        <v>4301051303</v>
      </c>
      <c r="D312" s="309">
        <v>4607091384246</v>
      </c>
      <c r="E312" s="310"/>
      <c r="F312" s="292">
        <v>1.3</v>
      </c>
      <c r="G312" s="33">
        <v>6</v>
      </c>
      <c r="H312" s="292">
        <v>7.8</v>
      </c>
      <c r="I312" s="292">
        <v>8.3640000000000008</v>
      </c>
      <c r="J312" s="33">
        <v>56</v>
      </c>
      <c r="K312" s="34" t="s">
        <v>62</v>
      </c>
      <c r="L312" s="33">
        <v>40</v>
      </c>
      <c r="M312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12"/>
      <c r="O312" s="312"/>
      <c r="P312" s="312"/>
      <c r="Q312" s="310"/>
      <c r="R312" s="35"/>
      <c r="S312" s="35"/>
      <c r="T312" s="36" t="s">
        <v>64</v>
      </c>
      <c r="U312" s="293">
        <v>0</v>
      </c>
      <c r="V312" s="294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480</v>
      </c>
      <c r="B313" s="55" t="s">
        <v>481</v>
      </c>
      <c r="C313" s="32">
        <v>4301051297</v>
      </c>
      <c r="D313" s="309">
        <v>4607091384253</v>
      </c>
      <c r="E313" s="310"/>
      <c r="F313" s="292">
        <v>0.4</v>
      </c>
      <c r="G313" s="33">
        <v>6</v>
      </c>
      <c r="H313" s="292">
        <v>2.4</v>
      </c>
      <c r="I313" s="292">
        <v>2.6840000000000002</v>
      </c>
      <c r="J313" s="33">
        <v>156</v>
      </c>
      <c r="K313" s="34" t="s">
        <v>62</v>
      </c>
      <c r="L313" s="33">
        <v>40</v>
      </c>
      <c r="M313" s="3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12"/>
      <c r="O313" s="312"/>
      <c r="P313" s="312"/>
      <c r="Q313" s="310"/>
      <c r="R313" s="35"/>
      <c r="S313" s="35"/>
      <c r="T313" s="36" t="s">
        <v>64</v>
      </c>
      <c r="U313" s="293">
        <v>0</v>
      </c>
      <c r="V313" s="294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18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19"/>
      <c r="M314" s="315" t="s">
        <v>65</v>
      </c>
      <c r="N314" s="316"/>
      <c r="O314" s="316"/>
      <c r="P314" s="316"/>
      <c r="Q314" s="316"/>
      <c r="R314" s="316"/>
      <c r="S314" s="317"/>
      <c r="T314" s="38" t="s">
        <v>66</v>
      </c>
      <c r="U314" s="295">
        <f>IFERROR(U310/H310,"0")+IFERROR(U311/H311,"0")+IFERROR(U312/H312,"0")+IFERROR(U313/H313,"0")</f>
        <v>0</v>
      </c>
      <c r="V314" s="295">
        <f>IFERROR(V310/H310,"0")+IFERROR(V311/H311,"0")+IFERROR(V312/H312,"0")+IFERROR(V313/H313,"0")</f>
        <v>0</v>
      </c>
      <c r="W314" s="295">
        <f>IFERROR(IF(W310="",0,W310),"0")+IFERROR(IF(W311="",0,W311),"0")+IFERROR(IF(W312="",0,W312),"0")+IFERROR(IF(W313="",0,W313),"0")</f>
        <v>0</v>
      </c>
      <c r="X314" s="296"/>
      <c r="Y314" s="296"/>
    </row>
    <row r="315" spans="1:29" x14ac:dyDescent="0.2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19"/>
      <c r="M315" s="315" t="s">
        <v>65</v>
      </c>
      <c r="N315" s="316"/>
      <c r="O315" s="316"/>
      <c r="P315" s="316"/>
      <c r="Q315" s="316"/>
      <c r="R315" s="316"/>
      <c r="S315" s="317"/>
      <c r="T315" s="38" t="s">
        <v>64</v>
      </c>
      <c r="U315" s="295">
        <f>IFERROR(SUM(U310:U313),"0")</f>
        <v>0</v>
      </c>
      <c r="V315" s="295">
        <f>IFERROR(SUM(V310:V313),"0")</f>
        <v>0</v>
      </c>
      <c r="W315" s="38"/>
      <c r="X315" s="296"/>
      <c r="Y315" s="296"/>
    </row>
    <row r="316" spans="1:29" ht="14.25" customHeight="1" x14ac:dyDescent="0.25">
      <c r="A316" s="320" t="s">
        <v>198</v>
      </c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288"/>
      <c r="Y316" s="288"/>
    </row>
    <row r="317" spans="1:29" ht="27" customHeight="1" x14ac:dyDescent="0.25">
      <c r="A317" s="55" t="s">
        <v>482</v>
      </c>
      <c r="B317" s="55" t="s">
        <v>483</v>
      </c>
      <c r="C317" s="32">
        <v>4301060322</v>
      </c>
      <c r="D317" s="309">
        <v>4607091389357</v>
      </c>
      <c r="E317" s="310"/>
      <c r="F317" s="292">
        <v>1.3</v>
      </c>
      <c r="G317" s="33">
        <v>6</v>
      </c>
      <c r="H317" s="292">
        <v>7.8</v>
      </c>
      <c r="I317" s="292">
        <v>8.2799999999999994</v>
      </c>
      <c r="J317" s="33">
        <v>56</v>
      </c>
      <c r="K317" s="34" t="s">
        <v>62</v>
      </c>
      <c r="L317" s="33">
        <v>40</v>
      </c>
      <c r="M317" s="373" t="s">
        <v>484</v>
      </c>
      <c r="N317" s="312"/>
      <c r="O317" s="312"/>
      <c r="P317" s="312"/>
      <c r="Q317" s="310"/>
      <c r="R317" s="35"/>
      <c r="S317" s="35"/>
      <c r="T317" s="36" t="s">
        <v>64</v>
      </c>
      <c r="U317" s="293">
        <v>0</v>
      </c>
      <c r="V317" s="294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18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19"/>
      <c r="M318" s="315" t="s">
        <v>65</v>
      </c>
      <c r="N318" s="316"/>
      <c r="O318" s="316"/>
      <c r="P318" s="316"/>
      <c r="Q318" s="316"/>
      <c r="R318" s="316"/>
      <c r="S318" s="317"/>
      <c r="T318" s="38" t="s">
        <v>66</v>
      </c>
      <c r="U318" s="295">
        <f>IFERROR(U317/H317,"0")</f>
        <v>0</v>
      </c>
      <c r="V318" s="295">
        <f>IFERROR(V317/H317,"0")</f>
        <v>0</v>
      </c>
      <c r="W318" s="295">
        <f>IFERROR(IF(W317="",0,W317),"0")</f>
        <v>0</v>
      </c>
      <c r="X318" s="296"/>
      <c r="Y318" s="296"/>
    </row>
    <row r="319" spans="1:29" x14ac:dyDescent="0.2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19"/>
      <c r="M319" s="315" t="s">
        <v>65</v>
      </c>
      <c r="N319" s="316"/>
      <c r="O319" s="316"/>
      <c r="P319" s="316"/>
      <c r="Q319" s="316"/>
      <c r="R319" s="316"/>
      <c r="S319" s="317"/>
      <c r="T319" s="38" t="s">
        <v>64</v>
      </c>
      <c r="U319" s="295">
        <f>IFERROR(SUM(U317:U317),"0")</f>
        <v>0</v>
      </c>
      <c r="V319" s="295">
        <f>IFERROR(SUM(V317:V317),"0")</f>
        <v>0</v>
      </c>
      <c r="W319" s="38"/>
      <c r="X319" s="296"/>
      <c r="Y319" s="296"/>
    </row>
    <row r="320" spans="1:29" ht="27.75" customHeight="1" x14ac:dyDescent="0.2">
      <c r="A320" s="325" t="s">
        <v>485</v>
      </c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49"/>
      <c r="Y320" s="49"/>
    </row>
    <row r="321" spans="1:29" ht="16.5" customHeight="1" x14ac:dyDescent="0.25">
      <c r="A321" s="327" t="s">
        <v>486</v>
      </c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289"/>
      <c r="Y321" s="289"/>
    </row>
    <row r="322" spans="1:29" ht="14.25" customHeight="1" x14ac:dyDescent="0.25">
      <c r="A322" s="320" t="s">
        <v>105</v>
      </c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288"/>
      <c r="Y322" s="288"/>
    </row>
    <row r="323" spans="1:29" ht="27" customHeight="1" x14ac:dyDescent="0.25">
      <c r="A323" s="55" t="s">
        <v>487</v>
      </c>
      <c r="B323" s="55" t="s">
        <v>488</v>
      </c>
      <c r="C323" s="32">
        <v>4301011428</v>
      </c>
      <c r="D323" s="309">
        <v>4607091389708</v>
      </c>
      <c r="E323" s="310"/>
      <c r="F323" s="292">
        <v>0.45</v>
      </c>
      <c r="G323" s="33">
        <v>6</v>
      </c>
      <c r="H323" s="292">
        <v>2.7</v>
      </c>
      <c r="I323" s="292">
        <v>2.9</v>
      </c>
      <c r="J323" s="33">
        <v>156</v>
      </c>
      <c r="K323" s="34" t="s">
        <v>101</v>
      </c>
      <c r="L323" s="33">
        <v>50</v>
      </c>
      <c r="M323" s="3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2"/>
      <c r="O323" s="312"/>
      <c r="P323" s="312"/>
      <c r="Q323" s="310"/>
      <c r="R323" s="35"/>
      <c r="S323" s="35"/>
      <c r="T323" s="36" t="s">
        <v>64</v>
      </c>
      <c r="U323" s="293">
        <v>0</v>
      </c>
      <c r="V323" s="29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489</v>
      </c>
      <c r="B324" s="55" t="s">
        <v>490</v>
      </c>
      <c r="C324" s="32">
        <v>4301011427</v>
      </c>
      <c r="D324" s="309">
        <v>4607091389692</v>
      </c>
      <c r="E324" s="310"/>
      <c r="F324" s="292">
        <v>0.45</v>
      </c>
      <c r="G324" s="33">
        <v>6</v>
      </c>
      <c r="H324" s="292">
        <v>2.7</v>
      </c>
      <c r="I324" s="292">
        <v>2.9</v>
      </c>
      <c r="J324" s="33">
        <v>156</v>
      </c>
      <c r="K324" s="34" t="s">
        <v>101</v>
      </c>
      <c r="L324" s="33">
        <v>50</v>
      </c>
      <c r="M324" s="370" t="s">
        <v>491</v>
      </c>
      <c r="N324" s="312"/>
      <c r="O324" s="312"/>
      <c r="P324" s="312"/>
      <c r="Q324" s="310"/>
      <c r="R324" s="35"/>
      <c r="S324" s="35"/>
      <c r="T324" s="36" t="s">
        <v>64</v>
      </c>
      <c r="U324" s="293">
        <v>0</v>
      </c>
      <c r="V324" s="294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18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19"/>
      <c r="M325" s="315" t="s">
        <v>65</v>
      </c>
      <c r="N325" s="316"/>
      <c r="O325" s="316"/>
      <c r="P325" s="316"/>
      <c r="Q325" s="316"/>
      <c r="R325" s="316"/>
      <c r="S325" s="317"/>
      <c r="T325" s="38" t="s">
        <v>66</v>
      </c>
      <c r="U325" s="295">
        <f>IFERROR(U323/H323,"0")+IFERROR(U324/H324,"0")</f>
        <v>0</v>
      </c>
      <c r="V325" s="295">
        <f>IFERROR(V323/H323,"0")+IFERROR(V324/H324,"0")</f>
        <v>0</v>
      </c>
      <c r="W325" s="295">
        <f>IFERROR(IF(W323="",0,W323),"0")+IFERROR(IF(W324="",0,W324),"0")</f>
        <v>0</v>
      </c>
      <c r="X325" s="296"/>
      <c r="Y325" s="296"/>
    </row>
    <row r="326" spans="1:29" x14ac:dyDescent="0.2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19"/>
      <c r="M326" s="315" t="s">
        <v>65</v>
      </c>
      <c r="N326" s="316"/>
      <c r="O326" s="316"/>
      <c r="P326" s="316"/>
      <c r="Q326" s="316"/>
      <c r="R326" s="316"/>
      <c r="S326" s="317"/>
      <c r="T326" s="38" t="s">
        <v>64</v>
      </c>
      <c r="U326" s="295">
        <f>IFERROR(SUM(U323:U324),"0")</f>
        <v>0</v>
      </c>
      <c r="V326" s="295">
        <f>IFERROR(SUM(V323:V324),"0")</f>
        <v>0</v>
      </c>
      <c r="W326" s="38"/>
      <c r="X326" s="296"/>
      <c r="Y326" s="296"/>
    </row>
    <row r="327" spans="1:29" ht="14.25" customHeight="1" x14ac:dyDescent="0.25">
      <c r="A327" s="320" t="s">
        <v>59</v>
      </c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288"/>
      <c r="Y327" s="288"/>
    </row>
    <row r="328" spans="1:29" ht="27" customHeight="1" x14ac:dyDescent="0.25">
      <c r="A328" s="55" t="s">
        <v>492</v>
      </c>
      <c r="B328" s="55" t="s">
        <v>493</v>
      </c>
      <c r="C328" s="32">
        <v>4301031177</v>
      </c>
      <c r="D328" s="309">
        <v>4607091389753</v>
      </c>
      <c r="E328" s="310"/>
      <c r="F328" s="292">
        <v>0.7</v>
      </c>
      <c r="G328" s="33">
        <v>6</v>
      </c>
      <c r="H328" s="292">
        <v>4.2</v>
      </c>
      <c r="I328" s="292">
        <v>4.43</v>
      </c>
      <c r="J328" s="33">
        <v>156</v>
      </c>
      <c r="K328" s="34" t="s">
        <v>62</v>
      </c>
      <c r="L328" s="33">
        <v>45</v>
      </c>
      <c r="M328" s="3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12"/>
      <c r="O328" s="312"/>
      <c r="P328" s="312"/>
      <c r="Q328" s="310"/>
      <c r="R328" s="35"/>
      <c r="S328" s="35"/>
      <c r="T328" s="36" t="s">
        <v>64</v>
      </c>
      <c r="U328" s="293">
        <v>0</v>
      </c>
      <c r="V328" s="294">
        <f t="shared" ref="V328:V334" si="14"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494</v>
      </c>
      <c r="B329" s="55" t="s">
        <v>495</v>
      </c>
      <c r="C329" s="32">
        <v>4301031174</v>
      </c>
      <c r="D329" s="309">
        <v>4607091389760</v>
      </c>
      <c r="E329" s="310"/>
      <c r="F329" s="292">
        <v>0.7</v>
      </c>
      <c r="G329" s="33">
        <v>6</v>
      </c>
      <c r="H329" s="292">
        <v>4.2</v>
      </c>
      <c r="I329" s="292">
        <v>4.43</v>
      </c>
      <c r="J329" s="33">
        <v>156</v>
      </c>
      <c r="K329" s="34" t="s">
        <v>62</v>
      </c>
      <c r="L329" s="33">
        <v>45</v>
      </c>
      <c r="M32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12"/>
      <c r="O329" s="312"/>
      <c r="P329" s="312"/>
      <c r="Q329" s="310"/>
      <c r="R329" s="35"/>
      <c r="S329" s="35"/>
      <c r="T329" s="36" t="s">
        <v>64</v>
      </c>
      <c r="U329" s="293">
        <v>0</v>
      </c>
      <c r="V329" s="294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496</v>
      </c>
      <c r="B330" s="55" t="s">
        <v>497</v>
      </c>
      <c r="C330" s="32">
        <v>4301031175</v>
      </c>
      <c r="D330" s="309">
        <v>4607091389746</v>
      </c>
      <c r="E330" s="310"/>
      <c r="F330" s="292">
        <v>0.7</v>
      </c>
      <c r="G330" s="33">
        <v>6</v>
      </c>
      <c r="H330" s="292">
        <v>4.2</v>
      </c>
      <c r="I330" s="292">
        <v>4.43</v>
      </c>
      <c r="J330" s="33">
        <v>156</v>
      </c>
      <c r="K330" s="34" t="s">
        <v>62</v>
      </c>
      <c r="L330" s="33">
        <v>45</v>
      </c>
      <c r="M330" s="3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12"/>
      <c r="O330" s="312"/>
      <c r="P330" s="312"/>
      <c r="Q330" s="310"/>
      <c r="R330" s="35"/>
      <c r="S330" s="35"/>
      <c r="T330" s="36" t="s">
        <v>64</v>
      </c>
      <c r="U330" s="293">
        <v>0</v>
      </c>
      <c r="V330" s="294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498</v>
      </c>
      <c r="B331" s="55" t="s">
        <v>499</v>
      </c>
      <c r="C331" s="32">
        <v>4301031178</v>
      </c>
      <c r="D331" s="309">
        <v>4607091384338</v>
      </c>
      <c r="E331" s="310"/>
      <c r="F331" s="292">
        <v>0.35</v>
      </c>
      <c r="G331" s="33">
        <v>6</v>
      </c>
      <c r="H331" s="292">
        <v>2.1</v>
      </c>
      <c r="I331" s="292">
        <v>2.23</v>
      </c>
      <c r="J331" s="33">
        <v>234</v>
      </c>
      <c r="K331" s="34" t="s">
        <v>62</v>
      </c>
      <c r="L331" s="33">
        <v>45</v>
      </c>
      <c r="M331" s="3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12"/>
      <c r="O331" s="312"/>
      <c r="P331" s="312"/>
      <c r="Q331" s="310"/>
      <c r="R331" s="35"/>
      <c r="S331" s="35"/>
      <c r="T331" s="36" t="s">
        <v>64</v>
      </c>
      <c r="U331" s="293">
        <v>0</v>
      </c>
      <c r="V331" s="294">
        <f t="shared" si="14"/>
        <v>0</v>
      </c>
      <c r="W331" s="37" t="str">
        <f>IFERROR(IF(V331=0,"",ROUNDUP(V331/H331,0)*0.00502),"")</f>
        <v/>
      </c>
      <c r="X331" s="57"/>
      <c r="Y331" s="58"/>
      <c r="AC331" s="242" t="s">
        <v>1</v>
      </c>
    </row>
    <row r="332" spans="1:29" ht="37.5" customHeight="1" x14ac:dyDescent="0.25">
      <c r="A332" s="55" t="s">
        <v>500</v>
      </c>
      <c r="B332" s="55" t="s">
        <v>501</v>
      </c>
      <c r="C332" s="32">
        <v>4301031171</v>
      </c>
      <c r="D332" s="309">
        <v>4607091389524</v>
      </c>
      <c r="E332" s="310"/>
      <c r="F332" s="292">
        <v>0.35</v>
      </c>
      <c r="G332" s="33">
        <v>6</v>
      </c>
      <c r="H332" s="292">
        <v>2.1</v>
      </c>
      <c r="I332" s="292">
        <v>2.23</v>
      </c>
      <c r="J332" s="33">
        <v>234</v>
      </c>
      <c r="K332" s="34" t="s">
        <v>62</v>
      </c>
      <c r="L332" s="33">
        <v>45</v>
      </c>
      <c r="M332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12"/>
      <c r="O332" s="312"/>
      <c r="P332" s="312"/>
      <c r="Q332" s="310"/>
      <c r="R332" s="35"/>
      <c r="S332" s="35"/>
      <c r="T332" s="36" t="s">
        <v>64</v>
      </c>
      <c r="U332" s="293">
        <v>0</v>
      </c>
      <c r="V332" s="294">
        <f t="shared" si="14"/>
        <v>0</v>
      </c>
      <c r="W332" s="37" t="str">
        <f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502</v>
      </c>
      <c r="B333" s="55" t="s">
        <v>503</v>
      </c>
      <c r="C333" s="32">
        <v>4301031170</v>
      </c>
      <c r="D333" s="309">
        <v>4607091384345</v>
      </c>
      <c r="E333" s="310"/>
      <c r="F333" s="292">
        <v>0.35</v>
      </c>
      <c r="G333" s="33">
        <v>6</v>
      </c>
      <c r="H333" s="292">
        <v>2.1</v>
      </c>
      <c r="I333" s="292">
        <v>2.23</v>
      </c>
      <c r="J333" s="33">
        <v>234</v>
      </c>
      <c r="K333" s="34" t="s">
        <v>62</v>
      </c>
      <c r="L333" s="33">
        <v>45</v>
      </c>
      <c r="M333" s="3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12"/>
      <c r="O333" s="312"/>
      <c r="P333" s="312"/>
      <c r="Q333" s="310"/>
      <c r="R333" s="35"/>
      <c r="S333" s="35"/>
      <c r="T333" s="36" t="s">
        <v>64</v>
      </c>
      <c r="U333" s="293">
        <v>0</v>
      </c>
      <c r="V333" s="294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27" customHeight="1" x14ac:dyDescent="0.25">
      <c r="A334" s="55" t="s">
        <v>504</v>
      </c>
      <c r="B334" s="55" t="s">
        <v>505</v>
      </c>
      <c r="C334" s="32">
        <v>4301031172</v>
      </c>
      <c r="D334" s="309">
        <v>4607091389531</v>
      </c>
      <c r="E334" s="310"/>
      <c r="F334" s="292">
        <v>0.35</v>
      </c>
      <c r="G334" s="33">
        <v>6</v>
      </c>
      <c r="H334" s="292">
        <v>2.1</v>
      </c>
      <c r="I334" s="292">
        <v>2.23</v>
      </c>
      <c r="J334" s="33">
        <v>234</v>
      </c>
      <c r="K334" s="34" t="s">
        <v>62</v>
      </c>
      <c r="L334" s="33">
        <v>45</v>
      </c>
      <c r="M334" s="3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12"/>
      <c r="O334" s="312"/>
      <c r="P334" s="312"/>
      <c r="Q334" s="310"/>
      <c r="R334" s="35"/>
      <c r="S334" s="35"/>
      <c r="T334" s="36" t="s">
        <v>64</v>
      </c>
      <c r="U334" s="293">
        <v>0</v>
      </c>
      <c r="V334" s="294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x14ac:dyDescent="0.2">
      <c r="A335" s="318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19"/>
      <c r="M335" s="315" t="s">
        <v>65</v>
      </c>
      <c r="N335" s="316"/>
      <c r="O335" s="316"/>
      <c r="P335" s="316"/>
      <c r="Q335" s="316"/>
      <c r="R335" s="316"/>
      <c r="S335" s="317"/>
      <c r="T335" s="38" t="s">
        <v>66</v>
      </c>
      <c r="U335" s="295">
        <f>IFERROR(U328/H328,"0")+IFERROR(U329/H329,"0")+IFERROR(U330/H330,"0")+IFERROR(U331/H331,"0")+IFERROR(U332/H332,"0")+IFERROR(U333/H333,"0")+IFERROR(U334/H334,"0")</f>
        <v>0</v>
      </c>
      <c r="V335" s="295">
        <f>IFERROR(V328/H328,"0")+IFERROR(V329/H329,"0")+IFERROR(V330/H330,"0")+IFERROR(V331/H331,"0")+IFERROR(V332/H332,"0")+IFERROR(V333/H333,"0")+IFERROR(V334/H334,"0")</f>
        <v>0</v>
      </c>
      <c r="W335" s="295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296"/>
      <c r="Y335" s="296"/>
    </row>
    <row r="336" spans="1:29" x14ac:dyDescent="0.2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19"/>
      <c r="M336" s="315" t="s">
        <v>65</v>
      </c>
      <c r="N336" s="316"/>
      <c r="O336" s="316"/>
      <c r="P336" s="316"/>
      <c r="Q336" s="316"/>
      <c r="R336" s="316"/>
      <c r="S336" s="317"/>
      <c r="T336" s="38" t="s">
        <v>64</v>
      </c>
      <c r="U336" s="295">
        <f>IFERROR(SUM(U328:U334),"0")</f>
        <v>0</v>
      </c>
      <c r="V336" s="295">
        <f>IFERROR(SUM(V328:V334),"0")</f>
        <v>0</v>
      </c>
      <c r="W336" s="38"/>
      <c r="X336" s="296"/>
      <c r="Y336" s="296"/>
    </row>
    <row r="337" spans="1:29" ht="14.25" customHeight="1" x14ac:dyDescent="0.25">
      <c r="A337" s="320" t="s">
        <v>67</v>
      </c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288"/>
      <c r="Y337" s="288"/>
    </row>
    <row r="338" spans="1:29" ht="27" customHeight="1" x14ac:dyDescent="0.25">
      <c r="A338" s="55" t="s">
        <v>506</v>
      </c>
      <c r="B338" s="55" t="s">
        <v>507</v>
      </c>
      <c r="C338" s="32">
        <v>4301051258</v>
      </c>
      <c r="D338" s="309">
        <v>4607091389685</v>
      </c>
      <c r="E338" s="310"/>
      <c r="F338" s="292">
        <v>1.3</v>
      </c>
      <c r="G338" s="33">
        <v>6</v>
      </c>
      <c r="H338" s="292">
        <v>7.8</v>
      </c>
      <c r="I338" s="292">
        <v>8.3460000000000001</v>
      </c>
      <c r="J338" s="33">
        <v>56</v>
      </c>
      <c r="K338" s="34" t="s">
        <v>129</v>
      </c>
      <c r="L338" s="33">
        <v>45</v>
      </c>
      <c r="M338" s="3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12"/>
      <c r="O338" s="312"/>
      <c r="P338" s="312"/>
      <c r="Q338" s="310"/>
      <c r="R338" s="35"/>
      <c r="S338" s="35"/>
      <c r="T338" s="36" t="s">
        <v>64</v>
      </c>
      <c r="U338" s="293">
        <v>0</v>
      </c>
      <c r="V338" s="294">
        <f>IFERROR(IF(U338="",0,CEILING((U338/$H338),1)*$H338),"")</f>
        <v>0</v>
      </c>
      <c r="W338" s="37" t="str">
        <f>IFERROR(IF(V338=0,"",ROUNDUP(V338/H338,0)*0.02175),"")</f>
        <v/>
      </c>
      <c r="X338" s="57"/>
      <c r="Y338" s="58"/>
      <c r="AC338" s="246" t="s">
        <v>1</v>
      </c>
    </row>
    <row r="339" spans="1:29" ht="27" customHeight="1" x14ac:dyDescent="0.25">
      <c r="A339" s="55" t="s">
        <v>508</v>
      </c>
      <c r="B339" s="55" t="s">
        <v>509</v>
      </c>
      <c r="C339" s="32">
        <v>4301051431</v>
      </c>
      <c r="D339" s="309">
        <v>4607091389654</v>
      </c>
      <c r="E339" s="310"/>
      <c r="F339" s="292">
        <v>0.33</v>
      </c>
      <c r="G339" s="33">
        <v>6</v>
      </c>
      <c r="H339" s="292">
        <v>1.98</v>
      </c>
      <c r="I339" s="292">
        <v>2.258</v>
      </c>
      <c r="J339" s="33">
        <v>156</v>
      </c>
      <c r="K339" s="34" t="s">
        <v>129</v>
      </c>
      <c r="L339" s="33">
        <v>45</v>
      </c>
      <c r="M339" s="359" t="s">
        <v>510</v>
      </c>
      <c r="N339" s="312"/>
      <c r="O339" s="312"/>
      <c r="P339" s="312"/>
      <c r="Q339" s="310"/>
      <c r="R339" s="35"/>
      <c r="S339" s="35"/>
      <c r="T339" s="36" t="s">
        <v>64</v>
      </c>
      <c r="U339" s="293">
        <v>0</v>
      </c>
      <c r="V339" s="294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247" t="s">
        <v>1</v>
      </c>
    </row>
    <row r="340" spans="1:29" ht="27" customHeight="1" x14ac:dyDescent="0.25">
      <c r="A340" s="55" t="s">
        <v>511</v>
      </c>
      <c r="B340" s="55" t="s">
        <v>512</v>
      </c>
      <c r="C340" s="32">
        <v>4301051284</v>
      </c>
      <c r="D340" s="309">
        <v>4607091384352</v>
      </c>
      <c r="E340" s="310"/>
      <c r="F340" s="292">
        <v>0.6</v>
      </c>
      <c r="G340" s="33">
        <v>4</v>
      </c>
      <c r="H340" s="292">
        <v>2.4</v>
      </c>
      <c r="I340" s="292">
        <v>2.6459999999999999</v>
      </c>
      <c r="J340" s="33">
        <v>120</v>
      </c>
      <c r="K340" s="34" t="s">
        <v>129</v>
      </c>
      <c r="L340" s="33">
        <v>45</v>
      </c>
      <c r="M340" s="3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12"/>
      <c r="O340" s="312"/>
      <c r="P340" s="312"/>
      <c r="Q340" s="310"/>
      <c r="R340" s="35"/>
      <c r="S340" s="35"/>
      <c r="T340" s="36" t="s">
        <v>64</v>
      </c>
      <c r="U340" s="293">
        <v>0</v>
      </c>
      <c r="V340" s="294">
        <f>IFERROR(IF(U340="",0,CEILING((U340/$H340),1)*$H340),"")</f>
        <v>0</v>
      </c>
      <c r="W340" s="37" t="str">
        <f>IFERROR(IF(V340=0,"",ROUNDUP(V340/H340,0)*0.00937),"")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513</v>
      </c>
      <c r="B341" s="55" t="s">
        <v>514</v>
      </c>
      <c r="C341" s="32">
        <v>4301051257</v>
      </c>
      <c r="D341" s="309">
        <v>4607091389661</v>
      </c>
      <c r="E341" s="310"/>
      <c r="F341" s="292">
        <v>0.55000000000000004</v>
      </c>
      <c r="G341" s="33">
        <v>4</v>
      </c>
      <c r="H341" s="292">
        <v>2.2000000000000002</v>
      </c>
      <c r="I341" s="292">
        <v>2.492</v>
      </c>
      <c r="J341" s="33">
        <v>120</v>
      </c>
      <c r="K341" s="34" t="s">
        <v>129</v>
      </c>
      <c r="L341" s="33">
        <v>45</v>
      </c>
      <c r="M341" s="36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12"/>
      <c r="O341" s="312"/>
      <c r="P341" s="312"/>
      <c r="Q341" s="310"/>
      <c r="R341" s="35"/>
      <c r="S341" s="35"/>
      <c r="T341" s="36" t="s">
        <v>64</v>
      </c>
      <c r="U341" s="293">
        <v>0</v>
      </c>
      <c r="V341" s="294">
        <f>IFERROR(IF(U341="",0,CEILING((U341/$H341),1)*$H341),"")</f>
        <v>0</v>
      </c>
      <c r="W341" s="37" t="str">
        <f>IFERROR(IF(V341=0,"",ROUNDUP(V341/H341,0)*0.00937),"")</f>
        <v/>
      </c>
      <c r="X341" s="57"/>
      <c r="Y341" s="58"/>
      <c r="AC341" s="249" t="s">
        <v>1</v>
      </c>
    </row>
    <row r="342" spans="1:29" x14ac:dyDescent="0.2">
      <c r="A342" s="318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19"/>
      <c r="M342" s="315" t="s">
        <v>65</v>
      </c>
      <c r="N342" s="316"/>
      <c r="O342" s="316"/>
      <c r="P342" s="316"/>
      <c r="Q342" s="316"/>
      <c r="R342" s="316"/>
      <c r="S342" s="317"/>
      <c r="T342" s="38" t="s">
        <v>66</v>
      </c>
      <c r="U342" s="295">
        <f>IFERROR(U338/H338,"0")+IFERROR(U339/H339,"0")+IFERROR(U340/H340,"0")+IFERROR(U341/H341,"0")</f>
        <v>0</v>
      </c>
      <c r="V342" s="295">
        <f>IFERROR(V338/H338,"0")+IFERROR(V339/H339,"0")+IFERROR(V340/H340,"0")+IFERROR(V341/H341,"0")</f>
        <v>0</v>
      </c>
      <c r="W342" s="295">
        <f>IFERROR(IF(W338="",0,W338),"0")+IFERROR(IF(W339="",0,W339),"0")+IFERROR(IF(W340="",0,W340),"0")+IFERROR(IF(W341="",0,W341),"0")</f>
        <v>0</v>
      </c>
      <c r="X342" s="296"/>
      <c r="Y342" s="296"/>
    </row>
    <row r="343" spans="1:29" x14ac:dyDescent="0.2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19"/>
      <c r="M343" s="315" t="s">
        <v>65</v>
      </c>
      <c r="N343" s="316"/>
      <c r="O343" s="316"/>
      <c r="P343" s="316"/>
      <c r="Q343" s="316"/>
      <c r="R343" s="316"/>
      <c r="S343" s="317"/>
      <c r="T343" s="38" t="s">
        <v>64</v>
      </c>
      <c r="U343" s="295">
        <f>IFERROR(SUM(U338:U341),"0")</f>
        <v>0</v>
      </c>
      <c r="V343" s="295">
        <f>IFERROR(SUM(V338:V341),"0")</f>
        <v>0</v>
      </c>
      <c r="W343" s="38"/>
      <c r="X343" s="296"/>
      <c r="Y343" s="296"/>
    </row>
    <row r="344" spans="1:29" ht="14.25" customHeight="1" x14ac:dyDescent="0.25">
      <c r="A344" s="320" t="s">
        <v>198</v>
      </c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288"/>
      <c r="Y344" s="288"/>
    </row>
    <row r="345" spans="1:29" ht="27" customHeight="1" x14ac:dyDescent="0.25">
      <c r="A345" s="55" t="s">
        <v>515</v>
      </c>
      <c r="B345" s="55" t="s">
        <v>516</v>
      </c>
      <c r="C345" s="32">
        <v>4301060352</v>
      </c>
      <c r="D345" s="309">
        <v>4680115881648</v>
      </c>
      <c r="E345" s="310"/>
      <c r="F345" s="292">
        <v>1</v>
      </c>
      <c r="G345" s="33">
        <v>4</v>
      </c>
      <c r="H345" s="292">
        <v>4</v>
      </c>
      <c r="I345" s="292">
        <v>4.4039999999999999</v>
      </c>
      <c r="J345" s="33">
        <v>104</v>
      </c>
      <c r="K345" s="34" t="s">
        <v>62</v>
      </c>
      <c r="L345" s="33">
        <v>35</v>
      </c>
      <c r="M345" s="357" t="s">
        <v>517</v>
      </c>
      <c r="N345" s="312"/>
      <c r="O345" s="312"/>
      <c r="P345" s="312"/>
      <c r="Q345" s="310"/>
      <c r="R345" s="35"/>
      <c r="S345" s="35"/>
      <c r="T345" s="36" t="s">
        <v>64</v>
      </c>
      <c r="U345" s="293">
        <v>0</v>
      </c>
      <c r="V345" s="294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50" t="s">
        <v>1</v>
      </c>
    </row>
    <row r="346" spans="1:29" x14ac:dyDescent="0.2">
      <c r="A346" s="318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19"/>
      <c r="M346" s="315" t="s">
        <v>65</v>
      </c>
      <c r="N346" s="316"/>
      <c r="O346" s="316"/>
      <c r="P346" s="316"/>
      <c r="Q346" s="316"/>
      <c r="R346" s="316"/>
      <c r="S346" s="317"/>
      <c r="T346" s="38" t="s">
        <v>66</v>
      </c>
      <c r="U346" s="295">
        <f>IFERROR(U345/H345,"0")</f>
        <v>0</v>
      </c>
      <c r="V346" s="295">
        <f>IFERROR(V345/H345,"0")</f>
        <v>0</v>
      </c>
      <c r="W346" s="295">
        <f>IFERROR(IF(W345="",0,W345),"0")</f>
        <v>0</v>
      </c>
      <c r="X346" s="296"/>
      <c r="Y346" s="296"/>
    </row>
    <row r="347" spans="1:29" x14ac:dyDescent="0.2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19"/>
      <c r="M347" s="315" t="s">
        <v>65</v>
      </c>
      <c r="N347" s="316"/>
      <c r="O347" s="316"/>
      <c r="P347" s="316"/>
      <c r="Q347" s="316"/>
      <c r="R347" s="316"/>
      <c r="S347" s="317"/>
      <c r="T347" s="38" t="s">
        <v>64</v>
      </c>
      <c r="U347" s="295">
        <f>IFERROR(SUM(U345:U345),"0")</f>
        <v>0</v>
      </c>
      <c r="V347" s="295">
        <f>IFERROR(SUM(V345:V345),"0")</f>
        <v>0</v>
      </c>
      <c r="W347" s="38"/>
      <c r="X347" s="296"/>
      <c r="Y347" s="296"/>
    </row>
    <row r="348" spans="1:29" ht="16.5" customHeight="1" x14ac:dyDescent="0.25">
      <c r="A348" s="327" t="s">
        <v>518</v>
      </c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289"/>
      <c r="Y348" s="289"/>
    </row>
    <row r="349" spans="1:29" ht="14.25" customHeight="1" x14ac:dyDescent="0.25">
      <c r="A349" s="320" t="s">
        <v>98</v>
      </c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288"/>
      <c r="Y349" s="288"/>
    </row>
    <row r="350" spans="1:29" ht="27" customHeight="1" x14ac:dyDescent="0.25">
      <c r="A350" s="55" t="s">
        <v>519</v>
      </c>
      <c r="B350" s="55" t="s">
        <v>520</v>
      </c>
      <c r="C350" s="32">
        <v>4301020196</v>
      </c>
      <c r="D350" s="309">
        <v>4607091389388</v>
      </c>
      <c r="E350" s="310"/>
      <c r="F350" s="292">
        <v>1.3</v>
      </c>
      <c r="G350" s="33">
        <v>4</v>
      </c>
      <c r="H350" s="292">
        <v>5.2</v>
      </c>
      <c r="I350" s="292">
        <v>5.6079999999999997</v>
      </c>
      <c r="J350" s="33">
        <v>104</v>
      </c>
      <c r="K350" s="34" t="s">
        <v>129</v>
      </c>
      <c r="L350" s="33">
        <v>35</v>
      </c>
      <c r="M350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12"/>
      <c r="O350" s="312"/>
      <c r="P350" s="312"/>
      <c r="Q350" s="310"/>
      <c r="R350" s="35"/>
      <c r="S350" s="35"/>
      <c r="T350" s="36" t="s">
        <v>64</v>
      </c>
      <c r="U350" s="293">
        <v>0</v>
      </c>
      <c r="V350" s="294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1" t="s">
        <v>1</v>
      </c>
    </row>
    <row r="351" spans="1:29" ht="27" customHeight="1" x14ac:dyDescent="0.25">
      <c r="A351" s="55" t="s">
        <v>521</v>
      </c>
      <c r="B351" s="55" t="s">
        <v>522</v>
      </c>
      <c r="C351" s="32">
        <v>4301020185</v>
      </c>
      <c r="D351" s="309">
        <v>4607091389364</v>
      </c>
      <c r="E351" s="310"/>
      <c r="F351" s="292">
        <v>0.42</v>
      </c>
      <c r="G351" s="33">
        <v>6</v>
      </c>
      <c r="H351" s="292">
        <v>2.52</v>
      </c>
      <c r="I351" s="292">
        <v>2.75</v>
      </c>
      <c r="J351" s="33">
        <v>156</v>
      </c>
      <c r="K351" s="34" t="s">
        <v>129</v>
      </c>
      <c r="L351" s="33">
        <v>35</v>
      </c>
      <c r="M351" s="3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12"/>
      <c r="O351" s="312"/>
      <c r="P351" s="312"/>
      <c r="Q351" s="310"/>
      <c r="R351" s="35"/>
      <c r="S351" s="35"/>
      <c r="T351" s="36" t="s">
        <v>64</v>
      </c>
      <c r="U351" s="293">
        <v>0</v>
      </c>
      <c r="V351" s="294">
        <f>IFERROR(IF(U351="",0,CEILING((U351/$H351),1)*$H351),"")</f>
        <v>0</v>
      </c>
      <c r="W351" s="37" t="str">
        <f>IFERROR(IF(V351=0,"",ROUNDUP(V351/H351,0)*0.00753),"")</f>
        <v/>
      </c>
      <c r="X351" s="57"/>
      <c r="Y351" s="58"/>
      <c r="AC351" s="252" t="s">
        <v>1</v>
      </c>
    </row>
    <row r="352" spans="1:29" x14ac:dyDescent="0.2">
      <c r="A352" s="318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19"/>
      <c r="M352" s="315" t="s">
        <v>65</v>
      </c>
      <c r="N352" s="316"/>
      <c r="O352" s="316"/>
      <c r="P352" s="316"/>
      <c r="Q352" s="316"/>
      <c r="R352" s="316"/>
      <c r="S352" s="317"/>
      <c r="T352" s="38" t="s">
        <v>66</v>
      </c>
      <c r="U352" s="295">
        <f>IFERROR(U350/H350,"0")+IFERROR(U351/H351,"0")</f>
        <v>0</v>
      </c>
      <c r="V352" s="295">
        <f>IFERROR(V350/H350,"0")+IFERROR(V351/H351,"0")</f>
        <v>0</v>
      </c>
      <c r="W352" s="295">
        <f>IFERROR(IF(W350="",0,W350),"0")+IFERROR(IF(W351="",0,W351),"0")</f>
        <v>0</v>
      </c>
      <c r="X352" s="296"/>
      <c r="Y352" s="296"/>
    </row>
    <row r="353" spans="1:29" x14ac:dyDescent="0.2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19"/>
      <c r="M353" s="315" t="s">
        <v>65</v>
      </c>
      <c r="N353" s="316"/>
      <c r="O353" s="316"/>
      <c r="P353" s="316"/>
      <c r="Q353" s="316"/>
      <c r="R353" s="316"/>
      <c r="S353" s="317"/>
      <c r="T353" s="38" t="s">
        <v>64</v>
      </c>
      <c r="U353" s="295">
        <f>IFERROR(SUM(U350:U351),"0")</f>
        <v>0</v>
      </c>
      <c r="V353" s="295">
        <f>IFERROR(SUM(V350:V351),"0")</f>
        <v>0</v>
      </c>
      <c r="W353" s="38"/>
      <c r="X353" s="296"/>
      <c r="Y353" s="296"/>
    </row>
    <row r="354" spans="1:29" ht="14.25" customHeight="1" x14ac:dyDescent="0.25">
      <c r="A354" s="320" t="s">
        <v>59</v>
      </c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288"/>
      <c r="Y354" s="288"/>
    </row>
    <row r="355" spans="1:29" ht="27" customHeight="1" x14ac:dyDescent="0.25">
      <c r="A355" s="55" t="s">
        <v>523</v>
      </c>
      <c r="B355" s="55" t="s">
        <v>524</v>
      </c>
      <c r="C355" s="32">
        <v>4301031195</v>
      </c>
      <c r="D355" s="309">
        <v>4607091389739</v>
      </c>
      <c r="E355" s="310"/>
      <c r="F355" s="292">
        <v>0.7</v>
      </c>
      <c r="G355" s="33">
        <v>6</v>
      </c>
      <c r="H355" s="292">
        <v>4.2</v>
      </c>
      <c r="I355" s="292">
        <v>4.43</v>
      </c>
      <c r="J355" s="33">
        <v>156</v>
      </c>
      <c r="K355" s="34" t="s">
        <v>62</v>
      </c>
      <c r="L355" s="33">
        <v>45</v>
      </c>
      <c r="M355" s="35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12"/>
      <c r="O355" s="312"/>
      <c r="P355" s="312"/>
      <c r="Q355" s="310"/>
      <c r="R355" s="35"/>
      <c r="S355" s="35"/>
      <c r="T355" s="36" t="s">
        <v>64</v>
      </c>
      <c r="U355" s="293">
        <v>0</v>
      </c>
      <c r="V355" s="29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253" t="s">
        <v>1</v>
      </c>
    </row>
    <row r="356" spans="1:29" ht="27" customHeight="1" x14ac:dyDescent="0.25">
      <c r="A356" s="55" t="s">
        <v>525</v>
      </c>
      <c r="B356" s="55" t="s">
        <v>526</v>
      </c>
      <c r="C356" s="32">
        <v>4301031176</v>
      </c>
      <c r="D356" s="309">
        <v>4607091389425</v>
      </c>
      <c r="E356" s="310"/>
      <c r="F356" s="292">
        <v>0.35</v>
      </c>
      <c r="G356" s="33">
        <v>6</v>
      </c>
      <c r="H356" s="292">
        <v>2.1</v>
      </c>
      <c r="I356" s="292">
        <v>2.23</v>
      </c>
      <c r="J356" s="33">
        <v>234</v>
      </c>
      <c r="K356" s="34" t="s">
        <v>62</v>
      </c>
      <c r="L356" s="33">
        <v>45</v>
      </c>
      <c r="M356" s="3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12"/>
      <c r="O356" s="312"/>
      <c r="P356" s="312"/>
      <c r="Q356" s="310"/>
      <c r="R356" s="35"/>
      <c r="S356" s="35"/>
      <c r="T356" s="36" t="s">
        <v>64</v>
      </c>
      <c r="U356" s="293">
        <v>0</v>
      </c>
      <c r="V356" s="294">
        <f>IFERROR(IF(U356="",0,CEILING((U356/$H356),1)*$H356),"")</f>
        <v>0</v>
      </c>
      <c r="W356" s="37" t="str">
        <f>IFERROR(IF(V356=0,"",ROUNDUP(V356/H356,0)*0.00502),"")</f>
        <v/>
      </c>
      <c r="X356" s="57"/>
      <c r="Y356" s="58"/>
      <c r="AC356" s="254" t="s">
        <v>1</v>
      </c>
    </row>
    <row r="357" spans="1:29" ht="27" customHeight="1" x14ac:dyDescent="0.25">
      <c r="A357" s="55" t="s">
        <v>527</v>
      </c>
      <c r="B357" s="55" t="s">
        <v>528</v>
      </c>
      <c r="C357" s="32">
        <v>4301031167</v>
      </c>
      <c r="D357" s="309">
        <v>4680115880771</v>
      </c>
      <c r="E357" s="310"/>
      <c r="F357" s="292">
        <v>0.28000000000000003</v>
      </c>
      <c r="G357" s="33">
        <v>6</v>
      </c>
      <c r="H357" s="292">
        <v>1.68</v>
      </c>
      <c r="I357" s="292">
        <v>1.81</v>
      </c>
      <c r="J357" s="33">
        <v>234</v>
      </c>
      <c r="K357" s="34" t="s">
        <v>62</v>
      </c>
      <c r="L357" s="33">
        <v>45</v>
      </c>
      <c r="M357" s="3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12"/>
      <c r="O357" s="312"/>
      <c r="P357" s="312"/>
      <c r="Q357" s="310"/>
      <c r="R357" s="35"/>
      <c r="S357" s="35"/>
      <c r="T357" s="36" t="s">
        <v>64</v>
      </c>
      <c r="U357" s="293">
        <v>0</v>
      </c>
      <c r="V357" s="294">
        <f>IFERROR(IF(U357="",0,CEILING((U357/$H357),1)*$H357),"")</f>
        <v>0</v>
      </c>
      <c r="W357" s="37" t="str">
        <f>IFERROR(IF(V357=0,"",ROUNDUP(V357/H357,0)*0.00502),"")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529</v>
      </c>
      <c r="B358" s="55" t="s">
        <v>530</v>
      </c>
      <c r="C358" s="32">
        <v>4301031173</v>
      </c>
      <c r="D358" s="309">
        <v>4607091389500</v>
      </c>
      <c r="E358" s="310"/>
      <c r="F358" s="292">
        <v>0.35</v>
      </c>
      <c r="G358" s="33">
        <v>6</v>
      </c>
      <c r="H358" s="292">
        <v>2.1</v>
      </c>
      <c r="I358" s="292">
        <v>2.23</v>
      </c>
      <c r="J358" s="33">
        <v>234</v>
      </c>
      <c r="K358" s="34" t="s">
        <v>62</v>
      </c>
      <c r="L358" s="33">
        <v>45</v>
      </c>
      <c r="M358" s="3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12"/>
      <c r="O358" s="312"/>
      <c r="P358" s="312"/>
      <c r="Q358" s="310"/>
      <c r="R358" s="35"/>
      <c r="S358" s="35"/>
      <c r="T358" s="36" t="s">
        <v>64</v>
      </c>
      <c r="U358" s="293">
        <v>0</v>
      </c>
      <c r="V358" s="294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531</v>
      </c>
      <c r="B359" s="55" t="s">
        <v>532</v>
      </c>
      <c r="C359" s="32">
        <v>4301031103</v>
      </c>
      <c r="D359" s="309">
        <v>4680115881983</v>
      </c>
      <c r="E359" s="310"/>
      <c r="F359" s="292">
        <v>0.28000000000000003</v>
      </c>
      <c r="G359" s="33">
        <v>4</v>
      </c>
      <c r="H359" s="292">
        <v>1.1200000000000001</v>
      </c>
      <c r="I359" s="292">
        <v>1.252</v>
      </c>
      <c r="J359" s="33">
        <v>234</v>
      </c>
      <c r="K359" s="34" t="s">
        <v>62</v>
      </c>
      <c r="L359" s="33">
        <v>40</v>
      </c>
      <c r="M359" s="349" t="s">
        <v>533</v>
      </c>
      <c r="N359" s="312"/>
      <c r="O359" s="312"/>
      <c r="P359" s="312"/>
      <c r="Q359" s="310"/>
      <c r="R359" s="35"/>
      <c r="S359" s="35"/>
      <c r="T359" s="36" t="s">
        <v>64</v>
      </c>
      <c r="U359" s="293">
        <v>0</v>
      </c>
      <c r="V359" s="294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x14ac:dyDescent="0.2">
      <c r="A360" s="318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19"/>
      <c r="M360" s="315" t="s">
        <v>65</v>
      </c>
      <c r="N360" s="316"/>
      <c r="O360" s="316"/>
      <c r="P360" s="316"/>
      <c r="Q360" s="316"/>
      <c r="R360" s="316"/>
      <c r="S360" s="317"/>
      <c r="T360" s="38" t="s">
        <v>66</v>
      </c>
      <c r="U360" s="295">
        <f>IFERROR(U355/H355,"0")+IFERROR(U356/H356,"0")+IFERROR(U357/H357,"0")+IFERROR(U358/H358,"0")+IFERROR(U359/H359,"0")</f>
        <v>0</v>
      </c>
      <c r="V360" s="295">
        <f>IFERROR(V355/H355,"0")+IFERROR(V356/H356,"0")+IFERROR(V357/H357,"0")+IFERROR(V358/H358,"0")+IFERROR(V359/H359,"0")</f>
        <v>0</v>
      </c>
      <c r="W360" s="295">
        <f>IFERROR(IF(W355="",0,W355),"0")+IFERROR(IF(W356="",0,W356),"0")+IFERROR(IF(W357="",0,W357),"0")+IFERROR(IF(W358="",0,W358),"0")+IFERROR(IF(W359="",0,W359),"0")</f>
        <v>0</v>
      </c>
      <c r="X360" s="296"/>
      <c r="Y360" s="296"/>
    </row>
    <row r="361" spans="1:29" x14ac:dyDescent="0.2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19"/>
      <c r="M361" s="315" t="s">
        <v>65</v>
      </c>
      <c r="N361" s="316"/>
      <c r="O361" s="316"/>
      <c r="P361" s="316"/>
      <c r="Q361" s="316"/>
      <c r="R361" s="316"/>
      <c r="S361" s="317"/>
      <c r="T361" s="38" t="s">
        <v>64</v>
      </c>
      <c r="U361" s="295">
        <f>IFERROR(SUM(U355:U359),"0")</f>
        <v>0</v>
      </c>
      <c r="V361" s="295">
        <f>IFERROR(SUM(V355:V359),"0")</f>
        <v>0</v>
      </c>
      <c r="W361" s="38"/>
      <c r="X361" s="296"/>
      <c r="Y361" s="296"/>
    </row>
    <row r="362" spans="1:29" ht="27.75" customHeight="1" x14ac:dyDescent="0.2">
      <c r="A362" s="325" t="s">
        <v>534</v>
      </c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49"/>
      <c r="Y362" s="49"/>
    </row>
    <row r="363" spans="1:29" ht="16.5" customHeight="1" x14ac:dyDescent="0.25">
      <c r="A363" s="327" t="s">
        <v>534</v>
      </c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289"/>
      <c r="Y363" s="289"/>
    </row>
    <row r="364" spans="1:29" ht="14.25" customHeight="1" x14ac:dyDescent="0.25">
      <c r="A364" s="320" t="s">
        <v>105</v>
      </c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288"/>
      <c r="Y364" s="288"/>
    </row>
    <row r="365" spans="1:29" ht="27" customHeight="1" x14ac:dyDescent="0.25">
      <c r="A365" s="55" t="s">
        <v>535</v>
      </c>
      <c r="B365" s="55" t="s">
        <v>536</v>
      </c>
      <c r="C365" s="32">
        <v>4301011371</v>
      </c>
      <c r="D365" s="309">
        <v>4607091389067</v>
      </c>
      <c r="E365" s="310"/>
      <c r="F365" s="292">
        <v>0.88</v>
      </c>
      <c r="G365" s="33">
        <v>6</v>
      </c>
      <c r="H365" s="292">
        <v>5.28</v>
      </c>
      <c r="I365" s="292">
        <v>5.64</v>
      </c>
      <c r="J365" s="33">
        <v>104</v>
      </c>
      <c r="K365" s="34" t="s">
        <v>129</v>
      </c>
      <c r="L365" s="33">
        <v>55</v>
      </c>
      <c r="M365" s="3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12"/>
      <c r="O365" s="312"/>
      <c r="P365" s="312"/>
      <c r="Q365" s="310"/>
      <c r="R365" s="35"/>
      <c r="S365" s="35"/>
      <c r="T365" s="36" t="s">
        <v>64</v>
      </c>
      <c r="U365" s="293">
        <v>0</v>
      </c>
      <c r="V365" s="294">
        <f t="shared" ref="V365:V374" si="15"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537</v>
      </c>
      <c r="B366" s="55" t="s">
        <v>538</v>
      </c>
      <c r="C366" s="32">
        <v>4301011363</v>
      </c>
      <c r="D366" s="309">
        <v>4607091383522</v>
      </c>
      <c r="E366" s="310"/>
      <c r="F366" s="292">
        <v>0.88</v>
      </c>
      <c r="G366" s="33">
        <v>6</v>
      </c>
      <c r="H366" s="292">
        <v>5.28</v>
      </c>
      <c r="I366" s="292">
        <v>5.64</v>
      </c>
      <c r="J366" s="33">
        <v>104</v>
      </c>
      <c r="K366" s="34" t="s">
        <v>101</v>
      </c>
      <c r="L366" s="33">
        <v>55</v>
      </c>
      <c r="M366" s="34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12"/>
      <c r="O366" s="312"/>
      <c r="P366" s="312"/>
      <c r="Q366" s="310"/>
      <c r="R366" s="35"/>
      <c r="S366" s="35"/>
      <c r="T366" s="36" t="s">
        <v>64</v>
      </c>
      <c r="U366" s="293">
        <v>0</v>
      </c>
      <c r="V366" s="294">
        <f t="shared" si="15"/>
        <v>0</v>
      </c>
      <c r="W366" s="37" t="str">
        <f>IFERROR(IF(V366=0,"",ROUNDUP(V366/H366,0)*0.01196),"")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539</v>
      </c>
      <c r="B367" s="55" t="s">
        <v>540</v>
      </c>
      <c r="C367" s="32">
        <v>4301011431</v>
      </c>
      <c r="D367" s="309">
        <v>4607091384437</v>
      </c>
      <c r="E367" s="310"/>
      <c r="F367" s="292">
        <v>0.88</v>
      </c>
      <c r="G367" s="33">
        <v>6</v>
      </c>
      <c r="H367" s="292">
        <v>5.28</v>
      </c>
      <c r="I367" s="292">
        <v>5.64</v>
      </c>
      <c r="J367" s="33">
        <v>104</v>
      </c>
      <c r="K367" s="34" t="s">
        <v>101</v>
      </c>
      <c r="L367" s="33">
        <v>50</v>
      </c>
      <c r="M367" s="345" t="s">
        <v>541</v>
      </c>
      <c r="N367" s="312"/>
      <c r="O367" s="312"/>
      <c r="P367" s="312"/>
      <c r="Q367" s="310"/>
      <c r="R367" s="35"/>
      <c r="S367" s="35"/>
      <c r="T367" s="36" t="s">
        <v>64</v>
      </c>
      <c r="U367" s="293">
        <v>0</v>
      </c>
      <c r="V367" s="294">
        <f t="shared" si="15"/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542</v>
      </c>
      <c r="B368" s="55" t="s">
        <v>543</v>
      </c>
      <c r="C368" s="32">
        <v>4301011365</v>
      </c>
      <c r="D368" s="309">
        <v>4607091389104</v>
      </c>
      <c r="E368" s="310"/>
      <c r="F368" s="292">
        <v>0.88</v>
      </c>
      <c r="G368" s="33">
        <v>6</v>
      </c>
      <c r="H368" s="292">
        <v>5.28</v>
      </c>
      <c r="I368" s="292">
        <v>5.64</v>
      </c>
      <c r="J368" s="33">
        <v>104</v>
      </c>
      <c r="K368" s="34" t="s">
        <v>101</v>
      </c>
      <c r="L368" s="33">
        <v>55</v>
      </c>
      <c r="M368" s="34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12"/>
      <c r="O368" s="312"/>
      <c r="P368" s="312"/>
      <c r="Q368" s="310"/>
      <c r="R368" s="35"/>
      <c r="S368" s="35"/>
      <c r="T368" s="36" t="s">
        <v>64</v>
      </c>
      <c r="U368" s="293">
        <v>0</v>
      </c>
      <c r="V368" s="294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544</v>
      </c>
      <c r="B369" s="55" t="s">
        <v>545</v>
      </c>
      <c r="C369" s="32">
        <v>4301011142</v>
      </c>
      <c r="D369" s="309">
        <v>4607091389036</v>
      </c>
      <c r="E369" s="310"/>
      <c r="F369" s="292">
        <v>0.4</v>
      </c>
      <c r="G369" s="33">
        <v>6</v>
      </c>
      <c r="H369" s="292">
        <v>2.4</v>
      </c>
      <c r="I369" s="292">
        <v>2.6</v>
      </c>
      <c r="J369" s="33">
        <v>156</v>
      </c>
      <c r="K369" s="34" t="s">
        <v>129</v>
      </c>
      <c r="L369" s="33">
        <v>50</v>
      </c>
      <c r="M369" s="34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12"/>
      <c r="O369" s="312"/>
      <c r="P369" s="312"/>
      <c r="Q369" s="310"/>
      <c r="R369" s="35"/>
      <c r="S369" s="35"/>
      <c r="T369" s="36" t="s">
        <v>64</v>
      </c>
      <c r="U369" s="293">
        <v>0</v>
      </c>
      <c r="V369" s="294">
        <f t="shared" si="15"/>
        <v>0</v>
      </c>
      <c r="W369" s="37" t="str">
        <f>IFERROR(IF(V369=0,"",ROUNDUP(V369/H369,0)*0.00753),"")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546</v>
      </c>
      <c r="B370" s="55" t="s">
        <v>547</v>
      </c>
      <c r="C370" s="32">
        <v>4301011367</v>
      </c>
      <c r="D370" s="309">
        <v>4680115880603</v>
      </c>
      <c r="E370" s="310"/>
      <c r="F370" s="292">
        <v>0.6</v>
      </c>
      <c r="G370" s="33">
        <v>6</v>
      </c>
      <c r="H370" s="292">
        <v>3.6</v>
      </c>
      <c r="I370" s="292">
        <v>3.84</v>
      </c>
      <c r="J370" s="33">
        <v>120</v>
      </c>
      <c r="K370" s="34" t="s">
        <v>101</v>
      </c>
      <c r="L370" s="33">
        <v>55</v>
      </c>
      <c r="M370" s="348" t="s">
        <v>548</v>
      </c>
      <c r="N370" s="312"/>
      <c r="O370" s="312"/>
      <c r="P370" s="312"/>
      <c r="Q370" s="310"/>
      <c r="R370" s="35"/>
      <c r="S370" s="35"/>
      <c r="T370" s="36" t="s">
        <v>64</v>
      </c>
      <c r="U370" s="293">
        <v>0</v>
      </c>
      <c r="V370" s="294">
        <f t="shared" si="15"/>
        <v>0</v>
      </c>
      <c r="W370" s="37" t="str">
        <f>IFERROR(IF(V370=0,"",ROUNDUP(V370/H370,0)*0.00937),"")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549</v>
      </c>
      <c r="B371" s="55" t="s">
        <v>550</v>
      </c>
      <c r="C371" s="32">
        <v>4301011168</v>
      </c>
      <c r="D371" s="309">
        <v>4607091389999</v>
      </c>
      <c r="E371" s="310"/>
      <c r="F371" s="292">
        <v>0.6</v>
      </c>
      <c r="G371" s="33">
        <v>6</v>
      </c>
      <c r="H371" s="292">
        <v>3.6</v>
      </c>
      <c r="I371" s="292">
        <v>3.84</v>
      </c>
      <c r="J371" s="33">
        <v>120</v>
      </c>
      <c r="K371" s="34" t="s">
        <v>101</v>
      </c>
      <c r="L371" s="33">
        <v>55</v>
      </c>
      <c r="M371" s="340" t="s">
        <v>551</v>
      </c>
      <c r="N371" s="312"/>
      <c r="O371" s="312"/>
      <c r="P371" s="312"/>
      <c r="Q371" s="310"/>
      <c r="R371" s="35"/>
      <c r="S371" s="35"/>
      <c r="T371" s="36" t="s">
        <v>64</v>
      </c>
      <c r="U371" s="293">
        <v>0</v>
      </c>
      <c r="V371" s="294">
        <f t="shared" si="15"/>
        <v>0</v>
      </c>
      <c r="W371" s="37" t="str">
        <f>IFERROR(IF(V371=0,"",ROUNDUP(V371/H371,0)*0.00937),"")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552</v>
      </c>
      <c r="B372" s="55" t="s">
        <v>553</v>
      </c>
      <c r="C372" s="32">
        <v>4301011372</v>
      </c>
      <c r="D372" s="309">
        <v>4680115882782</v>
      </c>
      <c r="E372" s="310"/>
      <c r="F372" s="292">
        <v>0.6</v>
      </c>
      <c r="G372" s="33">
        <v>6</v>
      </c>
      <c r="H372" s="292">
        <v>3.6</v>
      </c>
      <c r="I372" s="292">
        <v>3.84</v>
      </c>
      <c r="J372" s="33">
        <v>120</v>
      </c>
      <c r="K372" s="34" t="s">
        <v>101</v>
      </c>
      <c r="L372" s="33">
        <v>50</v>
      </c>
      <c r="M372" s="341" t="s">
        <v>554</v>
      </c>
      <c r="N372" s="312"/>
      <c r="O372" s="312"/>
      <c r="P372" s="312"/>
      <c r="Q372" s="310"/>
      <c r="R372" s="35"/>
      <c r="S372" s="35"/>
      <c r="T372" s="36" t="s">
        <v>64</v>
      </c>
      <c r="U372" s="293">
        <v>0</v>
      </c>
      <c r="V372" s="294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555</v>
      </c>
      <c r="B373" s="55" t="s">
        <v>556</v>
      </c>
      <c r="C373" s="32">
        <v>4301011190</v>
      </c>
      <c r="D373" s="309">
        <v>4607091389098</v>
      </c>
      <c r="E373" s="310"/>
      <c r="F373" s="292">
        <v>0.4</v>
      </c>
      <c r="G373" s="33">
        <v>6</v>
      </c>
      <c r="H373" s="292">
        <v>2.4</v>
      </c>
      <c r="I373" s="292">
        <v>2.6</v>
      </c>
      <c r="J373" s="33">
        <v>156</v>
      </c>
      <c r="K373" s="34" t="s">
        <v>129</v>
      </c>
      <c r="L373" s="33">
        <v>50</v>
      </c>
      <c r="M373" s="3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12"/>
      <c r="O373" s="312"/>
      <c r="P373" s="312"/>
      <c r="Q373" s="310"/>
      <c r="R373" s="35"/>
      <c r="S373" s="35"/>
      <c r="T373" s="36" t="s">
        <v>64</v>
      </c>
      <c r="U373" s="293">
        <v>0</v>
      </c>
      <c r="V373" s="294">
        <f t="shared" si="15"/>
        <v>0</v>
      </c>
      <c r="W373" s="37" t="str">
        <f>IFERROR(IF(V373=0,"",ROUNDUP(V373/H373,0)*0.00753),"")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557</v>
      </c>
      <c r="B374" s="55" t="s">
        <v>558</v>
      </c>
      <c r="C374" s="32">
        <v>4301011366</v>
      </c>
      <c r="D374" s="309">
        <v>4607091389982</v>
      </c>
      <c r="E374" s="310"/>
      <c r="F374" s="292">
        <v>0.6</v>
      </c>
      <c r="G374" s="33">
        <v>6</v>
      </c>
      <c r="H374" s="292">
        <v>3.6</v>
      </c>
      <c r="I374" s="292">
        <v>3.84</v>
      </c>
      <c r="J374" s="33">
        <v>120</v>
      </c>
      <c r="K374" s="34" t="s">
        <v>101</v>
      </c>
      <c r="L374" s="33">
        <v>55</v>
      </c>
      <c r="M374" s="343" t="s">
        <v>559</v>
      </c>
      <c r="N374" s="312"/>
      <c r="O374" s="312"/>
      <c r="P374" s="312"/>
      <c r="Q374" s="310"/>
      <c r="R374" s="35"/>
      <c r="S374" s="35"/>
      <c r="T374" s="36" t="s">
        <v>64</v>
      </c>
      <c r="U374" s="293">
        <v>0</v>
      </c>
      <c r="V374" s="294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x14ac:dyDescent="0.2">
      <c r="A375" s="318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19"/>
      <c r="M375" s="315" t="s">
        <v>65</v>
      </c>
      <c r="N375" s="316"/>
      <c r="O375" s="316"/>
      <c r="P375" s="316"/>
      <c r="Q375" s="316"/>
      <c r="R375" s="316"/>
      <c r="S375" s="317"/>
      <c r="T375" s="38" t="s">
        <v>66</v>
      </c>
      <c r="U375" s="295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295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295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296"/>
      <c r="Y375" s="296"/>
    </row>
    <row r="376" spans="1:29" x14ac:dyDescent="0.2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19"/>
      <c r="M376" s="315" t="s">
        <v>65</v>
      </c>
      <c r="N376" s="316"/>
      <c r="O376" s="316"/>
      <c r="P376" s="316"/>
      <c r="Q376" s="316"/>
      <c r="R376" s="316"/>
      <c r="S376" s="317"/>
      <c r="T376" s="38" t="s">
        <v>64</v>
      </c>
      <c r="U376" s="295">
        <f>IFERROR(SUM(U365:U374),"0")</f>
        <v>0</v>
      </c>
      <c r="V376" s="295">
        <f>IFERROR(SUM(V365:V374),"0")</f>
        <v>0</v>
      </c>
      <c r="W376" s="38"/>
      <c r="X376" s="296"/>
      <c r="Y376" s="296"/>
    </row>
    <row r="377" spans="1:29" ht="14.25" customHeight="1" x14ac:dyDescent="0.25">
      <c r="A377" s="320" t="s">
        <v>98</v>
      </c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288"/>
      <c r="Y377" s="288"/>
    </row>
    <row r="378" spans="1:29" ht="16.5" customHeight="1" x14ac:dyDescent="0.25">
      <c r="A378" s="55" t="s">
        <v>560</v>
      </c>
      <c r="B378" s="55" t="s">
        <v>561</v>
      </c>
      <c r="C378" s="32">
        <v>4301020222</v>
      </c>
      <c r="D378" s="309">
        <v>4607091388930</v>
      </c>
      <c r="E378" s="310"/>
      <c r="F378" s="292">
        <v>0.88</v>
      </c>
      <c r="G378" s="33">
        <v>6</v>
      </c>
      <c r="H378" s="292">
        <v>5.28</v>
      </c>
      <c r="I378" s="292">
        <v>5.64</v>
      </c>
      <c r="J378" s="33">
        <v>104</v>
      </c>
      <c r="K378" s="34" t="s">
        <v>101</v>
      </c>
      <c r="L378" s="33">
        <v>55</v>
      </c>
      <c r="M378" s="3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12"/>
      <c r="O378" s="312"/>
      <c r="P378" s="312"/>
      <c r="Q378" s="310"/>
      <c r="R378" s="35"/>
      <c r="S378" s="35"/>
      <c r="T378" s="36" t="s">
        <v>64</v>
      </c>
      <c r="U378" s="293">
        <v>30</v>
      </c>
      <c r="V378" s="294">
        <f>IFERROR(IF(U378="",0,CEILING((U378/$H378),1)*$H378),"")</f>
        <v>31.68</v>
      </c>
      <c r="W378" s="37">
        <f>IFERROR(IF(V378=0,"",ROUNDUP(V378/H378,0)*0.01196),"")</f>
        <v>7.1760000000000004E-2</v>
      </c>
      <c r="X378" s="57"/>
      <c r="Y378" s="58"/>
      <c r="AC378" s="268" t="s">
        <v>1</v>
      </c>
    </row>
    <row r="379" spans="1:29" ht="16.5" customHeight="1" x14ac:dyDescent="0.25">
      <c r="A379" s="55" t="s">
        <v>562</v>
      </c>
      <c r="B379" s="55" t="s">
        <v>563</v>
      </c>
      <c r="C379" s="32">
        <v>4301020206</v>
      </c>
      <c r="D379" s="309">
        <v>4680115880054</v>
      </c>
      <c r="E379" s="310"/>
      <c r="F379" s="292">
        <v>0.6</v>
      </c>
      <c r="G379" s="33">
        <v>6</v>
      </c>
      <c r="H379" s="292">
        <v>3.6</v>
      </c>
      <c r="I379" s="292">
        <v>3.84</v>
      </c>
      <c r="J379" s="33">
        <v>120</v>
      </c>
      <c r="K379" s="34" t="s">
        <v>101</v>
      </c>
      <c r="L379" s="33">
        <v>55</v>
      </c>
      <c r="M379" s="339" t="s">
        <v>564</v>
      </c>
      <c r="N379" s="312"/>
      <c r="O379" s="312"/>
      <c r="P379" s="312"/>
      <c r="Q379" s="310"/>
      <c r="R379" s="35"/>
      <c r="S379" s="35"/>
      <c r="T379" s="36" t="s">
        <v>64</v>
      </c>
      <c r="U379" s="293">
        <v>0</v>
      </c>
      <c r="V379" s="294">
        <f>IFERROR(IF(U379="",0,CEILING((U379/$H379),1)*$H379),"")</f>
        <v>0</v>
      </c>
      <c r="W379" s="37" t="str">
        <f>IFERROR(IF(V379=0,"",ROUNDUP(V379/H379,0)*0.00937),"")</f>
        <v/>
      </c>
      <c r="X379" s="57"/>
      <c r="Y379" s="58"/>
      <c r="AC379" s="269" t="s">
        <v>1</v>
      </c>
    </row>
    <row r="380" spans="1:29" x14ac:dyDescent="0.2">
      <c r="A380" s="318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19"/>
      <c r="M380" s="315" t="s">
        <v>65</v>
      </c>
      <c r="N380" s="316"/>
      <c r="O380" s="316"/>
      <c r="P380" s="316"/>
      <c r="Q380" s="316"/>
      <c r="R380" s="316"/>
      <c r="S380" s="317"/>
      <c r="T380" s="38" t="s">
        <v>66</v>
      </c>
      <c r="U380" s="295">
        <f>IFERROR(U378/H378,"0")+IFERROR(U379/H379,"0")</f>
        <v>5.6818181818181817</v>
      </c>
      <c r="V380" s="295">
        <f>IFERROR(V378/H378,"0")+IFERROR(V379/H379,"0")</f>
        <v>6</v>
      </c>
      <c r="W380" s="295">
        <f>IFERROR(IF(W378="",0,W378),"0")+IFERROR(IF(W379="",0,W379),"0")</f>
        <v>7.1760000000000004E-2</v>
      </c>
      <c r="X380" s="296"/>
      <c r="Y380" s="296"/>
    </row>
    <row r="381" spans="1:29" x14ac:dyDescent="0.2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19"/>
      <c r="M381" s="315" t="s">
        <v>65</v>
      </c>
      <c r="N381" s="316"/>
      <c r="O381" s="316"/>
      <c r="P381" s="316"/>
      <c r="Q381" s="316"/>
      <c r="R381" s="316"/>
      <c r="S381" s="317"/>
      <c r="T381" s="38" t="s">
        <v>64</v>
      </c>
      <c r="U381" s="295">
        <f>IFERROR(SUM(U378:U379),"0")</f>
        <v>30</v>
      </c>
      <c r="V381" s="295">
        <f>IFERROR(SUM(V378:V379),"0")</f>
        <v>31.68</v>
      </c>
      <c r="W381" s="38"/>
      <c r="X381" s="296"/>
      <c r="Y381" s="296"/>
    </row>
    <row r="382" spans="1:29" ht="14.25" customHeight="1" x14ac:dyDescent="0.25">
      <c r="A382" s="320" t="s">
        <v>59</v>
      </c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288"/>
      <c r="Y382" s="288"/>
    </row>
    <row r="383" spans="1:29" ht="27" customHeight="1" x14ac:dyDescent="0.25">
      <c r="A383" s="55" t="s">
        <v>565</v>
      </c>
      <c r="B383" s="55" t="s">
        <v>566</v>
      </c>
      <c r="C383" s="32">
        <v>4301031198</v>
      </c>
      <c r="D383" s="309">
        <v>4607091383348</v>
      </c>
      <c r="E383" s="310"/>
      <c r="F383" s="292">
        <v>0.88</v>
      </c>
      <c r="G383" s="33">
        <v>6</v>
      </c>
      <c r="H383" s="292">
        <v>5.28</v>
      </c>
      <c r="I383" s="292">
        <v>5.64</v>
      </c>
      <c r="J383" s="33">
        <v>104</v>
      </c>
      <c r="K383" s="34" t="s">
        <v>101</v>
      </c>
      <c r="L383" s="33">
        <v>55</v>
      </c>
      <c r="M383" s="333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12"/>
      <c r="O383" s="312"/>
      <c r="P383" s="312"/>
      <c r="Q383" s="310"/>
      <c r="R383" s="35"/>
      <c r="S383" s="35"/>
      <c r="T383" s="36" t="s">
        <v>64</v>
      </c>
      <c r="U383" s="293">
        <v>0</v>
      </c>
      <c r="V383" s="294">
        <f t="shared" ref="V383:V388" si="16"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270" t="s">
        <v>1</v>
      </c>
    </row>
    <row r="384" spans="1:29" ht="27" customHeight="1" x14ac:dyDescent="0.25">
      <c r="A384" s="55" t="s">
        <v>567</v>
      </c>
      <c r="B384" s="55" t="s">
        <v>568</v>
      </c>
      <c r="C384" s="32">
        <v>4301031188</v>
      </c>
      <c r="D384" s="309">
        <v>4607091383386</v>
      </c>
      <c r="E384" s="310"/>
      <c r="F384" s="292">
        <v>0.88</v>
      </c>
      <c r="G384" s="33">
        <v>6</v>
      </c>
      <c r="H384" s="292">
        <v>5.28</v>
      </c>
      <c r="I384" s="292">
        <v>5.64</v>
      </c>
      <c r="J384" s="33">
        <v>104</v>
      </c>
      <c r="K384" s="34" t="s">
        <v>62</v>
      </c>
      <c r="L384" s="33">
        <v>55</v>
      </c>
      <c r="M384" s="334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12"/>
      <c r="O384" s="312"/>
      <c r="P384" s="312"/>
      <c r="Q384" s="310"/>
      <c r="R384" s="35"/>
      <c r="S384" s="35"/>
      <c r="T384" s="36" t="s">
        <v>64</v>
      </c>
      <c r="U384" s="293">
        <v>0</v>
      </c>
      <c r="V384" s="294">
        <f t="shared" si="16"/>
        <v>0</v>
      </c>
      <c r="W384" s="37" t="str">
        <f>IFERROR(IF(V384=0,"",ROUNDUP(V384/H384,0)*0.01196),"")</f>
        <v/>
      </c>
      <c r="X384" s="57"/>
      <c r="Y384" s="58"/>
      <c r="AC384" s="271" t="s">
        <v>1</v>
      </c>
    </row>
    <row r="385" spans="1:29" ht="27" customHeight="1" x14ac:dyDescent="0.25">
      <c r="A385" s="55" t="s">
        <v>569</v>
      </c>
      <c r="B385" s="55" t="s">
        <v>570</v>
      </c>
      <c r="C385" s="32">
        <v>4301031189</v>
      </c>
      <c r="D385" s="309">
        <v>4607091383355</v>
      </c>
      <c r="E385" s="310"/>
      <c r="F385" s="292">
        <v>0.88</v>
      </c>
      <c r="G385" s="33">
        <v>6</v>
      </c>
      <c r="H385" s="292">
        <v>5.28</v>
      </c>
      <c r="I385" s="292">
        <v>5.64</v>
      </c>
      <c r="J385" s="33">
        <v>104</v>
      </c>
      <c r="K385" s="34" t="s">
        <v>62</v>
      </c>
      <c r="L385" s="33">
        <v>55</v>
      </c>
      <c r="M385" s="335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12"/>
      <c r="O385" s="312"/>
      <c r="P385" s="312"/>
      <c r="Q385" s="310"/>
      <c r="R385" s="35"/>
      <c r="S385" s="35"/>
      <c r="T385" s="36" t="s">
        <v>64</v>
      </c>
      <c r="U385" s="293">
        <v>0</v>
      </c>
      <c r="V385" s="294">
        <f t="shared" si="16"/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571</v>
      </c>
      <c r="B386" s="55" t="s">
        <v>572</v>
      </c>
      <c r="C386" s="32">
        <v>4301031214</v>
      </c>
      <c r="D386" s="309">
        <v>4680115882072</v>
      </c>
      <c r="E386" s="310"/>
      <c r="F386" s="292">
        <v>0.6</v>
      </c>
      <c r="G386" s="33">
        <v>6</v>
      </c>
      <c r="H386" s="292">
        <v>3.6</v>
      </c>
      <c r="I386" s="292">
        <v>3.84</v>
      </c>
      <c r="J386" s="33">
        <v>120</v>
      </c>
      <c r="K386" s="34" t="s">
        <v>101</v>
      </c>
      <c r="L386" s="33">
        <v>55</v>
      </c>
      <c r="M386" s="336" t="s">
        <v>573</v>
      </c>
      <c r="N386" s="312"/>
      <c r="O386" s="312"/>
      <c r="P386" s="312"/>
      <c r="Q386" s="310"/>
      <c r="R386" s="35"/>
      <c r="S386" s="35"/>
      <c r="T386" s="36" t="s">
        <v>64</v>
      </c>
      <c r="U386" s="293">
        <v>0</v>
      </c>
      <c r="V386" s="294">
        <f t="shared" si="16"/>
        <v>0</v>
      </c>
      <c r="W386" s="37" t="str">
        <f>IFERROR(IF(V386=0,"",ROUNDUP(V386/H386,0)*0.00937),"")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574</v>
      </c>
      <c r="B387" s="55" t="s">
        <v>575</v>
      </c>
      <c r="C387" s="32">
        <v>4301031217</v>
      </c>
      <c r="D387" s="309">
        <v>4680115882102</v>
      </c>
      <c r="E387" s="310"/>
      <c r="F387" s="292">
        <v>0.6</v>
      </c>
      <c r="G387" s="33">
        <v>6</v>
      </c>
      <c r="H387" s="292">
        <v>3.6</v>
      </c>
      <c r="I387" s="292">
        <v>3.81</v>
      </c>
      <c r="J387" s="33">
        <v>120</v>
      </c>
      <c r="K387" s="34" t="s">
        <v>62</v>
      </c>
      <c r="L387" s="33">
        <v>55</v>
      </c>
      <c r="M387" s="337" t="s">
        <v>576</v>
      </c>
      <c r="N387" s="312"/>
      <c r="O387" s="312"/>
      <c r="P387" s="312"/>
      <c r="Q387" s="310"/>
      <c r="R387" s="35"/>
      <c r="S387" s="35"/>
      <c r="T387" s="36" t="s">
        <v>64</v>
      </c>
      <c r="U387" s="293">
        <v>0</v>
      </c>
      <c r="V387" s="294">
        <f t="shared" si="16"/>
        <v>0</v>
      </c>
      <c r="W387" s="37" t="str">
        <f>IFERROR(IF(V387=0,"",ROUNDUP(V387/H387,0)*0.00937),"")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577</v>
      </c>
      <c r="B388" s="55" t="s">
        <v>578</v>
      </c>
      <c r="C388" s="32">
        <v>4301031216</v>
      </c>
      <c r="D388" s="309">
        <v>4680115882096</v>
      </c>
      <c r="E388" s="310"/>
      <c r="F388" s="292">
        <v>0.6</v>
      </c>
      <c r="G388" s="33">
        <v>6</v>
      </c>
      <c r="H388" s="292">
        <v>3.6</v>
      </c>
      <c r="I388" s="292">
        <v>3.81</v>
      </c>
      <c r="J388" s="33">
        <v>120</v>
      </c>
      <c r="K388" s="34" t="s">
        <v>62</v>
      </c>
      <c r="L388" s="33">
        <v>55</v>
      </c>
      <c r="M388" s="330" t="s">
        <v>579</v>
      </c>
      <c r="N388" s="312"/>
      <c r="O388" s="312"/>
      <c r="P388" s="312"/>
      <c r="Q388" s="310"/>
      <c r="R388" s="35"/>
      <c r="S388" s="35"/>
      <c r="T388" s="36" t="s">
        <v>64</v>
      </c>
      <c r="U388" s="293">
        <v>0</v>
      </c>
      <c r="V388" s="294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x14ac:dyDescent="0.2">
      <c r="A389" s="318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19"/>
      <c r="M389" s="315" t="s">
        <v>65</v>
      </c>
      <c r="N389" s="316"/>
      <c r="O389" s="316"/>
      <c r="P389" s="316"/>
      <c r="Q389" s="316"/>
      <c r="R389" s="316"/>
      <c r="S389" s="317"/>
      <c r="T389" s="38" t="s">
        <v>66</v>
      </c>
      <c r="U389" s="295">
        <f>IFERROR(U383/H383,"0")+IFERROR(U384/H384,"0")+IFERROR(U385/H385,"0")+IFERROR(U386/H386,"0")+IFERROR(U387/H387,"0")+IFERROR(U388/H388,"0")</f>
        <v>0</v>
      </c>
      <c r="V389" s="295">
        <f>IFERROR(V383/H383,"0")+IFERROR(V384/H384,"0")+IFERROR(V385/H385,"0")+IFERROR(V386/H386,"0")+IFERROR(V387/H387,"0")+IFERROR(V388/H388,"0")</f>
        <v>0</v>
      </c>
      <c r="W389" s="295">
        <f>IFERROR(IF(W383="",0,W383),"0")+IFERROR(IF(W384="",0,W384),"0")+IFERROR(IF(W385="",0,W385),"0")+IFERROR(IF(W386="",0,W386),"0")+IFERROR(IF(W387="",0,W387),"0")+IFERROR(IF(W388="",0,W388),"0")</f>
        <v>0</v>
      </c>
      <c r="X389" s="296"/>
      <c r="Y389" s="296"/>
    </row>
    <row r="390" spans="1:29" x14ac:dyDescent="0.2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19"/>
      <c r="M390" s="315" t="s">
        <v>65</v>
      </c>
      <c r="N390" s="316"/>
      <c r="O390" s="316"/>
      <c r="P390" s="316"/>
      <c r="Q390" s="316"/>
      <c r="R390" s="316"/>
      <c r="S390" s="317"/>
      <c r="T390" s="38" t="s">
        <v>64</v>
      </c>
      <c r="U390" s="295">
        <f>IFERROR(SUM(U383:U388),"0")</f>
        <v>0</v>
      </c>
      <c r="V390" s="295">
        <f>IFERROR(SUM(V383:V388),"0")</f>
        <v>0</v>
      </c>
      <c r="W390" s="38"/>
      <c r="X390" s="296"/>
      <c r="Y390" s="296"/>
    </row>
    <row r="391" spans="1:29" ht="14.25" customHeight="1" x14ac:dyDescent="0.25">
      <c r="A391" s="320" t="s">
        <v>67</v>
      </c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288"/>
      <c r="Y391" s="288"/>
    </row>
    <row r="392" spans="1:29" ht="16.5" customHeight="1" x14ac:dyDescent="0.25">
      <c r="A392" s="55" t="s">
        <v>580</v>
      </c>
      <c r="B392" s="55" t="s">
        <v>581</v>
      </c>
      <c r="C392" s="32">
        <v>4301051230</v>
      </c>
      <c r="D392" s="309">
        <v>4607091383409</v>
      </c>
      <c r="E392" s="310"/>
      <c r="F392" s="292">
        <v>1.3</v>
      </c>
      <c r="G392" s="33">
        <v>6</v>
      </c>
      <c r="H392" s="292">
        <v>7.8</v>
      </c>
      <c r="I392" s="292">
        <v>8.3460000000000001</v>
      </c>
      <c r="J392" s="33">
        <v>56</v>
      </c>
      <c r="K392" s="34" t="s">
        <v>62</v>
      </c>
      <c r="L392" s="33">
        <v>45</v>
      </c>
      <c r="M392" s="3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12"/>
      <c r="O392" s="312"/>
      <c r="P392" s="312"/>
      <c r="Q392" s="310"/>
      <c r="R392" s="35"/>
      <c r="S392" s="35"/>
      <c r="T392" s="36" t="s">
        <v>64</v>
      </c>
      <c r="U392" s="293">
        <v>0</v>
      </c>
      <c r="V392" s="294">
        <f>IFERROR(IF(U392="",0,CEILING((U392/$H392),1)*$H392),"")</f>
        <v>0</v>
      </c>
      <c r="W392" s="37" t="str">
        <f>IFERROR(IF(V392=0,"",ROUNDUP(V392/H392,0)*0.02175),"")</f>
        <v/>
      </c>
      <c r="X392" s="57"/>
      <c r="Y392" s="58"/>
      <c r="AC392" s="276" t="s">
        <v>1</v>
      </c>
    </row>
    <row r="393" spans="1:29" ht="16.5" customHeight="1" x14ac:dyDescent="0.25">
      <c r="A393" s="55" t="s">
        <v>582</v>
      </c>
      <c r="B393" s="55" t="s">
        <v>583</v>
      </c>
      <c r="C393" s="32">
        <v>4301051231</v>
      </c>
      <c r="D393" s="309">
        <v>4607091383416</v>
      </c>
      <c r="E393" s="310"/>
      <c r="F393" s="292">
        <v>1.3</v>
      </c>
      <c r="G393" s="33">
        <v>6</v>
      </c>
      <c r="H393" s="292">
        <v>7.8</v>
      </c>
      <c r="I393" s="292">
        <v>8.3460000000000001</v>
      </c>
      <c r="J393" s="33">
        <v>56</v>
      </c>
      <c r="K393" s="34" t="s">
        <v>62</v>
      </c>
      <c r="L393" s="33">
        <v>45</v>
      </c>
      <c r="M393" s="3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12"/>
      <c r="O393" s="312"/>
      <c r="P393" s="312"/>
      <c r="Q393" s="310"/>
      <c r="R393" s="35"/>
      <c r="S393" s="35"/>
      <c r="T393" s="36" t="s">
        <v>64</v>
      </c>
      <c r="U393" s="293">
        <v>0</v>
      </c>
      <c r="V393" s="294">
        <f>IFERROR(IF(U393="",0,CEILING((U393/$H393),1)*$H393),"")</f>
        <v>0</v>
      </c>
      <c r="W393" s="37" t="str">
        <f>IFERROR(IF(V393=0,"",ROUNDUP(V393/H393,0)*0.02175),"")</f>
        <v/>
      </c>
      <c r="X393" s="57"/>
      <c r="Y393" s="58"/>
      <c r="AC393" s="277" t="s">
        <v>1</v>
      </c>
    </row>
    <row r="394" spans="1:29" x14ac:dyDescent="0.2">
      <c r="A394" s="318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19"/>
      <c r="M394" s="315" t="s">
        <v>65</v>
      </c>
      <c r="N394" s="316"/>
      <c r="O394" s="316"/>
      <c r="P394" s="316"/>
      <c r="Q394" s="316"/>
      <c r="R394" s="316"/>
      <c r="S394" s="317"/>
      <c r="T394" s="38" t="s">
        <v>66</v>
      </c>
      <c r="U394" s="295">
        <f>IFERROR(U392/H392,"0")+IFERROR(U393/H393,"0")</f>
        <v>0</v>
      </c>
      <c r="V394" s="295">
        <f>IFERROR(V392/H392,"0")+IFERROR(V393/H393,"0")</f>
        <v>0</v>
      </c>
      <c r="W394" s="295">
        <f>IFERROR(IF(W392="",0,W392),"0")+IFERROR(IF(W393="",0,W393),"0")</f>
        <v>0</v>
      </c>
      <c r="X394" s="296"/>
      <c r="Y394" s="296"/>
    </row>
    <row r="395" spans="1:29" x14ac:dyDescent="0.2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19"/>
      <c r="M395" s="315" t="s">
        <v>65</v>
      </c>
      <c r="N395" s="316"/>
      <c r="O395" s="316"/>
      <c r="P395" s="316"/>
      <c r="Q395" s="316"/>
      <c r="R395" s="316"/>
      <c r="S395" s="317"/>
      <c r="T395" s="38" t="s">
        <v>64</v>
      </c>
      <c r="U395" s="295">
        <f>IFERROR(SUM(U392:U393),"0")</f>
        <v>0</v>
      </c>
      <c r="V395" s="295">
        <f>IFERROR(SUM(V392:V393),"0")</f>
        <v>0</v>
      </c>
      <c r="W395" s="38"/>
      <c r="X395" s="296"/>
      <c r="Y395" s="296"/>
    </row>
    <row r="396" spans="1:29" ht="27.75" customHeight="1" x14ac:dyDescent="0.2">
      <c r="A396" s="325" t="s">
        <v>584</v>
      </c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49"/>
      <c r="Y396" s="49"/>
    </row>
    <row r="397" spans="1:29" ht="16.5" customHeight="1" x14ac:dyDescent="0.25">
      <c r="A397" s="327" t="s">
        <v>585</v>
      </c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289"/>
      <c r="Y397" s="289"/>
    </row>
    <row r="398" spans="1:29" ht="14.25" customHeight="1" x14ac:dyDescent="0.25">
      <c r="A398" s="320" t="s">
        <v>105</v>
      </c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288"/>
      <c r="Y398" s="288"/>
    </row>
    <row r="399" spans="1:29" ht="27" customHeight="1" x14ac:dyDescent="0.25">
      <c r="A399" s="55" t="s">
        <v>586</v>
      </c>
      <c r="B399" s="55" t="s">
        <v>587</v>
      </c>
      <c r="C399" s="32">
        <v>4301011434</v>
      </c>
      <c r="D399" s="309">
        <v>4680115881099</v>
      </c>
      <c r="E399" s="310"/>
      <c r="F399" s="292">
        <v>1.5</v>
      </c>
      <c r="G399" s="33">
        <v>8</v>
      </c>
      <c r="H399" s="292">
        <v>12</v>
      </c>
      <c r="I399" s="292">
        <v>12.48</v>
      </c>
      <c r="J399" s="33">
        <v>56</v>
      </c>
      <c r="K399" s="34" t="s">
        <v>101</v>
      </c>
      <c r="L399" s="33">
        <v>50</v>
      </c>
      <c r="M399" s="328" t="s">
        <v>588</v>
      </c>
      <c r="N399" s="312"/>
      <c r="O399" s="312"/>
      <c r="P399" s="312"/>
      <c r="Q399" s="310"/>
      <c r="R399" s="35"/>
      <c r="S399" s="35"/>
      <c r="T399" s="36" t="s">
        <v>64</v>
      </c>
      <c r="U399" s="293">
        <v>0</v>
      </c>
      <c r="V399" s="294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8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4301011435</v>
      </c>
      <c r="D400" s="309">
        <v>4680115881150</v>
      </c>
      <c r="E400" s="310"/>
      <c r="F400" s="292">
        <v>1.5</v>
      </c>
      <c r="G400" s="33">
        <v>8</v>
      </c>
      <c r="H400" s="292">
        <v>12</v>
      </c>
      <c r="I400" s="292">
        <v>12.48</v>
      </c>
      <c r="J400" s="33">
        <v>56</v>
      </c>
      <c r="K400" s="34" t="s">
        <v>101</v>
      </c>
      <c r="L400" s="33">
        <v>50</v>
      </c>
      <c r="M400" s="329" t="s">
        <v>591</v>
      </c>
      <c r="N400" s="312"/>
      <c r="O400" s="312"/>
      <c r="P400" s="312"/>
      <c r="Q400" s="310"/>
      <c r="R400" s="35"/>
      <c r="S400" s="35"/>
      <c r="T400" s="36" t="s">
        <v>64</v>
      </c>
      <c r="U400" s="293">
        <v>0</v>
      </c>
      <c r="V400" s="294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9" t="s">
        <v>1</v>
      </c>
    </row>
    <row r="401" spans="1:29" x14ac:dyDescent="0.2">
      <c r="A401" s="318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19"/>
      <c r="M401" s="315" t="s">
        <v>65</v>
      </c>
      <c r="N401" s="316"/>
      <c r="O401" s="316"/>
      <c r="P401" s="316"/>
      <c r="Q401" s="316"/>
      <c r="R401" s="316"/>
      <c r="S401" s="317"/>
      <c r="T401" s="38" t="s">
        <v>66</v>
      </c>
      <c r="U401" s="295">
        <f>IFERROR(U399/H399,"0")+IFERROR(U400/H400,"0")</f>
        <v>0</v>
      </c>
      <c r="V401" s="295">
        <f>IFERROR(V399/H399,"0")+IFERROR(V400/H400,"0")</f>
        <v>0</v>
      </c>
      <c r="W401" s="295">
        <f>IFERROR(IF(W399="",0,W399),"0")+IFERROR(IF(W400="",0,W400),"0")</f>
        <v>0</v>
      </c>
      <c r="X401" s="296"/>
      <c r="Y401" s="296"/>
    </row>
    <row r="402" spans="1:29" x14ac:dyDescent="0.2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19"/>
      <c r="M402" s="315" t="s">
        <v>65</v>
      </c>
      <c r="N402" s="316"/>
      <c r="O402" s="316"/>
      <c r="P402" s="316"/>
      <c r="Q402" s="316"/>
      <c r="R402" s="316"/>
      <c r="S402" s="317"/>
      <c r="T402" s="38" t="s">
        <v>64</v>
      </c>
      <c r="U402" s="295">
        <f>IFERROR(SUM(U399:U400),"0")</f>
        <v>0</v>
      </c>
      <c r="V402" s="295">
        <f>IFERROR(SUM(V399:V400),"0")</f>
        <v>0</v>
      </c>
      <c r="W402" s="38"/>
      <c r="X402" s="296"/>
      <c r="Y402" s="296"/>
    </row>
    <row r="403" spans="1:29" ht="14.25" customHeight="1" x14ac:dyDescent="0.25">
      <c r="A403" s="320" t="s">
        <v>98</v>
      </c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288"/>
      <c r="Y403" s="288"/>
    </row>
    <row r="404" spans="1:29" ht="16.5" customHeight="1" x14ac:dyDescent="0.25">
      <c r="A404" s="55" t="s">
        <v>592</v>
      </c>
      <c r="B404" s="55" t="s">
        <v>593</v>
      </c>
      <c r="C404" s="32">
        <v>4301020230</v>
      </c>
      <c r="D404" s="309">
        <v>4680115881112</v>
      </c>
      <c r="E404" s="310"/>
      <c r="F404" s="292">
        <v>1.35</v>
      </c>
      <c r="G404" s="33">
        <v>8</v>
      </c>
      <c r="H404" s="292">
        <v>10.8</v>
      </c>
      <c r="I404" s="292">
        <v>11.28</v>
      </c>
      <c r="J404" s="33">
        <v>56</v>
      </c>
      <c r="K404" s="34" t="s">
        <v>101</v>
      </c>
      <c r="L404" s="33">
        <v>50</v>
      </c>
      <c r="M404" s="323" t="s">
        <v>594</v>
      </c>
      <c r="N404" s="312"/>
      <c r="O404" s="312"/>
      <c r="P404" s="312"/>
      <c r="Q404" s="310"/>
      <c r="R404" s="35"/>
      <c r="S404" s="35"/>
      <c r="T404" s="36" t="s">
        <v>64</v>
      </c>
      <c r="U404" s="293">
        <v>0</v>
      </c>
      <c r="V404" s="294">
        <f>IFERROR(IF(U404="",0,CEILING((U404/$H404),1)*$H404),"")</f>
        <v>0</v>
      </c>
      <c r="W404" s="37" t="str">
        <f>IFERROR(IF(V404=0,"",ROUNDUP(V404/H404,0)*0.02175),"")</f>
        <v/>
      </c>
      <c r="X404" s="57"/>
      <c r="Y404" s="58"/>
      <c r="AC404" s="280" t="s">
        <v>1</v>
      </c>
    </row>
    <row r="405" spans="1:29" ht="27" customHeight="1" x14ac:dyDescent="0.25">
      <c r="A405" s="55" t="s">
        <v>595</v>
      </c>
      <c r="B405" s="55" t="s">
        <v>596</v>
      </c>
      <c r="C405" s="32">
        <v>4301020231</v>
      </c>
      <c r="D405" s="309">
        <v>4680115881129</v>
      </c>
      <c r="E405" s="310"/>
      <c r="F405" s="292">
        <v>1.8</v>
      </c>
      <c r="G405" s="33">
        <v>6</v>
      </c>
      <c r="H405" s="292">
        <v>10.8</v>
      </c>
      <c r="I405" s="292">
        <v>11.28</v>
      </c>
      <c r="J405" s="33">
        <v>56</v>
      </c>
      <c r="K405" s="34" t="s">
        <v>101</v>
      </c>
      <c r="L405" s="33">
        <v>50</v>
      </c>
      <c r="M405" s="324" t="s">
        <v>597</v>
      </c>
      <c r="N405" s="312"/>
      <c r="O405" s="312"/>
      <c r="P405" s="312"/>
      <c r="Q405" s="310"/>
      <c r="R405" s="35"/>
      <c r="S405" s="35"/>
      <c r="T405" s="36" t="s">
        <v>64</v>
      </c>
      <c r="U405" s="293">
        <v>0</v>
      </c>
      <c r="V405" s="294">
        <f>IFERROR(IF(U405="",0,CEILING((U405/$H405),1)*$H405),"")</f>
        <v>0</v>
      </c>
      <c r="W405" s="37" t="str">
        <f>IFERROR(IF(V405=0,"",ROUNDUP(V405/H405,0)*0.02175),"")</f>
        <v/>
      </c>
      <c r="X405" s="57"/>
      <c r="Y405" s="58"/>
      <c r="AC405" s="281" t="s">
        <v>1</v>
      </c>
    </row>
    <row r="406" spans="1:29" x14ac:dyDescent="0.2">
      <c r="A406" s="318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19"/>
      <c r="M406" s="315" t="s">
        <v>65</v>
      </c>
      <c r="N406" s="316"/>
      <c r="O406" s="316"/>
      <c r="P406" s="316"/>
      <c r="Q406" s="316"/>
      <c r="R406" s="316"/>
      <c r="S406" s="317"/>
      <c r="T406" s="38" t="s">
        <v>66</v>
      </c>
      <c r="U406" s="295">
        <f>IFERROR(U404/H404,"0")+IFERROR(U405/H405,"0")</f>
        <v>0</v>
      </c>
      <c r="V406" s="295">
        <f>IFERROR(V404/H404,"0")+IFERROR(V405/H405,"0")</f>
        <v>0</v>
      </c>
      <c r="W406" s="295">
        <f>IFERROR(IF(W404="",0,W404),"0")+IFERROR(IF(W405="",0,W405),"0")</f>
        <v>0</v>
      </c>
      <c r="X406" s="296"/>
      <c r="Y406" s="296"/>
    </row>
    <row r="407" spans="1:29" x14ac:dyDescent="0.2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19"/>
      <c r="M407" s="315" t="s">
        <v>65</v>
      </c>
      <c r="N407" s="316"/>
      <c r="O407" s="316"/>
      <c r="P407" s="316"/>
      <c r="Q407" s="316"/>
      <c r="R407" s="316"/>
      <c r="S407" s="317"/>
      <c r="T407" s="38" t="s">
        <v>64</v>
      </c>
      <c r="U407" s="295">
        <f>IFERROR(SUM(U404:U405),"0")</f>
        <v>0</v>
      </c>
      <c r="V407" s="295">
        <f>IFERROR(SUM(V404:V405),"0")</f>
        <v>0</v>
      </c>
      <c r="W407" s="38"/>
      <c r="X407" s="296"/>
      <c r="Y407" s="296"/>
    </row>
    <row r="408" spans="1:29" ht="14.25" customHeight="1" x14ac:dyDescent="0.25">
      <c r="A408" s="320" t="s">
        <v>59</v>
      </c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288"/>
      <c r="Y408" s="288"/>
    </row>
    <row r="409" spans="1:29" ht="27" customHeight="1" x14ac:dyDescent="0.25">
      <c r="A409" s="55" t="s">
        <v>598</v>
      </c>
      <c r="B409" s="55" t="s">
        <v>599</v>
      </c>
      <c r="C409" s="32">
        <v>4301031192</v>
      </c>
      <c r="D409" s="309">
        <v>4680115881167</v>
      </c>
      <c r="E409" s="310"/>
      <c r="F409" s="292">
        <v>0.63</v>
      </c>
      <c r="G409" s="33">
        <v>6</v>
      </c>
      <c r="H409" s="292">
        <v>3.78</v>
      </c>
      <c r="I409" s="292">
        <v>4.04</v>
      </c>
      <c r="J409" s="33">
        <v>156</v>
      </c>
      <c r="K409" s="34" t="s">
        <v>62</v>
      </c>
      <c r="L409" s="33">
        <v>40</v>
      </c>
      <c r="M409" s="321" t="s">
        <v>600</v>
      </c>
      <c r="N409" s="312"/>
      <c r="O409" s="312"/>
      <c r="P409" s="312"/>
      <c r="Q409" s="310"/>
      <c r="R409" s="35"/>
      <c r="S409" s="35"/>
      <c r="T409" s="36" t="s">
        <v>64</v>
      </c>
      <c r="U409" s="293">
        <v>0</v>
      </c>
      <c r="V409" s="294">
        <f>IFERROR(IF(U409="",0,CEILING((U409/$H409),1)*$H409),"")</f>
        <v>0</v>
      </c>
      <c r="W409" s="37" t="str">
        <f>IFERROR(IF(V409=0,"",ROUNDUP(V409/H409,0)*0.00753),"")</f>
        <v/>
      </c>
      <c r="X409" s="57"/>
      <c r="Y409" s="58"/>
      <c r="AC409" s="282" t="s">
        <v>1</v>
      </c>
    </row>
    <row r="410" spans="1:29" ht="16.5" customHeight="1" x14ac:dyDescent="0.25">
      <c r="A410" s="55" t="s">
        <v>601</v>
      </c>
      <c r="B410" s="55" t="s">
        <v>602</v>
      </c>
      <c r="C410" s="32">
        <v>4301031193</v>
      </c>
      <c r="D410" s="309">
        <v>4680115881136</v>
      </c>
      <c r="E410" s="310"/>
      <c r="F410" s="292">
        <v>0.63</v>
      </c>
      <c r="G410" s="33">
        <v>6</v>
      </c>
      <c r="H410" s="292">
        <v>3.78</v>
      </c>
      <c r="I410" s="292">
        <v>4.04</v>
      </c>
      <c r="J410" s="33">
        <v>156</v>
      </c>
      <c r="K410" s="34" t="s">
        <v>62</v>
      </c>
      <c r="L410" s="33">
        <v>40</v>
      </c>
      <c r="M410" s="322" t="s">
        <v>603</v>
      </c>
      <c r="N410" s="312"/>
      <c r="O410" s="312"/>
      <c r="P410" s="312"/>
      <c r="Q410" s="310"/>
      <c r="R410" s="35"/>
      <c r="S410" s="35"/>
      <c r="T410" s="36" t="s">
        <v>64</v>
      </c>
      <c r="U410" s="293">
        <v>0</v>
      </c>
      <c r="V410" s="294">
        <f>IFERROR(IF(U410="",0,CEILING((U410/$H410),1)*$H410),"")</f>
        <v>0</v>
      </c>
      <c r="W410" s="37" t="str">
        <f>IFERROR(IF(V410=0,"",ROUNDUP(V410/H410,0)*0.00753),"")</f>
        <v/>
      </c>
      <c r="X410" s="57"/>
      <c r="Y410" s="58"/>
      <c r="AC410" s="283" t="s">
        <v>1</v>
      </c>
    </row>
    <row r="411" spans="1:29" x14ac:dyDescent="0.2">
      <c r="A411" s="31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19"/>
      <c r="M411" s="315" t="s">
        <v>65</v>
      </c>
      <c r="N411" s="316"/>
      <c r="O411" s="316"/>
      <c r="P411" s="316"/>
      <c r="Q411" s="316"/>
      <c r="R411" s="316"/>
      <c r="S411" s="317"/>
      <c r="T411" s="38" t="s">
        <v>66</v>
      </c>
      <c r="U411" s="295">
        <f>IFERROR(U409/H409,"0")+IFERROR(U410/H410,"0")</f>
        <v>0</v>
      </c>
      <c r="V411" s="295">
        <f>IFERROR(V409/H409,"0")+IFERROR(V410/H410,"0")</f>
        <v>0</v>
      </c>
      <c r="W411" s="295">
        <f>IFERROR(IF(W409="",0,W409),"0")+IFERROR(IF(W410="",0,W410),"0")</f>
        <v>0</v>
      </c>
      <c r="X411" s="296"/>
      <c r="Y411" s="296"/>
    </row>
    <row r="412" spans="1:29" x14ac:dyDescent="0.2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19"/>
      <c r="M412" s="315" t="s">
        <v>65</v>
      </c>
      <c r="N412" s="316"/>
      <c r="O412" s="316"/>
      <c r="P412" s="316"/>
      <c r="Q412" s="316"/>
      <c r="R412" s="316"/>
      <c r="S412" s="317"/>
      <c r="T412" s="38" t="s">
        <v>64</v>
      </c>
      <c r="U412" s="295">
        <f>IFERROR(SUM(U409:U410),"0")</f>
        <v>0</v>
      </c>
      <c r="V412" s="295">
        <f>IFERROR(SUM(V409:V410),"0")</f>
        <v>0</v>
      </c>
      <c r="W412" s="38"/>
      <c r="X412" s="296"/>
      <c r="Y412" s="296"/>
    </row>
    <row r="413" spans="1:29" ht="14.25" customHeight="1" x14ac:dyDescent="0.25">
      <c r="A413" s="320" t="s">
        <v>67</v>
      </c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288"/>
      <c r="Y413" s="288"/>
    </row>
    <row r="414" spans="1:29" ht="27" customHeight="1" x14ac:dyDescent="0.25">
      <c r="A414" s="55" t="s">
        <v>604</v>
      </c>
      <c r="B414" s="55" t="s">
        <v>605</v>
      </c>
      <c r="C414" s="32">
        <v>4301051383</v>
      </c>
      <c r="D414" s="309">
        <v>4680115881143</v>
      </c>
      <c r="E414" s="310"/>
      <c r="F414" s="292">
        <v>1.3</v>
      </c>
      <c r="G414" s="33">
        <v>6</v>
      </c>
      <c r="H414" s="292">
        <v>7.8</v>
      </c>
      <c r="I414" s="292">
        <v>8.3640000000000008</v>
      </c>
      <c r="J414" s="33">
        <v>56</v>
      </c>
      <c r="K414" s="34" t="s">
        <v>62</v>
      </c>
      <c r="L414" s="33">
        <v>40</v>
      </c>
      <c r="M414" s="311" t="s">
        <v>606</v>
      </c>
      <c r="N414" s="312"/>
      <c r="O414" s="312"/>
      <c r="P414" s="312"/>
      <c r="Q414" s="310"/>
      <c r="R414" s="35"/>
      <c r="S414" s="35"/>
      <c r="T414" s="36" t="s">
        <v>64</v>
      </c>
      <c r="U414" s="293">
        <v>0</v>
      </c>
      <c r="V414" s="294">
        <f>IFERROR(IF(U414="",0,CEILING((U414/$H414),1)*$H414),"")</f>
        <v>0</v>
      </c>
      <c r="W414" s="37" t="str">
        <f>IFERROR(IF(V414=0,"",ROUNDUP(V414/H414,0)*0.02175),"")</f>
        <v/>
      </c>
      <c r="X414" s="57"/>
      <c r="Y414" s="58"/>
      <c r="AC414" s="284" t="s">
        <v>1</v>
      </c>
    </row>
    <row r="415" spans="1:29" ht="27" customHeight="1" x14ac:dyDescent="0.25">
      <c r="A415" s="55" t="s">
        <v>607</v>
      </c>
      <c r="B415" s="55" t="s">
        <v>608</v>
      </c>
      <c r="C415" s="32">
        <v>4301051381</v>
      </c>
      <c r="D415" s="309">
        <v>4680115881068</v>
      </c>
      <c r="E415" s="310"/>
      <c r="F415" s="292">
        <v>1.3</v>
      </c>
      <c r="G415" s="33">
        <v>6</v>
      </c>
      <c r="H415" s="292">
        <v>7.8</v>
      </c>
      <c r="I415" s="292">
        <v>8.2799999999999994</v>
      </c>
      <c r="J415" s="33">
        <v>56</v>
      </c>
      <c r="K415" s="34" t="s">
        <v>62</v>
      </c>
      <c r="L415" s="33">
        <v>30</v>
      </c>
      <c r="M415" s="313" t="s">
        <v>609</v>
      </c>
      <c r="N415" s="312"/>
      <c r="O415" s="312"/>
      <c r="P415" s="312"/>
      <c r="Q415" s="310"/>
      <c r="R415" s="35"/>
      <c r="S415" s="35"/>
      <c r="T415" s="36" t="s">
        <v>64</v>
      </c>
      <c r="U415" s="293">
        <v>0</v>
      </c>
      <c r="V415" s="294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85" t="s">
        <v>1</v>
      </c>
    </row>
    <row r="416" spans="1:29" ht="27" customHeight="1" x14ac:dyDescent="0.25">
      <c r="A416" s="55" t="s">
        <v>610</v>
      </c>
      <c r="B416" s="55" t="s">
        <v>611</v>
      </c>
      <c r="C416" s="32">
        <v>4301051382</v>
      </c>
      <c r="D416" s="309">
        <v>4680115881075</v>
      </c>
      <c r="E416" s="310"/>
      <c r="F416" s="292">
        <v>0.5</v>
      </c>
      <c r="G416" s="33">
        <v>6</v>
      </c>
      <c r="H416" s="292">
        <v>3</v>
      </c>
      <c r="I416" s="292">
        <v>3.2</v>
      </c>
      <c r="J416" s="33">
        <v>156</v>
      </c>
      <c r="K416" s="34" t="s">
        <v>62</v>
      </c>
      <c r="L416" s="33">
        <v>30</v>
      </c>
      <c r="M416" s="314" t="s">
        <v>612</v>
      </c>
      <c r="N416" s="312"/>
      <c r="O416" s="312"/>
      <c r="P416" s="312"/>
      <c r="Q416" s="310"/>
      <c r="R416" s="35"/>
      <c r="S416" s="35"/>
      <c r="T416" s="36" t="s">
        <v>64</v>
      </c>
      <c r="U416" s="293">
        <v>0</v>
      </c>
      <c r="V416" s="294">
        <f>IFERROR(IF(U416="",0,CEILING((U416/$H416),1)*$H416),"")</f>
        <v>0</v>
      </c>
      <c r="W416" s="37" t="str">
        <f>IFERROR(IF(V416=0,"",ROUNDUP(V416/H416,0)*0.00753),"")</f>
        <v/>
      </c>
      <c r="X416" s="57"/>
      <c r="Y416" s="58"/>
      <c r="AC416" s="286" t="s">
        <v>1</v>
      </c>
    </row>
    <row r="417" spans="1:28" x14ac:dyDescent="0.2">
      <c r="A417" s="318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19"/>
      <c r="M417" s="315" t="s">
        <v>65</v>
      </c>
      <c r="N417" s="316"/>
      <c r="O417" s="316"/>
      <c r="P417" s="316"/>
      <c r="Q417" s="316"/>
      <c r="R417" s="316"/>
      <c r="S417" s="317"/>
      <c r="T417" s="38" t="s">
        <v>66</v>
      </c>
      <c r="U417" s="295">
        <f>IFERROR(U414/H414,"0")+IFERROR(U415/H415,"0")+IFERROR(U416/H416,"0")</f>
        <v>0</v>
      </c>
      <c r="V417" s="295">
        <f>IFERROR(V414/H414,"0")+IFERROR(V415/H415,"0")+IFERROR(V416/H416,"0")</f>
        <v>0</v>
      </c>
      <c r="W417" s="295">
        <f>IFERROR(IF(W414="",0,W414),"0")+IFERROR(IF(W415="",0,W415),"0")+IFERROR(IF(W416="",0,W416),"0")</f>
        <v>0</v>
      </c>
      <c r="X417" s="296"/>
      <c r="Y417" s="296"/>
    </row>
    <row r="418" spans="1:28" x14ac:dyDescent="0.2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19"/>
      <c r="M418" s="315" t="s">
        <v>65</v>
      </c>
      <c r="N418" s="316"/>
      <c r="O418" s="316"/>
      <c r="P418" s="316"/>
      <c r="Q418" s="316"/>
      <c r="R418" s="316"/>
      <c r="S418" s="317"/>
      <c r="T418" s="38" t="s">
        <v>64</v>
      </c>
      <c r="U418" s="295">
        <f>IFERROR(SUM(U414:U416),"0")</f>
        <v>0</v>
      </c>
      <c r="V418" s="295">
        <f>IFERROR(SUM(V414:V416),"0")</f>
        <v>0</v>
      </c>
      <c r="W418" s="38"/>
      <c r="X418" s="296"/>
      <c r="Y418" s="296"/>
    </row>
    <row r="419" spans="1:28" ht="15" customHeight="1" x14ac:dyDescent="0.2">
      <c r="A419" s="304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6"/>
      <c r="M419" s="301" t="s">
        <v>613</v>
      </c>
      <c r="N419" s="302"/>
      <c r="O419" s="302"/>
      <c r="P419" s="302"/>
      <c r="Q419" s="302"/>
      <c r="R419" s="302"/>
      <c r="S419" s="303"/>
      <c r="T419" s="38" t="s">
        <v>64</v>
      </c>
      <c r="U419" s="295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7825</v>
      </c>
      <c r="V419" s="295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7871.28</v>
      </c>
      <c r="W419" s="38"/>
      <c r="X419" s="296"/>
      <c r="Y419" s="296"/>
    </row>
    <row r="420" spans="1:28" x14ac:dyDescent="0.2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6"/>
      <c r="M420" s="301" t="s">
        <v>614</v>
      </c>
      <c r="N420" s="302"/>
      <c r="O420" s="302"/>
      <c r="P420" s="302"/>
      <c r="Q420" s="302"/>
      <c r="R420" s="302"/>
      <c r="S420" s="303"/>
      <c r="T420" s="38" t="s">
        <v>64</v>
      </c>
      <c r="U420" s="29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8256.2761423761422</v>
      </c>
      <c r="V420" s="29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8304.8719999999994</v>
      </c>
      <c r="W420" s="38"/>
      <c r="X420" s="296"/>
      <c r="Y420" s="296"/>
    </row>
    <row r="421" spans="1:28" x14ac:dyDescent="0.2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6"/>
      <c r="M421" s="301" t="s">
        <v>615</v>
      </c>
      <c r="N421" s="302"/>
      <c r="O421" s="302"/>
      <c r="P421" s="302"/>
      <c r="Q421" s="302"/>
      <c r="R421" s="302"/>
      <c r="S421" s="303"/>
      <c r="T421" s="38" t="s">
        <v>616</v>
      </c>
      <c r="U421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15</v>
      </c>
      <c r="V421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15</v>
      </c>
      <c r="W421" s="38"/>
      <c r="X421" s="296"/>
      <c r="Y421" s="296"/>
    </row>
    <row r="422" spans="1:28" x14ac:dyDescent="0.2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6"/>
      <c r="M422" s="301" t="s">
        <v>617</v>
      </c>
      <c r="N422" s="302"/>
      <c r="O422" s="302"/>
      <c r="P422" s="302"/>
      <c r="Q422" s="302"/>
      <c r="R422" s="302"/>
      <c r="S422" s="303"/>
      <c r="T422" s="38" t="s">
        <v>64</v>
      </c>
      <c r="U422" s="295">
        <f>GrossWeightTotal+PalletQtyTotal*25</f>
        <v>8631.2761423761422</v>
      </c>
      <c r="V422" s="295">
        <f>GrossWeightTotalR+PalletQtyTotalR*25</f>
        <v>8679.8719999999994</v>
      </c>
      <c r="W422" s="38"/>
      <c r="X422" s="296"/>
      <c r="Y422" s="296"/>
    </row>
    <row r="423" spans="1:28" x14ac:dyDescent="0.2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6"/>
      <c r="M423" s="301" t="s">
        <v>618</v>
      </c>
      <c r="N423" s="302"/>
      <c r="O423" s="302"/>
      <c r="P423" s="302"/>
      <c r="Q423" s="302"/>
      <c r="R423" s="302"/>
      <c r="S423" s="303"/>
      <c r="T423" s="38" t="s">
        <v>616</v>
      </c>
      <c r="U423" s="295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898.90051306717965</v>
      </c>
      <c r="V423" s="295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904</v>
      </c>
      <c r="W423" s="38"/>
      <c r="X423" s="296"/>
      <c r="Y423" s="296"/>
    </row>
    <row r="424" spans="1:28" ht="14.25" customHeight="1" x14ac:dyDescent="0.2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6"/>
      <c r="M424" s="301" t="s">
        <v>619</v>
      </c>
      <c r="N424" s="302"/>
      <c r="O424" s="302"/>
      <c r="P424" s="302"/>
      <c r="Q424" s="302"/>
      <c r="R424" s="302"/>
      <c r="S424" s="303"/>
      <c r="T424" s="40" t="s">
        <v>620</v>
      </c>
      <c r="U424" s="38"/>
      <c r="V424" s="38"/>
      <c r="W424" s="38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17.62668</v>
      </c>
      <c r="X424" s="296"/>
      <c r="Y424" s="296"/>
    </row>
    <row r="425" spans="1:28" ht="13.5" customHeight="1" thickBot="1" x14ac:dyDescent="0.25"/>
    <row r="426" spans="1:28" ht="27" customHeight="1" thickTop="1" thickBot="1" x14ac:dyDescent="0.25">
      <c r="A426" s="41" t="s">
        <v>621</v>
      </c>
      <c r="B426" s="287" t="s">
        <v>58</v>
      </c>
      <c r="C426" s="297" t="s">
        <v>96</v>
      </c>
      <c r="D426" s="307"/>
      <c r="E426" s="307"/>
      <c r="F426" s="308"/>
      <c r="G426" s="297" t="s">
        <v>217</v>
      </c>
      <c r="H426" s="307"/>
      <c r="I426" s="307"/>
      <c r="J426" s="308"/>
      <c r="K426" s="297" t="s">
        <v>430</v>
      </c>
      <c r="L426" s="308"/>
      <c r="M426" s="297" t="s">
        <v>485</v>
      </c>
      <c r="N426" s="308"/>
      <c r="O426" s="287" t="s">
        <v>534</v>
      </c>
      <c r="P426" s="287" t="s">
        <v>584</v>
      </c>
      <c r="Q426" s="1"/>
      <c r="R426" s="1"/>
      <c r="S426" s="1"/>
      <c r="T426" s="1"/>
      <c r="Y426" s="53"/>
      <c r="AB426" s="1"/>
    </row>
    <row r="427" spans="1:28" ht="14.25" customHeight="1" thickTop="1" x14ac:dyDescent="0.2">
      <c r="A427" s="299" t="s">
        <v>622</v>
      </c>
      <c r="B427" s="297" t="s">
        <v>58</v>
      </c>
      <c r="C427" s="297" t="s">
        <v>97</v>
      </c>
      <c r="D427" s="297" t="s">
        <v>104</v>
      </c>
      <c r="E427" s="297" t="s">
        <v>96</v>
      </c>
      <c r="F427" s="297" t="s">
        <v>208</v>
      </c>
      <c r="G427" s="297" t="s">
        <v>218</v>
      </c>
      <c r="H427" s="297" t="s">
        <v>225</v>
      </c>
      <c r="I427" s="297" t="s">
        <v>395</v>
      </c>
      <c r="J427" s="297" t="s">
        <v>412</v>
      </c>
      <c r="K427" s="297" t="s">
        <v>431</v>
      </c>
      <c r="L427" s="297" t="s">
        <v>458</v>
      </c>
      <c r="M427" s="297" t="s">
        <v>486</v>
      </c>
      <c r="N427" s="297" t="s">
        <v>518</v>
      </c>
      <c r="O427" s="297" t="s">
        <v>534</v>
      </c>
      <c r="P427" s="297" t="s">
        <v>585</v>
      </c>
      <c r="Q427" s="1"/>
      <c r="R427" s="1"/>
      <c r="S427" s="1"/>
      <c r="T427" s="1"/>
      <c r="Y427" s="53"/>
      <c r="AB427" s="1"/>
    </row>
    <row r="428" spans="1:28" ht="13.5" customHeight="1" thickBot="1" x14ac:dyDescent="0.25">
      <c r="A428" s="300"/>
      <c r="B428" s="298"/>
      <c r="C428" s="298"/>
      <c r="D428" s="298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1"/>
      <c r="R428" s="1"/>
      <c r="S428" s="1"/>
      <c r="T428" s="1"/>
      <c r="Y428" s="53"/>
      <c r="AB428" s="1"/>
    </row>
    <row r="429" spans="1:28" ht="18" customHeight="1" thickTop="1" thickBot="1" x14ac:dyDescent="0.25">
      <c r="A429" s="41" t="s">
        <v>623</v>
      </c>
      <c r="B429" s="47">
        <f>IFERROR(V22*1,"0")+IFERROR(V26*1,"0")+IFERROR(V27*1,"0")+IFERROR(V28*1,"0")+IFERROR(V29*1,"0")+IFERROR(V30*1,"0")+IFERROR(V31*1,"0")+IFERROR(V35*1,"0")+IFERROR(V36*1,"0")+IFERROR(V40*1,"0")+IFERROR(V44*1,"0")</f>
        <v>0</v>
      </c>
      <c r="C429" s="47">
        <f>IFERROR(V50*1,"0")+IFERROR(V51*1,"0")</f>
        <v>945</v>
      </c>
      <c r="D429" s="47">
        <f>IFERROR(V56*1,"0")+IFERROR(V57*1,"0")+IFERROR(V58*1,"0")</f>
        <v>1501.2</v>
      </c>
      <c r="E42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47">
        <f>IFERROR(V121*1,"0")+IFERROR(V122*1,"0")+IFERROR(V123*1,"0")+IFERROR(V124*1,"0")</f>
        <v>0</v>
      </c>
      <c r="G429" s="47">
        <f>IFERROR(V130*1,"0")+IFERROR(V131*1,"0")+IFERROR(V132*1,"0")</f>
        <v>0</v>
      </c>
      <c r="H429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4078.2</v>
      </c>
      <c r="I429" s="47">
        <f>IFERROR(V227*1,"0")+IFERROR(V228*1,"0")+IFERROR(V229*1,"0")+IFERROR(V230*1,"0")+IFERROR(V231*1,"0")+IFERROR(V232*1,"0")+IFERROR(V233*1,"0")+IFERROR(V237*1,"0")+IFERROR(V238*1,"0")</f>
        <v>205.20000000000002</v>
      </c>
      <c r="J429" s="47">
        <f>IFERROR(V243*1,"0")+IFERROR(V244*1,"0")+IFERROR(V248*1,"0")+IFERROR(V249*1,"0")+IFERROR(V250*1,"0")+IFERROR(V254*1,"0")+IFERROR(V258*1,"0")+IFERROR(V262*1,"0")</f>
        <v>0</v>
      </c>
      <c r="K429" s="47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1110</v>
      </c>
      <c r="L429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47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47">
        <f>IFERROR(V350*1,"0")+IFERROR(V351*1,"0")+IFERROR(V355*1,"0")+IFERROR(V356*1,"0")+IFERROR(V357*1,"0")+IFERROR(V358*1,"0")+IFERROR(V359*1,"0")</f>
        <v>0</v>
      </c>
      <c r="O429" s="47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31.68</v>
      </c>
      <c r="P429" s="47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53"/>
      <c r="AB429" s="1"/>
    </row>
    <row r="430" spans="1:28" ht="13.5" customHeight="1" thickTop="1" x14ac:dyDescent="0.2">
      <c r="C430" s="1"/>
    </row>
    <row r="431" spans="1:28" ht="19.5" customHeight="1" x14ac:dyDescent="0.2">
      <c r="A431" s="59" t="s">
        <v>624</v>
      </c>
      <c r="B431" s="59" t="s">
        <v>625</v>
      </c>
      <c r="C431" s="59" t="s">
        <v>626</v>
      </c>
    </row>
    <row r="432" spans="1:28" x14ac:dyDescent="0.2">
      <c r="A432" s="60">
        <f>SUMPRODUCT(--(AC:AC="ЗПФ"),H:H,V:V)</f>
        <v>0</v>
      </c>
      <c r="B432" s="61">
        <f>SUMPRODUCT(--(AC:AC="ПГП"),H:H,V:V)</f>
        <v>0</v>
      </c>
      <c r="C432" s="61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629</v>
      </c>
      <c r="C6" s="48" t="s">
        <v>630</v>
      </c>
      <c r="D6" s="48" t="s">
        <v>631</v>
      </c>
      <c r="E6" s="48"/>
    </row>
    <row r="7" spans="2:8" x14ac:dyDescent="0.2">
      <c r="B7" s="48" t="s">
        <v>632</v>
      </c>
      <c r="C7" s="48" t="s">
        <v>633</v>
      </c>
      <c r="D7" s="48" t="s">
        <v>634</v>
      </c>
      <c r="E7" s="48"/>
    </row>
    <row r="8" spans="2:8" x14ac:dyDescent="0.2">
      <c r="B8" s="48" t="s">
        <v>635</v>
      </c>
      <c r="C8" s="48" t="s">
        <v>636</v>
      </c>
      <c r="D8" s="48" t="s">
        <v>637</v>
      </c>
      <c r="E8" s="48"/>
    </row>
    <row r="9" spans="2:8" x14ac:dyDescent="0.2">
      <c r="B9" s="48" t="s">
        <v>638</v>
      </c>
      <c r="C9" s="48" t="s">
        <v>639</v>
      </c>
      <c r="D9" s="48" t="s">
        <v>640</v>
      </c>
      <c r="E9" s="48"/>
    </row>
    <row r="10" spans="2:8" x14ac:dyDescent="0.2">
      <c r="B10" s="48" t="s">
        <v>641</v>
      </c>
      <c r="C10" s="48" t="s">
        <v>642</v>
      </c>
      <c r="D10" s="48" t="s">
        <v>643</v>
      </c>
      <c r="E10" s="48"/>
    </row>
    <row r="11" spans="2:8" x14ac:dyDescent="0.2">
      <c r="B11" s="48" t="s">
        <v>644</v>
      </c>
      <c r="C11" s="48" t="s">
        <v>645</v>
      </c>
      <c r="D11" s="48" t="s">
        <v>646</v>
      </c>
      <c r="E11" s="48"/>
    </row>
    <row r="12" spans="2:8" x14ac:dyDescent="0.2">
      <c r="B12" s="48" t="s">
        <v>14</v>
      </c>
      <c r="C12" s="48" t="s">
        <v>647</v>
      </c>
      <c r="D12" s="48" t="s">
        <v>648</v>
      </c>
      <c r="E12" s="48"/>
    </row>
    <row r="13" spans="2:8" x14ac:dyDescent="0.2">
      <c r="B13" s="48" t="s">
        <v>649</v>
      </c>
      <c r="C13" s="48" t="s">
        <v>650</v>
      </c>
      <c r="D13" s="48" t="s">
        <v>651</v>
      </c>
      <c r="E13" s="48"/>
    </row>
    <row r="15" spans="2:8" x14ac:dyDescent="0.2">
      <c r="B15" s="48" t="s">
        <v>652</v>
      </c>
      <c r="C15" s="48" t="s">
        <v>630</v>
      </c>
      <c r="D15" s="48"/>
      <c r="E15" s="48"/>
    </row>
    <row r="17" spans="2:5" x14ac:dyDescent="0.2">
      <c r="B17" s="48" t="s">
        <v>653</v>
      </c>
      <c r="C17" s="48" t="s">
        <v>633</v>
      </c>
      <c r="D17" s="48"/>
      <c r="E17" s="48"/>
    </row>
    <row r="19" spans="2:5" x14ac:dyDescent="0.2">
      <c r="B19" s="48" t="s">
        <v>654</v>
      </c>
      <c r="C19" s="48" t="s">
        <v>636</v>
      </c>
      <c r="D19" s="48"/>
      <c r="E19" s="48"/>
    </row>
    <row r="21" spans="2:5" x14ac:dyDescent="0.2">
      <c r="B21" s="48" t="s">
        <v>655</v>
      </c>
      <c r="C21" s="48" t="s">
        <v>639</v>
      </c>
      <c r="D21" s="48"/>
      <c r="E21" s="48"/>
    </row>
    <row r="23" spans="2:5" x14ac:dyDescent="0.2">
      <c r="B23" s="48" t="s">
        <v>656</v>
      </c>
      <c r="C23" s="48" t="s">
        <v>642</v>
      </c>
      <c r="D23" s="48"/>
      <c r="E23" s="48"/>
    </row>
    <row r="25" spans="2:5" x14ac:dyDescent="0.2">
      <c r="B25" s="48" t="s">
        <v>657</v>
      </c>
      <c r="C25" s="48" t="s">
        <v>645</v>
      </c>
      <c r="D25" s="48"/>
      <c r="E25" s="48"/>
    </row>
    <row r="27" spans="2:5" x14ac:dyDescent="0.2">
      <c r="B27" s="48" t="s">
        <v>658</v>
      </c>
      <c r="C27" s="48" t="s">
        <v>647</v>
      </c>
      <c r="D27" s="48"/>
      <c r="E27" s="48"/>
    </row>
    <row r="29" spans="2:5" x14ac:dyDescent="0.2">
      <c r="B29" s="48" t="s">
        <v>659</v>
      </c>
      <c r="C29" s="48" t="s">
        <v>650</v>
      </c>
      <c r="D29" s="48"/>
      <c r="E29" s="48"/>
    </row>
    <row r="31" spans="2:5" x14ac:dyDescent="0.2">
      <c r="B31" s="48" t="s">
        <v>660</v>
      </c>
      <c r="C31" s="48"/>
      <c r="D31" s="48"/>
      <c r="E31" s="48"/>
    </row>
    <row r="32" spans="2:5" x14ac:dyDescent="0.2">
      <c r="B32" s="48" t="s">
        <v>661</v>
      </c>
      <c r="C32" s="48"/>
      <c r="D32" s="48"/>
      <c r="E32" s="48"/>
    </row>
    <row r="33" spans="2:5" x14ac:dyDescent="0.2">
      <c r="B33" s="48" t="s">
        <v>662</v>
      </c>
      <c r="C33" s="48"/>
      <c r="D33" s="48"/>
      <c r="E33" s="48"/>
    </row>
    <row r="34" spans="2:5" x14ac:dyDescent="0.2">
      <c r="B34" s="48" t="s">
        <v>663</v>
      </c>
      <c r="C34" s="48"/>
      <c r="D34" s="48"/>
      <c r="E34" s="48"/>
    </row>
    <row r="35" spans="2:5" x14ac:dyDescent="0.2">
      <c r="B35" s="48" t="s">
        <v>664</v>
      </c>
      <c r="C35" s="48"/>
      <c r="D35" s="48"/>
      <c r="E35" s="48"/>
    </row>
    <row r="36" spans="2:5" x14ac:dyDescent="0.2">
      <c r="B36" s="48" t="s">
        <v>665</v>
      </c>
      <c r="C36" s="48"/>
      <c r="D36" s="48"/>
      <c r="E36" s="48"/>
    </row>
    <row r="37" spans="2:5" x14ac:dyDescent="0.2">
      <c r="B37" s="48" t="s">
        <v>666</v>
      </c>
      <c r="C37" s="48"/>
      <c r="D37" s="48"/>
      <c r="E37" s="48"/>
    </row>
    <row r="38" spans="2:5" x14ac:dyDescent="0.2">
      <c r="B38" s="48" t="s">
        <v>667</v>
      </c>
      <c r="C38" s="48"/>
      <c r="D38" s="48"/>
      <c r="E38" s="48"/>
    </row>
    <row r="39" spans="2:5" x14ac:dyDescent="0.2">
      <c r="B39" s="48" t="s">
        <v>668</v>
      </c>
      <c r="C39" s="48"/>
      <c r="D39" s="48"/>
      <c r="E39" s="48"/>
    </row>
    <row r="40" spans="2:5" x14ac:dyDescent="0.2">
      <c r="B40" s="48" t="s">
        <v>669</v>
      </c>
      <c r="C40" s="48"/>
      <c r="D40" s="48"/>
      <c r="E40" s="48"/>
    </row>
    <row r="41" spans="2:5" x14ac:dyDescent="0.2">
      <c r="B41" s="48" t="s">
        <v>670</v>
      </c>
      <c r="C41" s="48"/>
      <c r="D41" s="48"/>
      <c r="E41" s="48"/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2023-07-18T11:25:18Z</dcterms:modified>
</cp:coreProperties>
</file>