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0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W110" i="1"/>
  <c r="U110" i="1"/>
  <c r="W109" i="1"/>
  <c r="V109" i="1"/>
  <c r="V110" i="1" s="1"/>
  <c r="M109" i="1"/>
  <c r="U106" i="1"/>
  <c r="W105" i="1"/>
  <c r="U105" i="1"/>
  <c r="W104" i="1"/>
  <c r="V104" i="1"/>
  <c r="M104" i="1"/>
  <c r="W103" i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V91" i="1"/>
  <c r="U91" i="1"/>
  <c r="W90" i="1"/>
  <c r="V90" i="1"/>
  <c r="M90" i="1"/>
  <c r="W89" i="1"/>
  <c r="V89" i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V84" i="1" s="1"/>
  <c r="M77" i="1"/>
  <c r="U74" i="1"/>
  <c r="W73" i="1"/>
  <c r="V73" i="1"/>
  <c r="U73" i="1"/>
  <c r="W72" i="1"/>
  <c r="V72" i="1"/>
  <c r="M72" i="1"/>
  <c r="W71" i="1"/>
  <c r="V71" i="1"/>
  <c r="V74" i="1" s="1"/>
  <c r="M71" i="1"/>
  <c r="V68" i="1"/>
  <c r="U68" i="1"/>
  <c r="W67" i="1"/>
  <c r="V67" i="1"/>
  <c r="U67" i="1"/>
  <c r="W66" i="1"/>
  <c r="V66" i="1"/>
  <c r="M66" i="1"/>
  <c r="V63" i="1"/>
  <c r="U63" i="1"/>
  <c r="V62" i="1"/>
  <c r="U62" i="1"/>
  <c r="W61" i="1"/>
  <c r="V61" i="1"/>
  <c r="M61" i="1"/>
  <c r="W60" i="1"/>
  <c r="W62" i="1" s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4" i="1" s="1"/>
  <c r="W23" i="1"/>
  <c r="W249" i="1" s="1"/>
  <c r="U23" i="1"/>
  <c r="U248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8" i="1" s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C257" i="1" l="1"/>
  <c r="B257" i="1"/>
  <c r="A257" i="1"/>
  <c r="V244" i="1"/>
</calcChain>
</file>

<file path=xl/sharedStrings.xml><?xml version="1.0" encoding="utf-8"?>
<sst xmlns="http://schemas.openxmlformats.org/spreadsheetml/2006/main" count="792" uniqueCount="330">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</sst>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A221" zoomScale="93" zoomScaleNormal="93" zoomScaleSheetLayoutView="100" workbookViewId="0">
      <selection activeCell="V246" sqref="V24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/>
      <c r="I5" s="169"/>
      <c r="J5" s="169"/>
      <c r="K5" s="167"/>
      <c r="M5" s="25" t="s">
        <v>9</v>
      </c>
      <c r="N5" s="170">
        <v>45130</v>
      </c>
      <c r="O5" s="171"/>
      <c r="Q5" s="172" t="s">
        <v>10</v>
      </c>
      <c r="R5" s="173"/>
      <c r="S5" s="174" t="s">
        <v>310</v>
      </c>
      <c r="T5" s="171"/>
      <c r="Y5" s="52"/>
      <c r="Z5" s="52"/>
      <c r="AA5" s="52"/>
    </row>
    <row r="6" spans="1:28" s="152" customFormat="1" ht="24" customHeight="1" x14ac:dyDescent="0.2">
      <c r="A6" s="163" t="s">
        <v>11</v>
      </c>
      <c r="B6" s="164"/>
      <c r="C6" s="165"/>
      <c r="D6" s="175" t="s">
        <v>311</v>
      </c>
      <c r="E6" s="176"/>
      <c r="F6" s="176"/>
      <c r="G6" s="176"/>
      <c r="H6" s="176"/>
      <c r="I6" s="176"/>
      <c r="J6" s="176"/>
      <c r="K6" s="171"/>
      <c r="M6" s="25" t="s">
        <v>12</v>
      </c>
      <c r="N6" s="177" t="str">
        <f>IF(N5=0," ",CHOOSE(WEEKDAY(N5,2),"Понедельник","Вторник","Среда","Четверг","Пятница","Суббота","Воскресенье"))</f>
        <v>Воскресенье</v>
      </c>
      <c r="O6" s="178"/>
      <c r="Q6" s="179" t="s">
        <v>13</v>
      </c>
      <c r="R6" s="173"/>
      <c r="S6" s="180" t="s">
        <v>14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15</v>
      </c>
      <c r="B8" s="190"/>
      <c r="C8" s="191"/>
      <c r="D8" s="192"/>
      <c r="E8" s="193"/>
      <c r="F8" s="193"/>
      <c r="G8" s="193"/>
      <c r="H8" s="193"/>
      <c r="I8" s="193"/>
      <c r="J8" s="193"/>
      <c r="K8" s="194"/>
      <c r="M8" s="25" t="s">
        <v>16</v>
      </c>
      <c r="N8" s="195">
        <v>0.33333333333333331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17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18</v>
      </c>
      <c r="N10" s="195"/>
      <c r="O10" s="171"/>
      <c r="R10" s="25" t="s">
        <v>19</v>
      </c>
      <c r="S10" s="201" t="s">
        <v>20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195"/>
      <c r="O11" s="171"/>
      <c r="R11" s="25" t="s">
        <v>23</v>
      </c>
      <c r="S11" s="202" t="s">
        <v>24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25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26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27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28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29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30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31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10" t="s">
        <v>32</v>
      </c>
      <c r="B17" s="210" t="s">
        <v>33</v>
      </c>
      <c r="C17" s="212" t="s">
        <v>34</v>
      </c>
      <c r="D17" s="210" t="s">
        <v>35</v>
      </c>
      <c r="E17" s="213"/>
      <c r="F17" s="210" t="s">
        <v>36</v>
      </c>
      <c r="G17" s="210" t="s">
        <v>37</v>
      </c>
      <c r="H17" s="210" t="s">
        <v>38</v>
      </c>
      <c r="I17" s="210" t="s">
        <v>39</v>
      </c>
      <c r="J17" s="210" t="s">
        <v>40</v>
      </c>
      <c r="K17" s="210" t="s">
        <v>41</v>
      </c>
      <c r="L17" s="210" t="s">
        <v>42</v>
      </c>
      <c r="M17" s="210" t="s">
        <v>43</v>
      </c>
      <c r="N17" s="216"/>
      <c r="O17" s="216"/>
      <c r="P17" s="216"/>
      <c r="Q17" s="213"/>
      <c r="R17" s="209" t="s">
        <v>44</v>
      </c>
      <c r="S17" s="165"/>
      <c r="T17" s="210" t="s">
        <v>45</v>
      </c>
      <c r="U17" s="210" t="s">
        <v>46</v>
      </c>
      <c r="V17" s="218" t="s">
        <v>47</v>
      </c>
      <c r="W17" s="210" t="s">
        <v>48</v>
      </c>
      <c r="X17" s="220" t="s">
        <v>49</v>
      </c>
      <c r="Y17" s="220" t="s">
        <v>50</v>
      </c>
      <c r="Z17" s="220" t="s">
        <v>51</v>
      </c>
      <c r="AA17" s="222"/>
      <c r="AB17" s="223"/>
      <c r="AC17" s="227" t="s">
        <v>52</v>
      </c>
    </row>
    <row r="18" spans="1:29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53</v>
      </c>
      <c r="S18" s="151" t="s">
        <v>54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</row>
    <row r="19" spans="1:29" ht="27.75" customHeight="1" x14ac:dyDescent="0.2">
      <c r="A19" s="229" t="s">
        <v>55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49"/>
      <c r="Y19" s="49"/>
    </row>
    <row r="20" spans="1:29" ht="16.5" customHeight="1" x14ac:dyDescent="0.25">
      <c r="A20" s="231" t="s">
        <v>55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29" ht="14.25" customHeight="1" x14ac:dyDescent="0.25">
      <c r="A21" s="232" t="s">
        <v>56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233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3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5"/>
      <c r="O22" s="235"/>
      <c r="P22" s="235"/>
      <c r="Q22" s="178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7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8"/>
      <c r="M23" s="236" t="s">
        <v>61</v>
      </c>
      <c r="N23" s="190"/>
      <c r="O23" s="190"/>
      <c r="P23" s="190"/>
      <c r="Q23" s="190"/>
      <c r="R23" s="190"/>
      <c r="S23" s="191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8"/>
      <c r="M24" s="236" t="s">
        <v>61</v>
      </c>
      <c r="N24" s="190"/>
      <c r="O24" s="190"/>
      <c r="P24" s="190"/>
      <c r="Q24" s="190"/>
      <c r="R24" s="190"/>
      <c r="S24" s="191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229" t="s">
        <v>63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49"/>
      <c r="Y25" s="49"/>
    </row>
    <row r="26" spans="1:29" ht="16.5" customHeight="1" x14ac:dyDescent="0.25">
      <c r="A26" s="231" t="s">
        <v>64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29" ht="14.25" customHeight="1" x14ac:dyDescent="0.25">
      <c r="A27" s="232" t="s">
        <v>65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233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3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5"/>
      <c r="O28" s="235"/>
      <c r="P28" s="235"/>
      <c r="Q28" s="178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233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5"/>
      <c r="O29" s="235"/>
      <c r="P29" s="235"/>
      <c r="Q29" s="178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233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5"/>
      <c r="O30" s="235"/>
      <c r="P30" s="235"/>
      <c r="Q30" s="178"/>
      <c r="R30" s="35"/>
      <c r="S30" s="35"/>
      <c r="T30" s="36" t="s">
        <v>60</v>
      </c>
      <c r="U30" s="154">
        <v>250</v>
      </c>
      <c r="V30" s="155">
        <f>IFERROR(IF(U30="","",U30),"")</f>
        <v>250</v>
      </c>
      <c r="W30" s="37">
        <f>IFERROR(IF(U30="","",U30*0.00936),"")</f>
        <v>2.34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233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4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5"/>
      <c r="O31" s="235"/>
      <c r="P31" s="235"/>
      <c r="Q31" s="178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237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8"/>
      <c r="M32" s="236" t="s">
        <v>61</v>
      </c>
      <c r="N32" s="190"/>
      <c r="O32" s="190"/>
      <c r="P32" s="190"/>
      <c r="Q32" s="190"/>
      <c r="R32" s="190"/>
      <c r="S32" s="191"/>
      <c r="T32" s="38" t="s">
        <v>60</v>
      </c>
      <c r="U32" s="156">
        <f>IFERROR(SUM(U28:U31),"0")</f>
        <v>250</v>
      </c>
      <c r="V32" s="156">
        <f>IFERROR(SUM(V28:V31),"0")</f>
        <v>250</v>
      </c>
      <c r="W32" s="156">
        <f>IFERROR(IF(W28="",0,W28),"0")+IFERROR(IF(W29="",0,W29),"0")+IFERROR(IF(W30="",0,W30),"0")+IFERROR(IF(W31="",0,W31),"0")</f>
        <v>2.34</v>
      </c>
      <c r="X32" s="157"/>
      <c r="Y32" s="157"/>
    </row>
    <row r="33" spans="1:29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8"/>
      <c r="M33" s="236" t="s">
        <v>61</v>
      </c>
      <c r="N33" s="190"/>
      <c r="O33" s="190"/>
      <c r="P33" s="190"/>
      <c r="Q33" s="190"/>
      <c r="R33" s="190"/>
      <c r="S33" s="191"/>
      <c r="T33" s="38" t="s">
        <v>62</v>
      </c>
      <c r="U33" s="156">
        <f>IFERROR(SUMPRODUCT(U28:U31*H28:H31),"0")</f>
        <v>375</v>
      </c>
      <c r="V33" s="156">
        <f>IFERROR(SUMPRODUCT(V28:V31*H28:H31),"0")</f>
        <v>375</v>
      </c>
      <c r="W33" s="38"/>
      <c r="X33" s="157"/>
      <c r="Y33" s="157"/>
    </row>
    <row r="34" spans="1:29" ht="16.5" customHeight="1" x14ac:dyDescent="0.25">
      <c r="A34" s="231" t="s">
        <v>75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29" ht="14.25" customHeight="1" x14ac:dyDescent="0.25">
      <c r="A35" s="232" t="s">
        <v>56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233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5"/>
      <c r="O36" s="235"/>
      <c r="P36" s="235"/>
      <c r="Q36" s="178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233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44" t="s">
        <v>80</v>
      </c>
      <c r="N37" s="235"/>
      <c r="O37" s="235"/>
      <c r="P37" s="235"/>
      <c r="Q37" s="178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233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4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5"/>
      <c r="O38" s="235"/>
      <c r="P38" s="235"/>
      <c r="Q38" s="178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233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5"/>
      <c r="O39" s="235"/>
      <c r="P39" s="235"/>
      <c r="Q39" s="178"/>
      <c r="R39" s="35"/>
      <c r="S39" s="35"/>
      <c r="T39" s="36" t="s">
        <v>60</v>
      </c>
      <c r="U39" s="154">
        <v>50</v>
      </c>
      <c r="V39" s="155">
        <f>IFERROR(IF(U39="","",U39),"")</f>
        <v>50</v>
      </c>
      <c r="W39" s="37">
        <f>IFERROR(IF(U39="","",U39*0.0155),"")</f>
        <v>0.77500000000000002</v>
      </c>
      <c r="X39" s="57"/>
      <c r="Y39" s="58"/>
      <c r="AC39" s="70" t="s">
        <v>1</v>
      </c>
    </row>
    <row r="40" spans="1:29" x14ac:dyDescent="0.2">
      <c r="A40" s="237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8"/>
      <c r="M40" s="236" t="s">
        <v>61</v>
      </c>
      <c r="N40" s="190"/>
      <c r="O40" s="190"/>
      <c r="P40" s="190"/>
      <c r="Q40" s="190"/>
      <c r="R40" s="190"/>
      <c r="S40" s="191"/>
      <c r="T40" s="38" t="s">
        <v>60</v>
      </c>
      <c r="U40" s="156">
        <f>IFERROR(SUM(U36:U39),"0")</f>
        <v>50</v>
      </c>
      <c r="V40" s="156">
        <f>IFERROR(SUM(V36:V39),"0")</f>
        <v>50</v>
      </c>
      <c r="W40" s="156">
        <f>IFERROR(IF(W36="",0,W36),"0")+IFERROR(IF(W37="",0,W37),"0")+IFERROR(IF(W38="",0,W38),"0")+IFERROR(IF(W39="",0,W39),"0")</f>
        <v>0.77500000000000002</v>
      </c>
      <c r="X40" s="157"/>
      <c r="Y40" s="157"/>
    </row>
    <row r="41" spans="1:29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8"/>
      <c r="M41" s="236" t="s">
        <v>61</v>
      </c>
      <c r="N41" s="190"/>
      <c r="O41" s="190"/>
      <c r="P41" s="190"/>
      <c r="Q41" s="190"/>
      <c r="R41" s="190"/>
      <c r="S41" s="191"/>
      <c r="T41" s="38" t="s">
        <v>62</v>
      </c>
      <c r="U41" s="156">
        <f>IFERROR(SUMPRODUCT(U36:U39*H36:H39),"0")</f>
        <v>300</v>
      </c>
      <c r="V41" s="156">
        <f>IFERROR(SUMPRODUCT(V36:V39*H36:H39),"0")</f>
        <v>300</v>
      </c>
      <c r="W41" s="38"/>
      <c r="X41" s="157"/>
      <c r="Y41" s="157"/>
    </row>
    <row r="42" spans="1:29" ht="16.5" customHeight="1" x14ac:dyDescent="0.25">
      <c r="A42" s="231" t="s">
        <v>85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29" ht="14.25" customHeight="1" x14ac:dyDescent="0.25">
      <c r="A43" s="232" t="s">
        <v>86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233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4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5"/>
      <c r="O44" s="235"/>
      <c r="P44" s="235"/>
      <c r="Q44" s="178"/>
      <c r="R44" s="35"/>
      <c r="S44" s="35"/>
      <c r="T44" s="36" t="s">
        <v>60</v>
      </c>
      <c r="U44" s="154">
        <v>20</v>
      </c>
      <c r="V44" s="155">
        <f>IFERROR(IF(U44="","",U44),"")</f>
        <v>20</v>
      </c>
      <c r="W44" s="37">
        <f>IFERROR(IF(U44="","",U44*0.0095),"")</f>
        <v>0.19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233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4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5"/>
      <c r="O45" s="235"/>
      <c r="P45" s="235"/>
      <c r="Q45" s="178"/>
      <c r="R45" s="35"/>
      <c r="S45" s="35"/>
      <c r="T45" s="36" t="s">
        <v>60</v>
      </c>
      <c r="U45" s="154">
        <v>20</v>
      </c>
      <c r="V45" s="155">
        <f>IFERROR(IF(U45="","",U45),"")</f>
        <v>20</v>
      </c>
      <c r="W45" s="37">
        <f>IFERROR(IF(U45="","",U45*0.0095),"")</f>
        <v>0.19</v>
      </c>
      <c r="X45" s="57"/>
      <c r="Y45" s="58"/>
      <c r="AC45" s="72" t="s">
        <v>68</v>
      </c>
    </row>
    <row r="46" spans="1:29" x14ac:dyDescent="0.2">
      <c r="A46" s="237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8"/>
      <c r="M46" s="236" t="s">
        <v>61</v>
      </c>
      <c r="N46" s="190"/>
      <c r="O46" s="190"/>
      <c r="P46" s="190"/>
      <c r="Q46" s="190"/>
      <c r="R46" s="190"/>
      <c r="S46" s="191"/>
      <c r="T46" s="38" t="s">
        <v>60</v>
      </c>
      <c r="U46" s="156">
        <f>IFERROR(SUM(U44:U45),"0")</f>
        <v>40</v>
      </c>
      <c r="V46" s="156">
        <f>IFERROR(SUM(V44:V45),"0")</f>
        <v>40</v>
      </c>
      <c r="W46" s="156">
        <f>IFERROR(IF(W44="",0,W44),"0")+IFERROR(IF(W45="",0,W45),"0")</f>
        <v>0.38</v>
      </c>
      <c r="X46" s="157"/>
      <c r="Y46" s="157"/>
    </row>
    <row r="47" spans="1:29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8"/>
      <c r="M47" s="236" t="s">
        <v>61</v>
      </c>
      <c r="N47" s="190"/>
      <c r="O47" s="190"/>
      <c r="P47" s="190"/>
      <c r="Q47" s="190"/>
      <c r="R47" s="190"/>
      <c r="S47" s="191"/>
      <c r="T47" s="38" t="s">
        <v>62</v>
      </c>
      <c r="U47" s="156">
        <f>IFERROR(SUMPRODUCT(U44:U45*H44:H45),"0")</f>
        <v>48</v>
      </c>
      <c r="V47" s="156">
        <f>IFERROR(SUMPRODUCT(V44:V45*H44:H45),"0")</f>
        <v>48</v>
      </c>
      <c r="W47" s="38"/>
      <c r="X47" s="157"/>
      <c r="Y47" s="157"/>
    </row>
    <row r="48" spans="1:29" ht="16.5" customHeight="1" x14ac:dyDescent="0.25">
      <c r="A48" s="231" t="s">
        <v>91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29" ht="14.25" customHeight="1" x14ac:dyDescent="0.25">
      <c r="A49" s="232" t="s">
        <v>56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233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4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5"/>
      <c r="O50" s="235"/>
      <c r="P50" s="235"/>
      <c r="Q50" s="178"/>
      <c r="R50" s="35"/>
      <c r="S50" s="35"/>
      <c r="T50" s="36" t="s">
        <v>60</v>
      </c>
      <c r="U50" s="154">
        <v>5</v>
      </c>
      <c r="V50" s="155">
        <f t="shared" ref="V50:V55" si="0">IFERROR(IF(U50="","",U50),"")</f>
        <v>5</v>
      </c>
      <c r="W50" s="37">
        <f t="shared" ref="W50:W55" si="1">IFERROR(IF(U50="","",U50*0.0155),"")</f>
        <v>7.7499999999999999E-2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233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0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5"/>
      <c r="O51" s="235"/>
      <c r="P51" s="235"/>
      <c r="Q51" s="178"/>
      <c r="R51" s="35"/>
      <c r="S51" s="35"/>
      <c r="T51" s="36" t="s">
        <v>60</v>
      </c>
      <c r="U51" s="154">
        <v>40</v>
      </c>
      <c r="V51" s="155">
        <f t="shared" si="0"/>
        <v>40</v>
      </c>
      <c r="W51" s="37">
        <f t="shared" si="1"/>
        <v>0.62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233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1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5"/>
      <c r="O52" s="235"/>
      <c r="P52" s="235"/>
      <c r="Q52" s="178"/>
      <c r="R52" s="35"/>
      <c r="S52" s="35"/>
      <c r="T52" s="36" t="s">
        <v>60</v>
      </c>
      <c r="U52" s="154">
        <v>40</v>
      </c>
      <c r="V52" s="155">
        <f t="shared" si="0"/>
        <v>40</v>
      </c>
      <c r="W52" s="37">
        <f t="shared" si="1"/>
        <v>0.62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233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2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5"/>
      <c r="O53" s="235"/>
      <c r="P53" s="235"/>
      <c r="Q53" s="178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233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3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5"/>
      <c r="O54" s="235"/>
      <c r="P54" s="235"/>
      <c r="Q54" s="178"/>
      <c r="R54" s="35"/>
      <c r="S54" s="35"/>
      <c r="T54" s="36" t="s">
        <v>60</v>
      </c>
      <c r="U54" s="154">
        <v>5</v>
      </c>
      <c r="V54" s="155">
        <f t="shared" si="0"/>
        <v>5</v>
      </c>
      <c r="W54" s="37">
        <f t="shared" si="1"/>
        <v>7.7499999999999999E-2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233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5"/>
      <c r="O55" s="235"/>
      <c r="P55" s="235"/>
      <c r="Q55" s="178"/>
      <c r="R55" s="35"/>
      <c r="S55" s="35"/>
      <c r="T55" s="36" t="s">
        <v>60</v>
      </c>
      <c r="U55" s="154">
        <v>10</v>
      </c>
      <c r="V55" s="155">
        <f t="shared" si="0"/>
        <v>10</v>
      </c>
      <c r="W55" s="37">
        <f t="shared" si="1"/>
        <v>0.155</v>
      </c>
      <c r="X55" s="57"/>
      <c r="Y55" s="58"/>
      <c r="AC55" s="78" t="s">
        <v>1</v>
      </c>
    </row>
    <row r="56" spans="1:29" x14ac:dyDescent="0.2">
      <c r="A56" s="237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8"/>
      <c r="M56" s="236" t="s">
        <v>61</v>
      </c>
      <c r="N56" s="190"/>
      <c r="O56" s="190"/>
      <c r="P56" s="190"/>
      <c r="Q56" s="190"/>
      <c r="R56" s="190"/>
      <c r="S56" s="191"/>
      <c r="T56" s="38" t="s">
        <v>60</v>
      </c>
      <c r="U56" s="156">
        <f>IFERROR(SUM(U50:U55),"0")</f>
        <v>100</v>
      </c>
      <c r="V56" s="156">
        <f>IFERROR(SUM(V50:V55),"0")</f>
        <v>100</v>
      </c>
      <c r="W56" s="156">
        <f>IFERROR(IF(W50="",0,W50),"0")+IFERROR(IF(W51="",0,W51),"0")+IFERROR(IF(W52="",0,W52),"0")+IFERROR(IF(W53="",0,W53),"0")+IFERROR(IF(W54="",0,W54),"0")+IFERROR(IF(W55="",0,W55),"0")</f>
        <v>1.5499999999999998</v>
      </c>
      <c r="X56" s="157"/>
      <c r="Y56" s="157"/>
    </row>
    <row r="57" spans="1:29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8"/>
      <c r="M57" s="236" t="s">
        <v>61</v>
      </c>
      <c r="N57" s="190"/>
      <c r="O57" s="190"/>
      <c r="P57" s="190"/>
      <c r="Q57" s="190"/>
      <c r="R57" s="190"/>
      <c r="S57" s="191"/>
      <c r="T57" s="38" t="s">
        <v>62</v>
      </c>
      <c r="U57" s="156">
        <f>IFERROR(SUMPRODUCT(U50:U55*H50:H55),"0")</f>
        <v>703.99999999999989</v>
      </c>
      <c r="V57" s="156">
        <f>IFERROR(SUMPRODUCT(V50:V55*H50:H55),"0")</f>
        <v>703.99999999999989</v>
      </c>
      <c r="W57" s="38"/>
      <c r="X57" s="157"/>
      <c r="Y57" s="157"/>
    </row>
    <row r="58" spans="1:29" ht="16.5" customHeight="1" x14ac:dyDescent="0.25">
      <c r="A58" s="231" t="s">
        <v>104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29" ht="14.25" customHeight="1" x14ac:dyDescent="0.25">
      <c r="A59" s="232" t="s">
        <v>56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233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5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5"/>
      <c r="O60" s="235"/>
      <c r="P60" s="235"/>
      <c r="Q60" s="178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233">
        <v>4607111036728</v>
      </c>
      <c r="E61" s="178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5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5"/>
      <c r="O61" s="235"/>
      <c r="P61" s="235"/>
      <c r="Q61" s="178"/>
      <c r="R61" s="35"/>
      <c r="S61" s="35"/>
      <c r="T61" s="36" t="s">
        <v>60</v>
      </c>
      <c r="U61" s="154">
        <v>300</v>
      </c>
      <c r="V61" s="155">
        <f>IFERROR(IF(U61="","",U61),"")</f>
        <v>300</v>
      </c>
      <c r="W61" s="37">
        <f>IFERROR(IF(U61="","",U61*0.00855),"")</f>
        <v>2.5649999999999999</v>
      </c>
      <c r="X61" s="57"/>
      <c r="Y61" s="58"/>
      <c r="AC61" s="80" t="s">
        <v>1</v>
      </c>
    </row>
    <row r="62" spans="1:29" x14ac:dyDescent="0.2">
      <c r="A62" s="237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238"/>
      <c r="M62" s="236" t="s">
        <v>61</v>
      </c>
      <c r="N62" s="190"/>
      <c r="O62" s="190"/>
      <c r="P62" s="190"/>
      <c r="Q62" s="190"/>
      <c r="R62" s="190"/>
      <c r="S62" s="191"/>
      <c r="T62" s="38" t="s">
        <v>60</v>
      </c>
      <c r="U62" s="156">
        <f>IFERROR(SUM(U60:U61),"0")</f>
        <v>300</v>
      </c>
      <c r="V62" s="156">
        <f>IFERROR(SUM(V60:V61),"0")</f>
        <v>300</v>
      </c>
      <c r="W62" s="156">
        <f>IFERROR(IF(W60="",0,W60),"0")+IFERROR(IF(W61="",0,W61),"0")</f>
        <v>2.5649999999999999</v>
      </c>
      <c r="X62" s="157"/>
      <c r="Y62" s="157"/>
    </row>
    <row r="63" spans="1:29" x14ac:dyDescent="0.2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8"/>
      <c r="M63" s="236" t="s">
        <v>61</v>
      </c>
      <c r="N63" s="190"/>
      <c r="O63" s="190"/>
      <c r="P63" s="190"/>
      <c r="Q63" s="190"/>
      <c r="R63" s="190"/>
      <c r="S63" s="191"/>
      <c r="T63" s="38" t="s">
        <v>62</v>
      </c>
      <c r="U63" s="156">
        <f>IFERROR(SUMPRODUCT(U60:U61*H60:H61),"0")</f>
        <v>1500</v>
      </c>
      <c r="V63" s="156">
        <f>IFERROR(SUMPRODUCT(V60:V61*H60:H61),"0")</f>
        <v>1500</v>
      </c>
      <c r="W63" s="38"/>
      <c r="X63" s="157"/>
      <c r="Y63" s="157"/>
    </row>
    <row r="64" spans="1:29" ht="16.5" customHeight="1" x14ac:dyDescent="0.25">
      <c r="A64" s="231" t="s">
        <v>109</v>
      </c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49"/>
      <c r="Y64" s="149"/>
    </row>
    <row r="65" spans="1:29" ht="14.25" customHeight="1" x14ac:dyDescent="0.25">
      <c r="A65" s="232" t="s">
        <v>110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50"/>
      <c r="Y65" s="150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233">
        <v>4607111033659</v>
      </c>
      <c r="E66" s="178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5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5"/>
      <c r="O66" s="235"/>
      <c r="P66" s="235"/>
      <c r="Q66" s="178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237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238"/>
      <c r="M67" s="236" t="s">
        <v>61</v>
      </c>
      <c r="N67" s="190"/>
      <c r="O67" s="190"/>
      <c r="P67" s="190"/>
      <c r="Q67" s="190"/>
      <c r="R67" s="190"/>
      <c r="S67" s="191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8"/>
      <c r="M68" s="236" t="s">
        <v>61</v>
      </c>
      <c r="N68" s="190"/>
      <c r="O68" s="190"/>
      <c r="P68" s="190"/>
      <c r="Q68" s="190"/>
      <c r="R68" s="190"/>
      <c r="S68" s="191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231" t="s">
        <v>113</v>
      </c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49"/>
      <c r="Y69" s="149"/>
    </row>
    <row r="70" spans="1:29" ht="14.25" customHeight="1" x14ac:dyDescent="0.25">
      <c r="A70" s="232" t="s">
        <v>114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50"/>
      <c r="Y70" s="150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233">
        <v>4607111034137</v>
      </c>
      <c r="E71" s="178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58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5"/>
      <c r="O71" s="235"/>
      <c r="P71" s="235"/>
      <c r="Q71" s="178"/>
      <c r="R71" s="35"/>
      <c r="S71" s="35"/>
      <c r="T71" s="36" t="s">
        <v>60</v>
      </c>
      <c r="U71" s="154">
        <v>15</v>
      </c>
      <c r="V71" s="155">
        <f>IFERROR(IF(U71="","",U71),"")</f>
        <v>15</v>
      </c>
      <c r="W71" s="37">
        <f>IFERROR(IF(U71="","",U71*0.01788),"")</f>
        <v>0.26819999999999999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233">
        <v>4607111034120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5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5"/>
      <c r="O72" s="235"/>
      <c r="P72" s="235"/>
      <c r="Q72" s="178"/>
      <c r="R72" s="35"/>
      <c r="S72" s="35"/>
      <c r="T72" s="36" t="s">
        <v>60</v>
      </c>
      <c r="U72" s="154">
        <v>15</v>
      </c>
      <c r="V72" s="155">
        <f>IFERROR(IF(U72="","",U72),"")</f>
        <v>15</v>
      </c>
      <c r="W72" s="37">
        <f>IFERROR(IF(U72="","",U72*0.01788),"")</f>
        <v>0.26819999999999999</v>
      </c>
      <c r="X72" s="57"/>
      <c r="Y72" s="58"/>
      <c r="AC72" s="83" t="s">
        <v>68</v>
      </c>
    </row>
    <row r="73" spans="1:29" x14ac:dyDescent="0.2">
      <c r="A73" s="237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238"/>
      <c r="M73" s="236" t="s">
        <v>61</v>
      </c>
      <c r="N73" s="190"/>
      <c r="O73" s="190"/>
      <c r="P73" s="190"/>
      <c r="Q73" s="190"/>
      <c r="R73" s="190"/>
      <c r="S73" s="191"/>
      <c r="T73" s="38" t="s">
        <v>60</v>
      </c>
      <c r="U73" s="156">
        <f>IFERROR(SUM(U71:U72),"0")</f>
        <v>30</v>
      </c>
      <c r="V73" s="156">
        <f>IFERROR(SUM(V71:V72),"0")</f>
        <v>30</v>
      </c>
      <c r="W73" s="156">
        <f>IFERROR(IF(W71="",0,W71),"0")+IFERROR(IF(W72="",0,W72),"0")</f>
        <v>0.53639999999999999</v>
      </c>
      <c r="X73" s="157"/>
      <c r="Y73" s="157"/>
    </row>
    <row r="74" spans="1:29" x14ac:dyDescent="0.2">
      <c r="A74" s="162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8"/>
      <c r="M74" s="236" t="s">
        <v>61</v>
      </c>
      <c r="N74" s="190"/>
      <c r="O74" s="190"/>
      <c r="P74" s="190"/>
      <c r="Q74" s="190"/>
      <c r="R74" s="190"/>
      <c r="S74" s="191"/>
      <c r="T74" s="38" t="s">
        <v>62</v>
      </c>
      <c r="U74" s="156">
        <f>IFERROR(SUMPRODUCT(U71:U72*H71:H72),"0")</f>
        <v>108</v>
      </c>
      <c r="V74" s="156">
        <f>IFERROR(SUMPRODUCT(V71:V72*H71:H72),"0")</f>
        <v>108</v>
      </c>
      <c r="W74" s="38"/>
      <c r="X74" s="157"/>
      <c r="Y74" s="157"/>
    </row>
    <row r="75" spans="1:29" ht="16.5" customHeight="1" x14ac:dyDescent="0.25">
      <c r="A75" s="231" t="s">
        <v>119</v>
      </c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49"/>
      <c r="Y75" s="149"/>
    </row>
    <row r="76" spans="1:29" ht="14.25" customHeight="1" x14ac:dyDescent="0.25">
      <c r="A76" s="232" t="s">
        <v>110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50"/>
      <c r="Y76" s="150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233">
        <v>4607111036735</v>
      </c>
      <c r="E77" s="178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60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235"/>
      <c r="O77" s="235"/>
      <c r="P77" s="235"/>
      <c r="Q77" s="178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233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5"/>
      <c r="O78" s="235"/>
      <c r="P78" s="235"/>
      <c r="Q78" s="178"/>
      <c r="R78" s="35"/>
      <c r="S78" s="35"/>
      <c r="T78" s="36" t="s">
        <v>60</v>
      </c>
      <c r="U78" s="154">
        <v>20</v>
      </c>
      <c r="V78" s="155">
        <f t="shared" si="2"/>
        <v>20</v>
      </c>
      <c r="W78" s="37">
        <f t="shared" si="3"/>
        <v>0.35760000000000003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233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6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5"/>
      <c r="O79" s="235"/>
      <c r="P79" s="235"/>
      <c r="Q79" s="178"/>
      <c r="R79" s="35"/>
      <c r="S79" s="35"/>
      <c r="T79" s="36" t="s">
        <v>60</v>
      </c>
      <c r="U79" s="154">
        <v>10</v>
      </c>
      <c r="V79" s="155">
        <f t="shared" si="2"/>
        <v>10</v>
      </c>
      <c r="W79" s="37">
        <f t="shared" si="3"/>
        <v>0.17880000000000001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233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5"/>
      <c r="O80" s="235"/>
      <c r="P80" s="235"/>
      <c r="Q80" s="178"/>
      <c r="R80" s="35"/>
      <c r="S80" s="35"/>
      <c r="T80" s="36" t="s">
        <v>60</v>
      </c>
      <c r="U80" s="154">
        <v>100</v>
      </c>
      <c r="V80" s="155">
        <f t="shared" si="2"/>
        <v>100</v>
      </c>
      <c r="W80" s="37">
        <f t="shared" si="3"/>
        <v>1.788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233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5"/>
      <c r="O81" s="235"/>
      <c r="P81" s="235"/>
      <c r="Q81" s="178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233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6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5"/>
      <c r="O82" s="235"/>
      <c r="P82" s="235"/>
      <c r="Q82" s="178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233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5"/>
      <c r="O83" s="235"/>
      <c r="P83" s="235"/>
      <c r="Q83" s="178"/>
      <c r="R83" s="35"/>
      <c r="S83" s="35"/>
      <c r="T83" s="36" t="s">
        <v>60</v>
      </c>
      <c r="U83" s="154">
        <v>100</v>
      </c>
      <c r="V83" s="155">
        <f t="shared" si="2"/>
        <v>100</v>
      </c>
      <c r="W83" s="37">
        <f t="shared" si="3"/>
        <v>1.788</v>
      </c>
      <c r="X83" s="57"/>
      <c r="Y83" s="58"/>
      <c r="AC83" s="90" t="s">
        <v>68</v>
      </c>
    </row>
    <row r="84" spans="1:29" x14ac:dyDescent="0.2">
      <c r="A84" s="237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8"/>
      <c r="M84" s="236" t="s">
        <v>61</v>
      </c>
      <c r="N84" s="190"/>
      <c r="O84" s="190"/>
      <c r="P84" s="190"/>
      <c r="Q84" s="190"/>
      <c r="R84" s="190"/>
      <c r="S84" s="191"/>
      <c r="T84" s="38" t="s">
        <v>60</v>
      </c>
      <c r="U84" s="156">
        <f>IFERROR(SUM(U77:U83),"0")</f>
        <v>230</v>
      </c>
      <c r="V84" s="156">
        <f>IFERROR(SUM(V77:V83),"0")</f>
        <v>230</v>
      </c>
      <c r="W84" s="156">
        <f>IFERROR(IF(W77="",0,W77),"0")+IFERROR(IF(W78="",0,W78),"0")+IFERROR(IF(W79="",0,W79),"0")+IFERROR(IF(W80="",0,W80),"0")+IFERROR(IF(W81="",0,W81),"0")+IFERROR(IF(W82="",0,W82),"0")+IFERROR(IF(W83="",0,W83),"0")</f>
        <v>4.1124000000000001</v>
      </c>
      <c r="X84" s="157"/>
      <c r="Y84" s="157"/>
    </row>
    <row r="85" spans="1:29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8"/>
      <c r="M85" s="236" t="s">
        <v>61</v>
      </c>
      <c r="N85" s="190"/>
      <c r="O85" s="190"/>
      <c r="P85" s="190"/>
      <c r="Q85" s="190"/>
      <c r="R85" s="190"/>
      <c r="S85" s="191"/>
      <c r="T85" s="38" t="s">
        <v>62</v>
      </c>
      <c r="U85" s="156">
        <f>IFERROR(SUMPRODUCT(U77:U83*H77:H83),"0")</f>
        <v>840</v>
      </c>
      <c r="V85" s="156">
        <f>IFERROR(SUMPRODUCT(V77:V83*H77:H83),"0")</f>
        <v>840</v>
      </c>
      <c r="W85" s="38"/>
      <c r="X85" s="157"/>
      <c r="Y85" s="157"/>
    </row>
    <row r="86" spans="1:29" ht="16.5" customHeight="1" x14ac:dyDescent="0.25">
      <c r="A86" s="231" t="s">
        <v>134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29" ht="14.25" customHeight="1" x14ac:dyDescent="0.25">
      <c r="A87" s="232" t="s">
        <v>134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233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6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5"/>
      <c r="O88" s="235"/>
      <c r="P88" s="235"/>
      <c r="Q88" s="178"/>
      <c r="R88" s="35"/>
      <c r="S88" s="35"/>
      <c r="T88" s="36" t="s">
        <v>60</v>
      </c>
      <c r="U88" s="154">
        <v>30</v>
      </c>
      <c r="V88" s="155">
        <f>IFERROR(IF(U88="","",U88),"")</f>
        <v>30</v>
      </c>
      <c r="W88" s="37">
        <f>IFERROR(IF(U88="","",U88*0.00936),"")</f>
        <v>0.28079999999999999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233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6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5"/>
      <c r="O89" s="235"/>
      <c r="P89" s="235"/>
      <c r="Q89" s="178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233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6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5"/>
      <c r="O90" s="235"/>
      <c r="P90" s="235"/>
      <c r="Q90" s="178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237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8"/>
      <c r="M91" s="236" t="s">
        <v>61</v>
      </c>
      <c r="N91" s="190"/>
      <c r="O91" s="190"/>
      <c r="P91" s="190"/>
      <c r="Q91" s="190"/>
      <c r="R91" s="190"/>
      <c r="S91" s="191"/>
      <c r="T91" s="38" t="s">
        <v>60</v>
      </c>
      <c r="U91" s="156">
        <f>IFERROR(SUM(U88:U90),"0")</f>
        <v>30</v>
      </c>
      <c r="V91" s="156">
        <f>IFERROR(SUM(V88:V90),"0")</f>
        <v>30</v>
      </c>
      <c r="W91" s="156">
        <f>IFERROR(IF(W88="",0,W88),"0")+IFERROR(IF(W89="",0,W89),"0")+IFERROR(IF(W90="",0,W90),"0")</f>
        <v>0.28079999999999999</v>
      </c>
      <c r="X91" s="157"/>
      <c r="Y91" s="157"/>
    </row>
    <row r="92" spans="1:29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8"/>
      <c r="M92" s="236" t="s">
        <v>61</v>
      </c>
      <c r="N92" s="190"/>
      <c r="O92" s="190"/>
      <c r="P92" s="190"/>
      <c r="Q92" s="190"/>
      <c r="R92" s="190"/>
      <c r="S92" s="191"/>
      <c r="T92" s="38" t="s">
        <v>62</v>
      </c>
      <c r="U92" s="156">
        <f>IFERROR(SUMPRODUCT(U88:U90*H88:H90),"0")</f>
        <v>64.800000000000011</v>
      </c>
      <c r="V92" s="156">
        <f>IFERROR(SUMPRODUCT(V88:V90*H88:H90),"0")</f>
        <v>64.800000000000011</v>
      </c>
      <c r="W92" s="38"/>
      <c r="X92" s="157"/>
      <c r="Y92" s="157"/>
    </row>
    <row r="93" spans="1:29" ht="16.5" customHeight="1" x14ac:dyDescent="0.25">
      <c r="A93" s="231" t="s">
        <v>141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29" ht="14.25" customHeight="1" x14ac:dyDescent="0.25">
      <c r="A94" s="232" t="s">
        <v>56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233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70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235"/>
      <c r="O95" s="235"/>
      <c r="P95" s="235"/>
      <c r="Q95" s="178"/>
      <c r="R95" s="35"/>
      <c r="S95" s="35"/>
      <c r="T95" s="36" t="s">
        <v>60</v>
      </c>
      <c r="U95" s="154">
        <v>34</v>
      </c>
      <c r="V95" s="155">
        <f>IFERROR(IF(U95="","",U95),"")</f>
        <v>34</v>
      </c>
      <c r="W95" s="37">
        <f>IFERROR(IF(U95="","",U95*0.0155),"")</f>
        <v>0.52700000000000002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233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71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235"/>
      <c r="O96" s="235"/>
      <c r="P96" s="235"/>
      <c r="Q96" s="178"/>
      <c r="R96" s="35"/>
      <c r="S96" s="35"/>
      <c r="T96" s="36" t="s">
        <v>60</v>
      </c>
      <c r="U96" s="154">
        <v>100</v>
      </c>
      <c r="V96" s="155">
        <f>IFERROR(IF(U96="","",U96),"")</f>
        <v>100</v>
      </c>
      <c r="W96" s="37">
        <f>IFERROR(IF(U96="","",U96*0.0155),"")</f>
        <v>1.55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233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72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235"/>
      <c r="O97" s="235"/>
      <c r="P97" s="235"/>
      <c r="Q97" s="178"/>
      <c r="R97" s="35"/>
      <c r="S97" s="35"/>
      <c r="T97" s="36" t="s">
        <v>60</v>
      </c>
      <c r="U97" s="154">
        <v>40</v>
      </c>
      <c r="V97" s="155">
        <f>IFERROR(IF(U97="","",U97),"")</f>
        <v>40</v>
      </c>
      <c r="W97" s="37">
        <f>IFERROR(IF(U97="","",U97*0.0155),"")</f>
        <v>0.62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233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7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235"/>
      <c r="O98" s="235"/>
      <c r="P98" s="235"/>
      <c r="Q98" s="178"/>
      <c r="R98" s="35"/>
      <c r="S98" s="35"/>
      <c r="T98" s="36" t="s">
        <v>60</v>
      </c>
      <c r="U98" s="154">
        <v>225</v>
      </c>
      <c r="V98" s="155">
        <f>IFERROR(IF(U98="","",U98),"")</f>
        <v>225</v>
      </c>
      <c r="W98" s="37">
        <f>IFERROR(IF(U98="","",U98*0.0155),"")</f>
        <v>3.4874999999999998</v>
      </c>
      <c r="X98" s="57"/>
      <c r="Y98" s="58"/>
      <c r="AC98" s="97" t="s">
        <v>1</v>
      </c>
    </row>
    <row r="99" spans="1:29" x14ac:dyDescent="0.2">
      <c r="A99" s="237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8"/>
      <c r="M99" s="236" t="s">
        <v>61</v>
      </c>
      <c r="N99" s="190"/>
      <c r="O99" s="190"/>
      <c r="P99" s="190"/>
      <c r="Q99" s="190"/>
      <c r="R99" s="190"/>
      <c r="S99" s="191"/>
      <c r="T99" s="38" t="s">
        <v>60</v>
      </c>
      <c r="U99" s="156">
        <f>IFERROR(SUM(U95:U98),"0")</f>
        <v>399</v>
      </c>
      <c r="V99" s="156">
        <f>IFERROR(SUM(V95:V98),"0")</f>
        <v>399</v>
      </c>
      <c r="W99" s="156">
        <f>IFERROR(IF(W95="",0,W95),"0")+IFERROR(IF(W96="",0,W96),"0")+IFERROR(IF(W97="",0,W97),"0")+IFERROR(IF(W98="",0,W98),"0")</f>
        <v>6.1844999999999999</v>
      </c>
      <c r="X99" s="157"/>
      <c r="Y99" s="157"/>
    </row>
    <row r="100" spans="1:29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8"/>
      <c r="M100" s="236" t="s">
        <v>61</v>
      </c>
      <c r="N100" s="190"/>
      <c r="O100" s="190"/>
      <c r="P100" s="190"/>
      <c r="Q100" s="190"/>
      <c r="R100" s="190"/>
      <c r="S100" s="191"/>
      <c r="T100" s="38" t="s">
        <v>62</v>
      </c>
      <c r="U100" s="156">
        <f>IFERROR(SUMPRODUCT(U95:U98*H95:H98),"0")</f>
        <v>2849.12</v>
      </c>
      <c r="V100" s="156">
        <f>IFERROR(SUMPRODUCT(V95:V98*H95:H98),"0")</f>
        <v>2849.12</v>
      </c>
      <c r="W100" s="38"/>
      <c r="X100" s="157"/>
      <c r="Y100" s="157"/>
    </row>
    <row r="101" spans="1:29" ht="16.5" customHeight="1" x14ac:dyDescent="0.25">
      <c r="A101" s="231" t="s">
        <v>150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29" ht="14.25" customHeight="1" x14ac:dyDescent="0.25">
      <c r="A102" s="232" t="s">
        <v>110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233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74" t="s">
        <v>153</v>
      </c>
      <c r="N103" s="235"/>
      <c r="O103" s="235"/>
      <c r="P103" s="235"/>
      <c r="Q103" s="178"/>
      <c r="R103" s="35"/>
      <c r="S103" s="35"/>
      <c r="T103" s="36" t="s">
        <v>60</v>
      </c>
      <c r="U103" s="154">
        <v>100</v>
      </c>
      <c r="V103" s="155">
        <f>IFERROR(IF(U103="","",U103),"")</f>
        <v>100</v>
      </c>
      <c r="W103" s="37">
        <f>IFERROR(IF(U103="","",U103*0.01788),"")</f>
        <v>1.788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233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7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5"/>
      <c r="O104" s="235"/>
      <c r="P104" s="235"/>
      <c r="Q104" s="178"/>
      <c r="R104" s="35"/>
      <c r="S104" s="35"/>
      <c r="T104" s="36" t="s">
        <v>60</v>
      </c>
      <c r="U104" s="154">
        <v>120</v>
      </c>
      <c r="V104" s="155">
        <f>IFERROR(IF(U104="","",U104),"")</f>
        <v>120</v>
      </c>
      <c r="W104" s="37">
        <f>IFERROR(IF(U104="","",U104*0.01788),"")</f>
        <v>2.1456</v>
      </c>
      <c r="X104" s="57"/>
      <c r="Y104" s="58"/>
      <c r="AC104" s="99" t="s">
        <v>68</v>
      </c>
    </row>
    <row r="105" spans="1:29" x14ac:dyDescent="0.2">
      <c r="A105" s="237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8"/>
      <c r="M105" s="236" t="s">
        <v>61</v>
      </c>
      <c r="N105" s="190"/>
      <c r="O105" s="190"/>
      <c r="P105" s="190"/>
      <c r="Q105" s="190"/>
      <c r="R105" s="190"/>
      <c r="S105" s="191"/>
      <c r="T105" s="38" t="s">
        <v>60</v>
      </c>
      <c r="U105" s="156">
        <f>IFERROR(SUM(U103:U104),"0")</f>
        <v>220</v>
      </c>
      <c r="V105" s="156">
        <f>IFERROR(SUM(V103:V104),"0")</f>
        <v>220</v>
      </c>
      <c r="W105" s="156">
        <f>IFERROR(IF(W103="",0,W103),"0")+IFERROR(IF(W104="",0,W104),"0")</f>
        <v>3.9336000000000002</v>
      </c>
      <c r="X105" s="157"/>
      <c r="Y105" s="157"/>
    </row>
    <row r="106" spans="1:29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8"/>
      <c r="M106" s="236" t="s">
        <v>61</v>
      </c>
      <c r="N106" s="190"/>
      <c r="O106" s="190"/>
      <c r="P106" s="190"/>
      <c r="Q106" s="190"/>
      <c r="R106" s="190"/>
      <c r="S106" s="191"/>
      <c r="T106" s="38" t="s">
        <v>62</v>
      </c>
      <c r="U106" s="156">
        <f>IFERROR(SUMPRODUCT(U103:U104*H103:H104),"0")</f>
        <v>660</v>
      </c>
      <c r="V106" s="156">
        <f>IFERROR(SUMPRODUCT(V103:V104*H103:H104),"0")</f>
        <v>660</v>
      </c>
      <c r="W106" s="38"/>
      <c r="X106" s="157"/>
      <c r="Y106" s="157"/>
    </row>
    <row r="107" spans="1:29" ht="16.5" customHeight="1" x14ac:dyDescent="0.25">
      <c r="A107" s="231" t="s">
        <v>156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29" ht="14.25" customHeight="1" x14ac:dyDescent="0.25">
      <c r="A108" s="232" t="s">
        <v>110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233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7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5"/>
      <c r="O109" s="235"/>
      <c r="P109" s="235"/>
      <c r="Q109" s="178"/>
      <c r="R109" s="35"/>
      <c r="S109" s="35"/>
      <c r="T109" s="36" t="s">
        <v>60</v>
      </c>
      <c r="U109" s="154">
        <v>70</v>
      </c>
      <c r="V109" s="155">
        <f>IFERROR(IF(U109="","",U109),"")</f>
        <v>70</v>
      </c>
      <c r="W109" s="37">
        <f>IFERROR(IF(U109="","",U109*0.01788),"")</f>
        <v>1.2516</v>
      </c>
      <c r="X109" s="57"/>
      <c r="Y109" s="58"/>
      <c r="AC109" s="100" t="s">
        <v>68</v>
      </c>
    </row>
    <row r="110" spans="1:29" x14ac:dyDescent="0.2">
      <c r="A110" s="237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8"/>
      <c r="M110" s="236" t="s">
        <v>61</v>
      </c>
      <c r="N110" s="190"/>
      <c r="O110" s="190"/>
      <c r="P110" s="190"/>
      <c r="Q110" s="190"/>
      <c r="R110" s="190"/>
      <c r="S110" s="191"/>
      <c r="T110" s="38" t="s">
        <v>60</v>
      </c>
      <c r="U110" s="156">
        <f>IFERROR(SUM(U109:U109),"0")</f>
        <v>70</v>
      </c>
      <c r="V110" s="156">
        <f>IFERROR(SUM(V109:V109),"0")</f>
        <v>70</v>
      </c>
      <c r="W110" s="156">
        <f>IFERROR(IF(W109="",0,W109),"0")</f>
        <v>1.2516</v>
      </c>
      <c r="X110" s="157"/>
      <c r="Y110" s="157"/>
    </row>
    <row r="111" spans="1:29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8"/>
      <c r="M111" s="236" t="s">
        <v>61</v>
      </c>
      <c r="N111" s="190"/>
      <c r="O111" s="190"/>
      <c r="P111" s="190"/>
      <c r="Q111" s="190"/>
      <c r="R111" s="190"/>
      <c r="S111" s="191"/>
      <c r="T111" s="38" t="s">
        <v>62</v>
      </c>
      <c r="U111" s="156">
        <f>IFERROR(SUMPRODUCT(U109:U109*H109:H109),"0")</f>
        <v>210</v>
      </c>
      <c r="V111" s="156">
        <f>IFERROR(SUMPRODUCT(V109:V109*H109:H109),"0")</f>
        <v>210</v>
      </c>
      <c r="W111" s="38"/>
      <c r="X111" s="157"/>
      <c r="Y111" s="157"/>
    </row>
    <row r="112" spans="1:29" ht="16.5" customHeight="1" x14ac:dyDescent="0.25">
      <c r="A112" s="231" t="s">
        <v>159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29" ht="14.25" customHeight="1" x14ac:dyDescent="0.25">
      <c r="A113" s="232" t="s">
        <v>110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233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5"/>
      <c r="O114" s="235"/>
      <c r="P114" s="235"/>
      <c r="Q114" s="178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233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78" t="s">
        <v>165</v>
      </c>
      <c r="N115" s="235"/>
      <c r="O115" s="235"/>
      <c r="P115" s="235"/>
      <c r="Q115" s="178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233">
        <v>4607111034380</v>
      </c>
      <c r="E116" s="178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79" t="s">
        <v>168</v>
      </c>
      <c r="N116" s="235"/>
      <c r="O116" s="235"/>
      <c r="P116" s="235"/>
      <c r="Q116" s="178"/>
      <c r="R116" s="35"/>
      <c r="S116" s="35"/>
      <c r="T116" s="36" t="s">
        <v>60</v>
      </c>
      <c r="U116" s="154">
        <v>40</v>
      </c>
      <c r="V116" s="155">
        <f>IFERROR(IF(U116="","",U116),"")</f>
        <v>40</v>
      </c>
      <c r="W116" s="37">
        <f>IFERROR(IF(U116="","",U116*0.01788),"")</f>
        <v>0.71520000000000006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233">
        <v>4607111034397</v>
      </c>
      <c r="E117" s="178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80" t="s">
        <v>171</v>
      </c>
      <c r="N117" s="235"/>
      <c r="O117" s="235"/>
      <c r="P117" s="235"/>
      <c r="Q117" s="178"/>
      <c r="R117" s="35"/>
      <c r="S117" s="35"/>
      <c r="T117" s="36" t="s">
        <v>60</v>
      </c>
      <c r="U117" s="154">
        <v>40</v>
      </c>
      <c r="V117" s="155">
        <f>IFERROR(IF(U117="","",U117),"")</f>
        <v>40</v>
      </c>
      <c r="W117" s="37">
        <f>IFERROR(IF(U117="","",U117*0.01788),"")</f>
        <v>0.71520000000000006</v>
      </c>
      <c r="X117" s="57"/>
      <c r="Y117" s="58"/>
      <c r="AC117" s="104" t="s">
        <v>68</v>
      </c>
    </row>
    <row r="118" spans="1:29" x14ac:dyDescent="0.2">
      <c r="A118" s="237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8"/>
      <c r="M118" s="236" t="s">
        <v>61</v>
      </c>
      <c r="N118" s="190"/>
      <c r="O118" s="190"/>
      <c r="P118" s="190"/>
      <c r="Q118" s="190"/>
      <c r="R118" s="190"/>
      <c r="S118" s="191"/>
      <c r="T118" s="38" t="s">
        <v>60</v>
      </c>
      <c r="U118" s="156">
        <f>IFERROR(SUM(U114:U117),"0")</f>
        <v>80</v>
      </c>
      <c r="V118" s="156">
        <f>IFERROR(SUM(V114:V117),"0")</f>
        <v>80</v>
      </c>
      <c r="W118" s="156">
        <f>IFERROR(IF(W114="",0,W114),"0")+IFERROR(IF(W115="",0,W115),"0")+IFERROR(IF(W116="",0,W116),"0")+IFERROR(IF(W117="",0,W117),"0")</f>
        <v>1.4304000000000001</v>
      </c>
      <c r="X118" s="157"/>
      <c r="Y118" s="157"/>
    </row>
    <row r="119" spans="1:29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8"/>
      <c r="M119" s="236" t="s">
        <v>61</v>
      </c>
      <c r="N119" s="190"/>
      <c r="O119" s="190"/>
      <c r="P119" s="190"/>
      <c r="Q119" s="190"/>
      <c r="R119" s="190"/>
      <c r="S119" s="191"/>
      <c r="T119" s="38" t="s">
        <v>62</v>
      </c>
      <c r="U119" s="156">
        <f>IFERROR(SUMPRODUCT(U114:U117*H114:H117),"0")</f>
        <v>240</v>
      </c>
      <c r="V119" s="156">
        <f>IFERROR(SUMPRODUCT(V114:V117*H114:H117),"0")</f>
        <v>240</v>
      </c>
      <c r="W119" s="38"/>
      <c r="X119" s="157"/>
      <c r="Y119" s="157"/>
    </row>
    <row r="120" spans="1:29" ht="16.5" customHeight="1" x14ac:dyDescent="0.25">
      <c r="A120" s="231" t="s">
        <v>172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29" ht="14.25" customHeight="1" x14ac:dyDescent="0.25">
      <c r="A121" s="232" t="s">
        <v>110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233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5"/>
      <c r="O122" s="235"/>
      <c r="P122" s="235"/>
      <c r="Q122" s="178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237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8"/>
      <c r="M123" s="236" t="s">
        <v>61</v>
      </c>
      <c r="N123" s="190"/>
      <c r="O123" s="190"/>
      <c r="P123" s="190"/>
      <c r="Q123" s="190"/>
      <c r="R123" s="190"/>
      <c r="S123" s="191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8"/>
      <c r="M124" s="236" t="s">
        <v>61</v>
      </c>
      <c r="N124" s="190"/>
      <c r="O124" s="190"/>
      <c r="P124" s="190"/>
      <c r="Q124" s="190"/>
      <c r="R124" s="190"/>
      <c r="S124" s="191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231" t="s">
        <v>175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29" ht="14.25" customHeight="1" x14ac:dyDescent="0.25">
      <c r="A126" s="232" t="s">
        <v>176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233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8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5"/>
      <c r="O127" s="235"/>
      <c r="P127" s="235"/>
      <c r="Q127" s="178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233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8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5"/>
      <c r="O128" s="235"/>
      <c r="P128" s="235"/>
      <c r="Q128" s="178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237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8"/>
      <c r="M129" s="236" t="s">
        <v>61</v>
      </c>
      <c r="N129" s="190"/>
      <c r="O129" s="190"/>
      <c r="P129" s="190"/>
      <c r="Q129" s="190"/>
      <c r="R129" s="190"/>
      <c r="S129" s="191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8"/>
      <c r="M130" s="236" t="s">
        <v>61</v>
      </c>
      <c r="N130" s="190"/>
      <c r="O130" s="190"/>
      <c r="P130" s="190"/>
      <c r="Q130" s="190"/>
      <c r="R130" s="190"/>
      <c r="S130" s="191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231" t="s">
        <v>181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29" ht="14.25" customHeight="1" x14ac:dyDescent="0.25">
      <c r="A132" s="232" t="s">
        <v>110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233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8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5"/>
      <c r="O133" s="235"/>
      <c r="P133" s="235"/>
      <c r="Q133" s="178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237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8"/>
      <c r="M134" s="236" t="s">
        <v>61</v>
      </c>
      <c r="N134" s="190"/>
      <c r="O134" s="190"/>
      <c r="P134" s="190"/>
      <c r="Q134" s="190"/>
      <c r="R134" s="190"/>
      <c r="S134" s="191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8"/>
      <c r="M135" s="236" t="s">
        <v>61</v>
      </c>
      <c r="N135" s="190"/>
      <c r="O135" s="190"/>
      <c r="P135" s="190"/>
      <c r="Q135" s="190"/>
      <c r="R135" s="190"/>
      <c r="S135" s="191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229" t="s">
        <v>184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49"/>
      <c r="Y136" s="49"/>
    </row>
    <row r="137" spans="1:29" ht="16.5" customHeight="1" x14ac:dyDescent="0.25">
      <c r="A137" s="231" t="s">
        <v>185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29" ht="14.25" customHeight="1" x14ac:dyDescent="0.25">
      <c r="A138" s="232" t="s">
        <v>114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233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85" t="s">
        <v>188</v>
      </c>
      <c r="N139" s="235"/>
      <c r="O139" s="235"/>
      <c r="P139" s="235"/>
      <c r="Q139" s="178"/>
      <c r="R139" s="35"/>
      <c r="S139" s="35"/>
      <c r="T139" s="36" t="s">
        <v>60</v>
      </c>
      <c r="U139" s="154">
        <v>28</v>
      </c>
      <c r="V139" s="155">
        <f>IFERROR(IF(U139="","",U139),"")</f>
        <v>28</v>
      </c>
      <c r="W139" s="37">
        <f>IFERROR(IF(U139="","",U139*0.00502),"")</f>
        <v>0.14056000000000002</v>
      </c>
      <c r="X139" s="57"/>
      <c r="Y139" s="58"/>
      <c r="AC139" s="109" t="s">
        <v>68</v>
      </c>
    </row>
    <row r="140" spans="1:29" x14ac:dyDescent="0.2">
      <c r="A140" s="237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8"/>
      <c r="M140" s="236" t="s">
        <v>61</v>
      </c>
      <c r="N140" s="190"/>
      <c r="O140" s="190"/>
      <c r="P140" s="190"/>
      <c r="Q140" s="190"/>
      <c r="R140" s="190"/>
      <c r="S140" s="191"/>
      <c r="T140" s="38" t="s">
        <v>60</v>
      </c>
      <c r="U140" s="156">
        <f>IFERROR(SUM(U139:U139),"0")</f>
        <v>28</v>
      </c>
      <c r="V140" s="156">
        <f>IFERROR(SUM(V139:V139),"0")</f>
        <v>28</v>
      </c>
      <c r="W140" s="156">
        <f>IFERROR(IF(W139="",0,W139),"0")</f>
        <v>0.14056000000000002</v>
      </c>
      <c r="X140" s="157"/>
      <c r="Y140" s="157"/>
    </row>
    <row r="141" spans="1:29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8"/>
      <c r="M141" s="236" t="s">
        <v>61</v>
      </c>
      <c r="N141" s="190"/>
      <c r="O141" s="190"/>
      <c r="P141" s="190"/>
      <c r="Q141" s="190"/>
      <c r="R141" s="190"/>
      <c r="S141" s="191"/>
      <c r="T141" s="38" t="s">
        <v>62</v>
      </c>
      <c r="U141" s="156">
        <f>IFERROR(SUMPRODUCT(U139:U139*H139:H139),"0")</f>
        <v>50.4</v>
      </c>
      <c r="V141" s="156">
        <f>IFERROR(SUMPRODUCT(V139:V139*H139:H139),"0")</f>
        <v>50.4</v>
      </c>
      <c r="W141" s="38"/>
      <c r="X141" s="157"/>
      <c r="Y141" s="157"/>
    </row>
    <row r="142" spans="1:29" ht="14.25" customHeight="1" x14ac:dyDescent="0.25">
      <c r="A142" s="232" t="s">
        <v>65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233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86" t="s">
        <v>191</v>
      </c>
      <c r="N143" s="235"/>
      <c r="O143" s="235"/>
      <c r="P143" s="235"/>
      <c r="Q143" s="178"/>
      <c r="R143" s="35"/>
      <c r="S143" s="35"/>
      <c r="T143" s="36" t="s">
        <v>60</v>
      </c>
      <c r="U143" s="154">
        <v>67</v>
      </c>
      <c r="V143" s="155">
        <f>IFERROR(IF(U143="","",U143),"")</f>
        <v>67</v>
      </c>
      <c r="W143" s="37">
        <f>IFERROR(IF(U143="","",U143*0.0155),"")</f>
        <v>1.0385</v>
      </c>
      <c r="X143" s="57"/>
      <c r="Y143" s="58"/>
      <c r="AC143" s="110" t="s">
        <v>68</v>
      </c>
    </row>
    <row r="144" spans="1:29" x14ac:dyDescent="0.2">
      <c r="A144" s="237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8"/>
      <c r="M144" s="236" t="s">
        <v>61</v>
      </c>
      <c r="N144" s="190"/>
      <c r="O144" s="190"/>
      <c r="P144" s="190"/>
      <c r="Q144" s="190"/>
      <c r="R144" s="190"/>
      <c r="S144" s="191"/>
      <c r="T144" s="38" t="s">
        <v>60</v>
      </c>
      <c r="U144" s="156">
        <f>IFERROR(SUM(U143:U143),"0")</f>
        <v>67</v>
      </c>
      <c r="V144" s="156">
        <f>IFERROR(SUM(V143:V143),"0")</f>
        <v>67</v>
      </c>
      <c r="W144" s="156">
        <f>IFERROR(IF(W143="",0,W143),"0")</f>
        <v>1.0385</v>
      </c>
      <c r="X144" s="157"/>
      <c r="Y144" s="157"/>
    </row>
    <row r="145" spans="1:29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8"/>
      <c r="M145" s="236" t="s">
        <v>61</v>
      </c>
      <c r="N145" s="190"/>
      <c r="O145" s="190"/>
      <c r="P145" s="190"/>
      <c r="Q145" s="190"/>
      <c r="R145" s="190"/>
      <c r="S145" s="191"/>
      <c r="T145" s="38" t="s">
        <v>62</v>
      </c>
      <c r="U145" s="156">
        <f>IFERROR(SUMPRODUCT(U143:U143*H143:H143),"0")</f>
        <v>402</v>
      </c>
      <c r="V145" s="156">
        <f>IFERROR(SUMPRODUCT(V143:V143*H143:H143),"0")</f>
        <v>402</v>
      </c>
      <c r="W145" s="38"/>
      <c r="X145" s="157"/>
      <c r="Y145" s="157"/>
    </row>
    <row r="146" spans="1:29" ht="14.25" customHeight="1" x14ac:dyDescent="0.25">
      <c r="A146" s="232" t="s">
        <v>134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233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8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5"/>
      <c r="O147" s="235"/>
      <c r="P147" s="235"/>
      <c r="Q147" s="178"/>
      <c r="R147" s="35"/>
      <c r="S147" s="35"/>
      <c r="T147" s="36" t="s">
        <v>60</v>
      </c>
      <c r="U147" s="154">
        <v>148</v>
      </c>
      <c r="V147" s="155">
        <f>IFERROR(IF(U147="","",U147),"")</f>
        <v>148</v>
      </c>
      <c r="W147" s="37">
        <f>IFERROR(IF(U147="","",U147*0.00936),"")</f>
        <v>1.3852800000000001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233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88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5"/>
      <c r="O148" s="235"/>
      <c r="P148" s="235"/>
      <c r="Q148" s="178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233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89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5"/>
      <c r="O149" s="235"/>
      <c r="P149" s="235"/>
      <c r="Q149" s="178"/>
      <c r="R149" s="35"/>
      <c r="S149" s="35"/>
      <c r="T149" s="36" t="s">
        <v>60</v>
      </c>
      <c r="U149" s="154">
        <v>50</v>
      </c>
      <c r="V149" s="155">
        <f>IFERROR(IF(U149="","",U149),"")</f>
        <v>50</v>
      </c>
      <c r="W149" s="37">
        <f>IFERROR(IF(U149="","",U149*0.0155),"")</f>
        <v>0.77500000000000002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233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90" t="s">
        <v>200</v>
      </c>
      <c r="N150" s="235"/>
      <c r="O150" s="235"/>
      <c r="P150" s="235"/>
      <c r="Q150" s="178"/>
      <c r="R150" s="35"/>
      <c r="S150" s="35"/>
      <c r="T150" s="36" t="s">
        <v>60</v>
      </c>
      <c r="U150" s="154">
        <v>13</v>
      </c>
      <c r="V150" s="155">
        <f>IFERROR(IF(U150="","",U150),"")</f>
        <v>13</v>
      </c>
      <c r="W150" s="37">
        <f>IFERROR(IF(U150="","",U150*0.00936),"")</f>
        <v>0.12168000000000001</v>
      </c>
      <c r="X150" s="57"/>
      <c r="Y150" s="58"/>
      <c r="AC150" s="114" t="s">
        <v>68</v>
      </c>
    </row>
    <row r="151" spans="1:29" x14ac:dyDescent="0.2">
      <c r="A151" s="237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8"/>
      <c r="M151" s="236" t="s">
        <v>61</v>
      </c>
      <c r="N151" s="190"/>
      <c r="O151" s="190"/>
      <c r="P151" s="190"/>
      <c r="Q151" s="190"/>
      <c r="R151" s="190"/>
      <c r="S151" s="191"/>
      <c r="T151" s="38" t="s">
        <v>60</v>
      </c>
      <c r="U151" s="156">
        <f>IFERROR(SUM(U147:U150),"0")</f>
        <v>211</v>
      </c>
      <c r="V151" s="156">
        <f>IFERROR(SUM(V147:V150),"0")</f>
        <v>211</v>
      </c>
      <c r="W151" s="156">
        <f>IFERROR(IF(W147="",0,W147),"0")+IFERROR(IF(W148="",0,W148),"0")+IFERROR(IF(W149="",0,W149),"0")+IFERROR(IF(W150="",0,W150),"0")</f>
        <v>2.2819600000000002</v>
      </c>
      <c r="X151" s="157"/>
      <c r="Y151" s="157"/>
    </row>
    <row r="152" spans="1:29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8"/>
      <c r="M152" s="236" t="s">
        <v>61</v>
      </c>
      <c r="N152" s="190"/>
      <c r="O152" s="190"/>
      <c r="P152" s="190"/>
      <c r="Q152" s="190"/>
      <c r="R152" s="190"/>
      <c r="S152" s="191"/>
      <c r="T152" s="38" t="s">
        <v>62</v>
      </c>
      <c r="U152" s="156">
        <f>IFERROR(SUMPRODUCT(U147:U150*H147:H150),"0")</f>
        <v>678.72</v>
      </c>
      <c r="V152" s="156">
        <f>IFERROR(SUMPRODUCT(V147:V150*H147:H150),"0")</f>
        <v>678.72</v>
      </c>
      <c r="W152" s="38"/>
      <c r="X152" s="157"/>
      <c r="Y152" s="157"/>
    </row>
    <row r="153" spans="1:29" ht="14.25" customHeight="1" x14ac:dyDescent="0.25">
      <c r="A153" s="232" t="s">
        <v>110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233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9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5"/>
      <c r="O154" s="235"/>
      <c r="P154" s="235"/>
      <c r="Q154" s="178"/>
      <c r="R154" s="35"/>
      <c r="S154" s="35"/>
      <c r="T154" s="36" t="s">
        <v>60</v>
      </c>
      <c r="U154" s="154">
        <v>80</v>
      </c>
      <c r="V154" s="155">
        <f t="shared" ref="V154:V163" si="4">IFERROR(IF(U154="","",U154),"")</f>
        <v>80</v>
      </c>
      <c r="W154" s="37">
        <f t="shared" ref="W154:W159" si="5">IFERROR(IF(U154="","",U154*0.00936),"")</f>
        <v>0.74880000000000002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233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92" t="s">
        <v>205</v>
      </c>
      <c r="N155" s="235"/>
      <c r="O155" s="235"/>
      <c r="P155" s="235"/>
      <c r="Q155" s="178"/>
      <c r="R155" s="35"/>
      <c r="S155" s="35"/>
      <c r="T155" s="36" t="s">
        <v>60</v>
      </c>
      <c r="U155" s="154">
        <v>19</v>
      </c>
      <c r="V155" s="155">
        <f t="shared" si="4"/>
        <v>19</v>
      </c>
      <c r="W155" s="37">
        <f t="shared" si="5"/>
        <v>0.17784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233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9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5"/>
      <c r="O156" s="235"/>
      <c r="P156" s="235"/>
      <c r="Q156" s="178"/>
      <c r="R156" s="35"/>
      <c r="S156" s="35"/>
      <c r="T156" s="36" t="s">
        <v>60</v>
      </c>
      <c r="U156" s="154">
        <v>41</v>
      </c>
      <c r="V156" s="155">
        <f t="shared" si="4"/>
        <v>41</v>
      </c>
      <c r="W156" s="37">
        <f t="shared" si="5"/>
        <v>0.38375999999999999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233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94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5"/>
      <c r="O157" s="235"/>
      <c r="P157" s="235"/>
      <c r="Q157" s="178"/>
      <c r="R157" s="35"/>
      <c r="S157" s="35"/>
      <c r="T157" s="36" t="s">
        <v>60</v>
      </c>
      <c r="U157" s="154">
        <v>10</v>
      </c>
      <c r="V157" s="155">
        <f t="shared" si="4"/>
        <v>10</v>
      </c>
      <c r="W157" s="37">
        <f t="shared" si="5"/>
        <v>9.3600000000000003E-2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233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95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5"/>
      <c r="O158" s="235"/>
      <c r="P158" s="235"/>
      <c r="Q158" s="178"/>
      <c r="R158" s="35"/>
      <c r="S158" s="35"/>
      <c r="T158" s="36" t="s">
        <v>60</v>
      </c>
      <c r="U158" s="154">
        <v>26</v>
      </c>
      <c r="V158" s="155">
        <f t="shared" si="4"/>
        <v>26</v>
      </c>
      <c r="W158" s="37">
        <f t="shared" si="5"/>
        <v>0.24336000000000002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233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96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5"/>
      <c r="O159" s="235"/>
      <c r="P159" s="235"/>
      <c r="Q159" s="178"/>
      <c r="R159" s="35"/>
      <c r="S159" s="35"/>
      <c r="T159" s="36" t="s">
        <v>60</v>
      </c>
      <c r="U159" s="154">
        <v>100</v>
      </c>
      <c r="V159" s="155">
        <f t="shared" si="4"/>
        <v>100</v>
      </c>
      <c r="W159" s="37">
        <f t="shared" si="5"/>
        <v>0.93600000000000005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233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97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5"/>
      <c r="O160" s="235"/>
      <c r="P160" s="235"/>
      <c r="Q160" s="178"/>
      <c r="R160" s="35"/>
      <c r="S160" s="35"/>
      <c r="T160" s="36" t="s">
        <v>60</v>
      </c>
      <c r="U160" s="154">
        <v>36</v>
      </c>
      <c r="V160" s="155">
        <f t="shared" si="4"/>
        <v>36</v>
      </c>
      <c r="W160" s="37">
        <f>IFERROR(IF(U160="","",U160*0.0155),"")</f>
        <v>0.55800000000000005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233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9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5"/>
      <c r="O161" s="235"/>
      <c r="P161" s="235"/>
      <c r="Q161" s="178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233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99" t="s">
        <v>220</v>
      </c>
      <c r="N162" s="235"/>
      <c r="O162" s="235"/>
      <c r="P162" s="235"/>
      <c r="Q162" s="178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233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300" t="s">
        <v>223</v>
      </c>
      <c r="N163" s="235"/>
      <c r="O163" s="235"/>
      <c r="P163" s="235"/>
      <c r="Q163" s="178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237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8"/>
      <c r="M164" s="236" t="s">
        <v>61</v>
      </c>
      <c r="N164" s="190"/>
      <c r="O164" s="190"/>
      <c r="P164" s="190"/>
      <c r="Q164" s="190"/>
      <c r="R164" s="190"/>
      <c r="S164" s="191"/>
      <c r="T164" s="38" t="s">
        <v>60</v>
      </c>
      <c r="U164" s="156">
        <f>IFERROR(SUM(U154:U163),"0")</f>
        <v>312</v>
      </c>
      <c r="V164" s="156">
        <f>IFERROR(SUM(V154:V163),"0")</f>
        <v>312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3.1413599999999997</v>
      </c>
      <c r="X164" s="157"/>
      <c r="Y164" s="157"/>
    </row>
    <row r="165" spans="1:29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8"/>
      <c r="M165" s="236" t="s">
        <v>61</v>
      </c>
      <c r="N165" s="190"/>
      <c r="O165" s="190"/>
      <c r="P165" s="190"/>
      <c r="Q165" s="190"/>
      <c r="R165" s="190"/>
      <c r="S165" s="191"/>
      <c r="T165" s="38" t="s">
        <v>62</v>
      </c>
      <c r="U165" s="156">
        <f>IFERROR(SUMPRODUCT(U154:U163*H154:H163),"0")</f>
        <v>1163.2</v>
      </c>
      <c r="V165" s="156">
        <f>IFERROR(SUMPRODUCT(V154:V163*H154:H163),"0")</f>
        <v>1163.2</v>
      </c>
      <c r="W165" s="38"/>
      <c r="X165" s="157"/>
      <c r="Y165" s="157"/>
    </row>
    <row r="166" spans="1:29" ht="16.5" customHeight="1" x14ac:dyDescent="0.25">
      <c r="A166" s="231" t="s">
        <v>224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29" ht="14.25" customHeight="1" x14ac:dyDescent="0.25">
      <c r="A167" s="232" t="s">
        <v>176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233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301" t="s">
        <v>227</v>
      </c>
      <c r="N168" s="235"/>
      <c r="O168" s="235"/>
      <c r="P168" s="235"/>
      <c r="Q168" s="178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237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8"/>
      <c r="M169" s="236" t="s">
        <v>61</v>
      </c>
      <c r="N169" s="190"/>
      <c r="O169" s="190"/>
      <c r="P169" s="190"/>
      <c r="Q169" s="190"/>
      <c r="R169" s="190"/>
      <c r="S169" s="191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8"/>
      <c r="M170" s="236" t="s">
        <v>61</v>
      </c>
      <c r="N170" s="190"/>
      <c r="O170" s="190"/>
      <c r="P170" s="190"/>
      <c r="Q170" s="190"/>
      <c r="R170" s="190"/>
      <c r="S170" s="191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231" t="s">
        <v>228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29" ht="14.25" customHeight="1" x14ac:dyDescent="0.25">
      <c r="A172" s="232" t="s">
        <v>56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233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30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5"/>
      <c r="O173" s="235"/>
      <c r="P173" s="235"/>
      <c r="Q173" s="178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233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303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5"/>
      <c r="O174" s="235"/>
      <c r="P174" s="235"/>
      <c r="Q174" s="178"/>
      <c r="R174" s="35"/>
      <c r="S174" s="35"/>
      <c r="T174" s="36" t="s">
        <v>60</v>
      </c>
      <c r="U174" s="154">
        <v>10</v>
      </c>
      <c r="V174" s="155">
        <f>IFERROR(IF(U174="","",U174),"")</f>
        <v>10</v>
      </c>
      <c r="W174" s="37">
        <f>IFERROR(IF(U174="","",U174*0.00866),"")</f>
        <v>8.6599999999999996E-2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233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30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5"/>
      <c r="O175" s="235"/>
      <c r="P175" s="235"/>
      <c r="Q175" s="178"/>
      <c r="R175" s="35"/>
      <c r="S175" s="35"/>
      <c r="T175" s="36" t="s">
        <v>60</v>
      </c>
      <c r="U175" s="154">
        <v>110</v>
      </c>
      <c r="V175" s="155">
        <f>IFERROR(IF(U175="","",U175),"")</f>
        <v>110</v>
      </c>
      <c r="W175" s="37">
        <f>IFERROR(IF(U175="","",U175*0.00866),"")</f>
        <v>0.95259999999999989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233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30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5"/>
      <c r="O176" s="235"/>
      <c r="P176" s="235"/>
      <c r="Q176" s="178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237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8"/>
      <c r="M177" s="236" t="s">
        <v>61</v>
      </c>
      <c r="N177" s="190"/>
      <c r="O177" s="190"/>
      <c r="P177" s="190"/>
      <c r="Q177" s="190"/>
      <c r="R177" s="190"/>
      <c r="S177" s="191"/>
      <c r="T177" s="38" t="s">
        <v>60</v>
      </c>
      <c r="U177" s="156">
        <f>IFERROR(SUM(U173:U176),"0")</f>
        <v>120</v>
      </c>
      <c r="V177" s="156">
        <f>IFERROR(SUM(V173:V176),"0")</f>
        <v>120</v>
      </c>
      <c r="W177" s="156">
        <f>IFERROR(IF(W173="",0,W173),"0")+IFERROR(IF(W174="",0,W174),"0")+IFERROR(IF(W175="",0,W175),"0")+IFERROR(IF(W176="",0,W176),"0")</f>
        <v>1.0391999999999999</v>
      </c>
      <c r="X177" s="157"/>
      <c r="Y177" s="157"/>
    </row>
    <row r="178" spans="1:29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8"/>
      <c r="M178" s="236" t="s">
        <v>61</v>
      </c>
      <c r="N178" s="190"/>
      <c r="O178" s="190"/>
      <c r="P178" s="190"/>
      <c r="Q178" s="190"/>
      <c r="R178" s="190"/>
      <c r="S178" s="191"/>
      <c r="T178" s="38" t="s">
        <v>62</v>
      </c>
      <c r="U178" s="156">
        <f>IFERROR(SUMPRODUCT(U173:U176*H173:H176),"0")</f>
        <v>600</v>
      </c>
      <c r="V178" s="156">
        <f>IFERROR(SUMPRODUCT(V173:V176*H173:H176),"0")</f>
        <v>600</v>
      </c>
      <c r="W178" s="38"/>
      <c r="X178" s="157"/>
      <c r="Y178" s="157"/>
    </row>
    <row r="179" spans="1:29" ht="14.25" customHeight="1" x14ac:dyDescent="0.25">
      <c r="A179" s="232" t="s">
        <v>237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233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3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5"/>
      <c r="O180" s="235"/>
      <c r="P180" s="235"/>
      <c r="Q180" s="178"/>
      <c r="R180" s="35"/>
      <c r="S180" s="35"/>
      <c r="T180" s="36" t="s">
        <v>60</v>
      </c>
      <c r="U180" s="154">
        <v>10</v>
      </c>
      <c r="V180" s="155">
        <f>IFERROR(IF(U180="","",U180),"")</f>
        <v>10</v>
      </c>
      <c r="W180" s="37">
        <f>IFERROR(IF(U180="","",U180*0.00866),"")</f>
        <v>8.6599999999999996E-2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233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5"/>
      <c r="O181" s="235"/>
      <c r="P181" s="235"/>
      <c r="Q181" s="178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237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8"/>
      <c r="M182" s="236" t="s">
        <v>61</v>
      </c>
      <c r="N182" s="190"/>
      <c r="O182" s="190"/>
      <c r="P182" s="190"/>
      <c r="Q182" s="190"/>
      <c r="R182" s="190"/>
      <c r="S182" s="191"/>
      <c r="T182" s="38" t="s">
        <v>60</v>
      </c>
      <c r="U182" s="156">
        <f>IFERROR(SUM(U180:U181),"0")</f>
        <v>10</v>
      </c>
      <c r="V182" s="156">
        <f>IFERROR(SUM(V180:V181),"0")</f>
        <v>10</v>
      </c>
      <c r="W182" s="156">
        <f>IFERROR(IF(W180="",0,W180),"0")+IFERROR(IF(W181="",0,W181),"0")</f>
        <v>8.6599999999999996E-2</v>
      </c>
      <c r="X182" s="157"/>
      <c r="Y182" s="157"/>
    </row>
    <row r="183" spans="1:29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8"/>
      <c r="M183" s="236" t="s">
        <v>61</v>
      </c>
      <c r="N183" s="190"/>
      <c r="O183" s="190"/>
      <c r="P183" s="190"/>
      <c r="Q183" s="190"/>
      <c r="R183" s="190"/>
      <c r="S183" s="191"/>
      <c r="T183" s="38" t="s">
        <v>62</v>
      </c>
      <c r="U183" s="156">
        <f>IFERROR(SUMPRODUCT(U180:U181*H180:H181),"0")</f>
        <v>50</v>
      </c>
      <c r="V183" s="156">
        <f>IFERROR(SUMPRODUCT(V180:V181*H180:H181),"0")</f>
        <v>50</v>
      </c>
      <c r="W183" s="38"/>
      <c r="X183" s="157"/>
      <c r="Y183" s="157"/>
    </row>
    <row r="184" spans="1:29" ht="27.75" customHeight="1" x14ac:dyDescent="0.2">
      <c r="A184" s="229" t="s">
        <v>242</v>
      </c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49"/>
      <c r="Y184" s="49"/>
    </row>
    <row r="185" spans="1:29" ht="16.5" customHeight="1" x14ac:dyDescent="0.25">
      <c r="A185" s="231" t="s">
        <v>243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29" ht="14.25" customHeight="1" x14ac:dyDescent="0.25">
      <c r="A186" s="232" t="s">
        <v>65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233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30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5"/>
      <c r="O187" s="235"/>
      <c r="P187" s="235"/>
      <c r="Q187" s="178"/>
      <c r="R187" s="35"/>
      <c r="S187" s="35"/>
      <c r="T187" s="36" t="s">
        <v>60</v>
      </c>
      <c r="U187" s="154">
        <v>50</v>
      </c>
      <c r="V187" s="155">
        <f>IFERROR(IF(U187="","",U187),"")</f>
        <v>50</v>
      </c>
      <c r="W187" s="37">
        <f>IFERROR(IF(U187="","",U187*0.01788),"")</f>
        <v>0.89400000000000002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233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30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5"/>
      <c r="O188" s="235"/>
      <c r="P188" s="235"/>
      <c r="Q188" s="178"/>
      <c r="R188" s="35"/>
      <c r="S188" s="35"/>
      <c r="T188" s="36" t="s">
        <v>60</v>
      </c>
      <c r="U188" s="154">
        <v>70</v>
      </c>
      <c r="V188" s="155">
        <f>IFERROR(IF(U188="","",U188),"")</f>
        <v>70</v>
      </c>
      <c r="W188" s="37">
        <f>IFERROR(IF(U188="","",U188*0.01788),"")</f>
        <v>1.2516</v>
      </c>
      <c r="X188" s="57"/>
      <c r="Y188" s="58"/>
      <c r="AC188" s="133" t="s">
        <v>68</v>
      </c>
    </row>
    <row r="189" spans="1:29" x14ac:dyDescent="0.2">
      <c r="A189" s="237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8"/>
      <c r="M189" s="236" t="s">
        <v>61</v>
      </c>
      <c r="N189" s="190"/>
      <c r="O189" s="190"/>
      <c r="P189" s="190"/>
      <c r="Q189" s="190"/>
      <c r="R189" s="190"/>
      <c r="S189" s="191"/>
      <c r="T189" s="38" t="s">
        <v>60</v>
      </c>
      <c r="U189" s="156">
        <f>IFERROR(SUM(U187:U188),"0")</f>
        <v>120</v>
      </c>
      <c r="V189" s="156">
        <f>IFERROR(SUM(V187:V188),"0")</f>
        <v>120</v>
      </c>
      <c r="W189" s="156">
        <f>IFERROR(IF(W187="",0,W187),"0")+IFERROR(IF(W188="",0,W188),"0")</f>
        <v>2.1456</v>
      </c>
      <c r="X189" s="157"/>
      <c r="Y189" s="157"/>
    </row>
    <row r="190" spans="1:29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8"/>
      <c r="M190" s="236" t="s">
        <v>61</v>
      </c>
      <c r="N190" s="190"/>
      <c r="O190" s="190"/>
      <c r="P190" s="190"/>
      <c r="Q190" s="190"/>
      <c r="R190" s="190"/>
      <c r="S190" s="191"/>
      <c r="T190" s="38" t="s">
        <v>62</v>
      </c>
      <c r="U190" s="156">
        <f>IFERROR(SUMPRODUCT(U187:U188*H187:H188),"0")</f>
        <v>360</v>
      </c>
      <c r="V190" s="156">
        <f>IFERROR(SUMPRODUCT(V187:V188*H187:H188),"0")</f>
        <v>360</v>
      </c>
      <c r="W190" s="38"/>
      <c r="X190" s="157"/>
      <c r="Y190" s="157"/>
    </row>
    <row r="191" spans="1:29" ht="16.5" customHeight="1" x14ac:dyDescent="0.25">
      <c r="A191" s="231" t="s">
        <v>248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29" ht="14.25" customHeight="1" x14ac:dyDescent="0.25">
      <c r="A192" s="232" t="s">
        <v>248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233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5"/>
      <c r="O193" s="235"/>
      <c r="P193" s="235"/>
      <c r="Q193" s="178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237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8"/>
      <c r="M194" s="236" t="s">
        <v>61</v>
      </c>
      <c r="N194" s="190"/>
      <c r="O194" s="190"/>
      <c r="P194" s="190"/>
      <c r="Q194" s="190"/>
      <c r="R194" s="190"/>
      <c r="S194" s="191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8"/>
      <c r="M195" s="236" t="s">
        <v>61</v>
      </c>
      <c r="N195" s="190"/>
      <c r="O195" s="190"/>
      <c r="P195" s="190"/>
      <c r="Q195" s="190"/>
      <c r="R195" s="190"/>
      <c r="S195" s="191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231" t="s">
        <v>242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29" ht="14.25" customHeight="1" x14ac:dyDescent="0.25">
      <c r="A197" s="232" t="s">
        <v>251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233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311" t="s">
        <v>255</v>
      </c>
      <c r="N198" s="235"/>
      <c r="O198" s="235"/>
      <c r="P198" s="235"/>
      <c r="Q198" s="178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237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8"/>
      <c r="M199" s="236" t="s">
        <v>61</v>
      </c>
      <c r="N199" s="190"/>
      <c r="O199" s="190"/>
      <c r="P199" s="190"/>
      <c r="Q199" s="190"/>
      <c r="R199" s="190"/>
      <c r="S199" s="191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8"/>
      <c r="M200" s="236" t="s">
        <v>61</v>
      </c>
      <c r="N200" s="190"/>
      <c r="O200" s="190"/>
      <c r="P200" s="190"/>
      <c r="Q200" s="190"/>
      <c r="R200" s="190"/>
      <c r="S200" s="191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229" t="s">
        <v>257</v>
      </c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49"/>
      <c r="Y201" s="49"/>
    </row>
    <row r="202" spans="1:29" ht="16.5" customHeight="1" x14ac:dyDescent="0.25">
      <c r="A202" s="231" t="s">
        <v>258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29" ht="14.25" customHeight="1" x14ac:dyDescent="0.25">
      <c r="A203" s="232" t="s">
        <v>56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233">
        <v>4607111037022</v>
      </c>
      <c r="E204" s="178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312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5"/>
      <c r="O204" s="235"/>
      <c r="P204" s="235"/>
      <c r="Q204" s="178"/>
      <c r="R204" s="35"/>
      <c r="S204" s="35"/>
      <c r="T204" s="36" t="s">
        <v>60</v>
      </c>
      <c r="U204" s="154">
        <v>200</v>
      </c>
      <c r="V204" s="155">
        <f>IFERROR(IF(U204="","",U204),"")</f>
        <v>200</v>
      </c>
      <c r="W204" s="37">
        <f>IFERROR(IF(U204="","",U204*0.0155),"")</f>
        <v>3.1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233">
        <v>4607111037022</v>
      </c>
      <c r="E205" s="178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313" t="s">
        <v>263</v>
      </c>
      <c r="N205" s="235"/>
      <c r="O205" s="235"/>
      <c r="P205" s="235"/>
      <c r="Q205" s="178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237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8"/>
      <c r="M206" s="236" t="s">
        <v>61</v>
      </c>
      <c r="N206" s="190"/>
      <c r="O206" s="190"/>
      <c r="P206" s="190"/>
      <c r="Q206" s="190"/>
      <c r="R206" s="190"/>
      <c r="S206" s="191"/>
      <c r="T206" s="38" t="s">
        <v>60</v>
      </c>
      <c r="U206" s="156">
        <f>IFERROR(SUM(U204:U205),"0")</f>
        <v>200</v>
      </c>
      <c r="V206" s="156">
        <f>IFERROR(SUM(V204:V205),"0")</f>
        <v>200</v>
      </c>
      <c r="W206" s="156">
        <f>IFERROR(IF(W204="",0,W204),"0")+IFERROR(IF(W205="",0,W205),"0")</f>
        <v>3.1</v>
      </c>
      <c r="X206" s="157"/>
      <c r="Y206" s="157"/>
    </row>
    <row r="207" spans="1:29" x14ac:dyDescent="0.2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238"/>
      <c r="M207" s="236" t="s">
        <v>61</v>
      </c>
      <c r="N207" s="190"/>
      <c r="O207" s="190"/>
      <c r="P207" s="190"/>
      <c r="Q207" s="190"/>
      <c r="R207" s="190"/>
      <c r="S207" s="191"/>
      <c r="T207" s="38" t="s">
        <v>62</v>
      </c>
      <c r="U207" s="156">
        <f>IFERROR(SUMPRODUCT(U204:U205*H204:H205),"0")</f>
        <v>840</v>
      </c>
      <c r="V207" s="156">
        <f>IFERROR(SUMPRODUCT(V204:V205*H204:H205),"0")</f>
        <v>840</v>
      </c>
      <c r="W207" s="38"/>
      <c r="X207" s="157"/>
      <c r="Y207" s="157"/>
    </row>
    <row r="208" spans="1:29" ht="16.5" customHeight="1" x14ac:dyDescent="0.25">
      <c r="A208" s="231" t="s">
        <v>264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49"/>
      <c r="Y208" s="149"/>
    </row>
    <row r="209" spans="1:29" ht="14.25" customHeight="1" x14ac:dyDescent="0.25">
      <c r="A209" s="232" t="s">
        <v>56</v>
      </c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50"/>
      <c r="Y209" s="150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233">
        <v>4607111035882</v>
      </c>
      <c r="E210" s="178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235"/>
      <c r="O210" s="235"/>
      <c r="P210" s="235"/>
      <c r="Q210" s="178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233">
        <v>4607111035905</v>
      </c>
      <c r="E211" s="178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235"/>
      <c r="O211" s="235"/>
      <c r="P211" s="235"/>
      <c r="Q211" s="178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233">
        <v>4607111035912</v>
      </c>
      <c r="E212" s="178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235"/>
      <c r="O212" s="235"/>
      <c r="P212" s="235"/>
      <c r="Q212" s="178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233">
        <v>4607111035929</v>
      </c>
      <c r="E213" s="178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235"/>
      <c r="O213" s="235"/>
      <c r="P213" s="235"/>
      <c r="Q213" s="178"/>
      <c r="R213" s="35"/>
      <c r="S213" s="35"/>
      <c r="T213" s="36" t="s">
        <v>60</v>
      </c>
      <c r="U213" s="154">
        <v>60</v>
      </c>
      <c r="V213" s="155">
        <f>IFERROR(IF(U213="","",U213),"")</f>
        <v>60</v>
      </c>
      <c r="W213" s="37">
        <f>IFERROR(IF(U213="","",U213*0.0155),"")</f>
        <v>0.92999999999999994</v>
      </c>
      <c r="X213" s="57"/>
      <c r="Y213" s="58"/>
      <c r="AC213" s="141" t="s">
        <v>1</v>
      </c>
    </row>
    <row r="214" spans="1:29" x14ac:dyDescent="0.2">
      <c r="A214" s="237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8"/>
      <c r="M214" s="236" t="s">
        <v>61</v>
      </c>
      <c r="N214" s="190"/>
      <c r="O214" s="190"/>
      <c r="P214" s="190"/>
      <c r="Q214" s="190"/>
      <c r="R214" s="190"/>
      <c r="S214" s="191"/>
      <c r="T214" s="38" t="s">
        <v>60</v>
      </c>
      <c r="U214" s="156">
        <f>IFERROR(SUM(U210:U213),"0")</f>
        <v>60</v>
      </c>
      <c r="V214" s="156">
        <f>IFERROR(SUM(V210:V213),"0")</f>
        <v>60</v>
      </c>
      <c r="W214" s="156">
        <f>IFERROR(IF(W210="",0,W210),"0")+IFERROR(IF(W211="",0,W211),"0")+IFERROR(IF(W212="",0,W212),"0")+IFERROR(IF(W213="",0,W213),"0")</f>
        <v>0.92999999999999994</v>
      </c>
      <c r="X214" s="157"/>
      <c r="Y214" s="157"/>
    </row>
    <row r="215" spans="1:29" x14ac:dyDescent="0.2">
      <c r="A215" s="16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238"/>
      <c r="M215" s="236" t="s">
        <v>61</v>
      </c>
      <c r="N215" s="190"/>
      <c r="O215" s="190"/>
      <c r="P215" s="190"/>
      <c r="Q215" s="190"/>
      <c r="R215" s="190"/>
      <c r="S215" s="191"/>
      <c r="T215" s="38" t="s">
        <v>62</v>
      </c>
      <c r="U215" s="156">
        <f>IFERROR(SUMPRODUCT(U210:U213*H210:H213),"0")</f>
        <v>432</v>
      </c>
      <c r="V215" s="156">
        <f>IFERROR(SUMPRODUCT(V210:V213*H210:H213),"0")</f>
        <v>432</v>
      </c>
      <c r="W215" s="38"/>
      <c r="X215" s="157"/>
      <c r="Y215" s="157"/>
    </row>
    <row r="216" spans="1:29" ht="16.5" customHeight="1" x14ac:dyDescent="0.25">
      <c r="A216" s="231" t="s">
        <v>273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49"/>
      <c r="Y216" s="149"/>
    </row>
    <row r="217" spans="1:29" ht="14.25" customHeight="1" x14ac:dyDescent="0.25">
      <c r="A217" s="232" t="s">
        <v>251</v>
      </c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50"/>
      <c r="Y217" s="150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233">
        <v>4680115881334</v>
      </c>
      <c r="E218" s="178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318" t="s">
        <v>276</v>
      </c>
      <c r="N218" s="235"/>
      <c r="O218" s="235"/>
      <c r="P218" s="235"/>
      <c r="Q218" s="178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237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8"/>
      <c r="M219" s="236" t="s">
        <v>61</v>
      </c>
      <c r="N219" s="190"/>
      <c r="O219" s="190"/>
      <c r="P219" s="190"/>
      <c r="Q219" s="190"/>
      <c r="R219" s="190"/>
      <c r="S219" s="191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238"/>
      <c r="M220" s="236" t="s">
        <v>61</v>
      </c>
      <c r="N220" s="190"/>
      <c r="O220" s="190"/>
      <c r="P220" s="190"/>
      <c r="Q220" s="190"/>
      <c r="R220" s="190"/>
      <c r="S220" s="191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231" t="s">
        <v>277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49"/>
      <c r="Y221" s="149"/>
    </row>
    <row r="222" spans="1:29" ht="14.25" customHeight="1" x14ac:dyDescent="0.25">
      <c r="A222" s="232" t="s">
        <v>56</v>
      </c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50"/>
      <c r="Y222" s="150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233">
        <v>4607111035332</v>
      </c>
      <c r="E223" s="178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235"/>
      <c r="O223" s="235"/>
      <c r="P223" s="235"/>
      <c r="Q223" s="178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233">
        <v>4607111035080</v>
      </c>
      <c r="E224" s="178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235"/>
      <c r="O224" s="235"/>
      <c r="P224" s="235"/>
      <c r="Q224" s="178"/>
      <c r="R224" s="35"/>
      <c r="S224" s="35"/>
      <c r="T224" s="36" t="s">
        <v>60</v>
      </c>
      <c r="U224" s="154">
        <v>75</v>
      </c>
      <c r="V224" s="155">
        <f>IFERROR(IF(U224="","",U224),"")</f>
        <v>75</v>
      </c>
      <c r="W224" s="37">
        <f>IFERROR(IF(U224="","",U224*0.0155),"")</f>
        <v>1.1625000000000001</v>
      </c>
      <c r="X224" s="57"/>
      <c r="Y224" s="58"/>
      <c r="AC224" s="144" t="s">
        <v>1</v>
      </c>
    </row>
    <row r="225" spans="1:29" x14ac:dyDescent="0.2">
      <c r="A225" s="237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8"/>
      <c r="M225" s="236" t="s">
        <v>61</v>
      </c>
      <c r="N225" s="190"/>
      <c r="O225" s="190"/>
      <c r="P225" s="190"/>
      <c r="Q225" s="190"/>
      <c r="R225" s="190"/>
      <c r="S225" s="191"/>
      <c r="T225" s="38" t="s">
        <v>60</v>
      </c>
      <c r="U225" s="156">
        <f>IFERROR(SUM(U223:U224),"0")</f>
        <v>75</v>
      </c>
      <c r="V225" s="156">
        <f>IFERROR(SUM(V223:V224),"0")</f>
        <v>75</v>
      </c>
      <c r="W225" s="156">
        <f>IFERROR(IF(W223="",0,W223),"0")+IFERROR(IF(W224="",0,W224),"0")</f>
        <v>1.1625000000000001</v>
      </c>
      <c r="X225" s="157"/>
      <c r="Y225" s="157"/>
    </row>
    <row r="226" spans="1:29" x14ac:dyDescent="0.2">
      <c r="A226" s="16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238"/>
      <c r="M226" s="236" t="s">
        <v>61</v>
      </c>
      <c r="N226" s="190"/>
      <c r="O226" s="190"/>
      <c r="P226" s="190"/>
      <c r="Q226" s="190"/>
      <c r="R226" s="190"/>
      <c r="S226" s="191"/>
      <c r="T226" s="38" t="s">
        <v>62</v>
      </c>
      <c r="U226" s="156">
        <f>IFERROR(SUMPRODUCT(U223:U224*H223:H224),"0")</f>
        <v>540</v>
      </c>
      <c r="V226" s="156">
        <f>IFERROR(SUMPRODUCT(V223:V224*H223:H224),"0")</f>
        <v>540</v>
      </c>
      <c r="W226" s="38"/>
      <c r="X226" s="157"/>
      <c r="Y226" s="157"/>
    </row>
    <row r="227" spans="1:29" ht="27.75" customHeight="1" x14ac:dyDescent="0.2">
      <c r="A227" s="229" t="s">
        <v>282</v>
      </c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49"/>
      <c r="Y227" s="49"/>
    </row>
    <row r="228" spans="1:29" ht="16.5" customHeight="1" x14ac:dyDescent="0.25">
      <c r="A228" s="231" t="s">
        <v>283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49"/>
      <c r="Y228" s="149"/>
    </row>
    <row r="229" spans="1:29" ht="14.25" customHeight="1" x14ac:dyDescent="0.25">
      <c r="A229" s="232" t="s">
        <v>56</v>
      </c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50"/>
      <c r="Y229" s="150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233">
        <v>4607111036162</v>
      </c>
      <c r="E230" s="178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321" t="s">
        <v>286</v>
      </c>
      <c r="N230" s="235"/>
      <c r="O230" s="235"/>
      <c r="P230" s="235"/>
      <c r="Q230" s="178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237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8"/>
      <c r="M231" s="236" t="s">
        <v>61</v>
      </c>
      <c r="N231" s="190"/>
      <c r="O231" s="190"/>
      <c r="P231" s="190"/>
      <c r="Q231" s="190"/>
      <c r="R231" s="190"/>
      <c r="S231" s="191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238"/>
      <c r="M232" s="236" t="s">
        <v>61</v>
      </c>
      <c r="N232" s="190"/>
      <c r="O232" s="190"/>
      <c r="P232" s="190"/>
      <c r="Q232" s="190"/>
      <c r="R232" s="190"/>
      <c r="S232" s="191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229" t="s">
        <v>287</v>
      </c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  <c r="W233" s="230"/>
      <c r="X233" s="49"/>
      <c r="Y233" s="49"/>
    </row>
    <row r="234" spans="1:29" ht="16.5" customHeight="1" x14ac:dyDescent="0.25">
      <c r="A234" s="231" t="s">
        <v>288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49"/>
      <c r="Y234" s="149"/>
    </row>
    <row r="235" spans="1:29" ht="14.25" customHeight="1" x14ac:dyDescent="0.25">
      <c r="A235" s="232" t="s">
        <v>56</v>
      </c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50"/>
      <c r="Y235" s="150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233">
        <v>4607111035899</v>
      </c>
      <c r="E236" s="178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235"/>
      <c r="O236" s="235"/>
      <c r="P236" s="235"/>
      <c r="Q236" s="178"/>
      <c r="R236" s="35"/>
      <c r="S236" s="35"/>
      <c r="T236" s="36" t="s">
        <v>60</v>
      </c>
      <c r="U236" s="154">
        <v>120</v>
      </c>
      <c r="V236" s="155">
        <f>IFERROR(IF(U236="","",U236),"")</f>
        <v>120</v>
      </c>
      <c r="W236" s="37">
        <f>IFERROR(IF(U236="","",U236*0.0155),"")</f>
        <v>1.8599999999999999</v>
      </c>
      <c r="X236" s="57"/>
      <c r="Y236" s="58"/>
      <c r="AC236" s="146" t="s">
        <v>1</v>
      </c>
    </row>
    <row r="237" spans="1:29" x14ac:dyDescent="0.2">
      <c r="A237" s="237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8"/>
      <c r="M237" s="236" t="s">
        <v>61</v>
      </c>
      <c r="N237" s="190"/>
      <c r="O237" s="190"/>
      <c r="P237" s="190"/>
      <c r="Q237" s="190"/>
      <c r="R237" s="190"/>
      <c r="S237" s="191"/>
      <c r="T237" s="38" t="s">
        <v>60</v>
      </c>
      <c r="U237" s="156">
        <f>IFERROR(SUM(U236:U236),"0")</f>
        <v>120</v>
      </c>
      <c r="V237" s="156">
        <f>IFERROR(SUM(V236:V236),"0")</f>
        <v>120</v>
      </c>
      <c r="W237" s="156">
        <f>IFERROR(IF(W236="",0,W236),"0")</f>
        <v>1.8599999999999999</v>
      </c>
      <c r="X237" s="157"/>
      <c r="Y237" s="157"/>
    </row>
    <row r="238" spans="1:29" x14ac:dyDescent="0.2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238"/>
      <c r="M238" s="236" t="s">
        <v>61</v>
      </c>
      <c r="N238" s="190"/>
      <c r="O238" s="190"/>
      <c r="P238" s="190"/>
      <c r="Q238" s="190"/>
      <c r="R238" s="190"/>
      <c r="S238" s="191"/>
      <c r="T238" s="38" t="s">
        <v>62</v>
      </c>
      <c r="U238" s="156">
        <f>IFERROR(SUMPRODUCT(U236:U236*H236:H236),"0")</f>
        <v>600</v>
      </c>
      <c r="V238" s="156">
        <f>IFERROR(SUMPRODUCT(V236:V236*H236:H236),"0")</f>
        <v>600</v>
      </c>
      <c r="W238" s="38"/>
      <c r="X238" s="157"/>
      <c r="Y238" s="157"/>
    </row>
    <row r="239" spans="1:29" ht="16.5" customHeight="1" x14ac:dyDescent="0.25">
      <c r="A239" s="231" t="s">
        <v>291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49"/>
      <c r="Y239" s="149"/>
    </row>
    <row r="240" spans="1:29" ht="14.25" customHeight="1" x14ac:dyDescent="0.25">
      <c r="A240" s="232" t="s">
        <v>56</v>
      </c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50"/>
      <c r="Y240" s="150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233">
        <v>4607111036711</v>
      </c>
      <c r="E241" s="178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235"/>
      <c r="O241" s="235"/>
      <c r="P241" s="235"/>
      <c r="Q241" s="178"/>
      <c r="R241" s="35"/>
      <c r="S241" s="35"/>
      <c r="T241" s="36" t="s">
        <v>60</v>
      </c>
      <c r="U241" s="154">
        <v>5</v>
      </c>
      <c r="V241" s="155">
        <f>IFERROR(IF(U241="","",U241),"")</f>
        <v>5</v>
      </c>
      <c r="W241" s="37">
        <f>IFERROR(IF(U241="","",U241*0.0155),"")</f>
        <v>7.7499999999999999E-2</v>
      </c>
      <c r="X241" s="57"/>
      <c r="Y241" s="58"/>
      <c r="AC241" s="147" t="s">
        <v>1</v>
      </c>
    </row>
    <row r="242" spans="1:31" x14ac:dyDescent="0.2">
      <c r="A242" s="237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8"/>
      <c r="M242" s="236" t="s">
        <v>61</v>
      </c>
      <c r="N242" s="190"/>
      <c r="O242" s="190"/>
      <c r="P242" s="190"/>
      <c r="Q242" s="190"/>
      <c r="R242" s="190"/>
      <c r="S242" s="191"/>
      <c r="T242" s="38" t="s">
        <v>60</v>
      </c>
      <c r="U242" s="156">
        <f>IFERROR(SUM(U241:U241),"0")</f>
        <v>5</v>
      </c>
      <c r="V242" s="156">
        <f>IFERROR(SUM(V241:V241),"0")</f>
        <v>5</v>
      </c>
      <c r="W242" s="156">
        <f>IFERROR(IF(W241="",0,W241),"0")</f>
        <v>7.7499999999999999E-2</v>
      </c>
      <c r="X242" s="157"/>
      <c r="Y242" s="157"/>
    </row>
    <row r="243" spans="1:31" x14ac:dyDescent="0.2">
      <c r="A243" s="16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238"/>
      <c r="M243" s="236" t="s">
        <v>61</v>
      </c>
      <c r="N243" s="190"/>
      <c r="O243" s="190"/>
      <c r="P243" s="190"/>
      <c r="Q243" s="190"/>
      <c r="R243" s="190"/>
      <c r="S243" s="191"/>
      <c r="T243" s="38" t="s">
        <v>62</v>
      </c>
      <c r="U243" s="156">
        <f>IFERROR(SUMPRODUCT(U241:U241*H241:H241),"0")</f>
        <v>32</v>
      </c>
      <c r="V243" s="156">
        <f>IFERROR(SUMPRODUCT(V241:V241*H241:H241),"0")</f>
        <v>32</v>
      </c>
      <c r="W243" s="38"/>
      <c r="X243" s="157"/>
      <c r="Y243" s="157"/>
    </row>
    <row r="244" spans="1:31" ht="15" customHeight="1" x14ac:dyDescent="0.2">
      <c r="A244" s="325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294</v>
      </c>
      <c r="N244" s="164"/>
      <c r="O244" s="164"/>
      <c r="P244" s="164"/>
      <c r="Q244" s="164"/>
      <c r="R244" s="164"/>
      <c r="S244" s="165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13647.24</v>
      </c>
      <c r="V244" s="156">
        <f>IFERROR(V24+V33+V41+V47+V57+V63+V68+V74+V85+V92+V100+V106+V111+V119+V124+V130+V135+V141+V145+V152+V165+V170+V178+V183+V190+V195+V200+V207+V215+V220+V226+V232+V238+V243,"0")</f>
        <v>13647.24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295</v>
      </c>
      <c r="N245" s="164"/>
      <c r="O245" s="164"/>
      <c r="P245" s="164"/>
      <c r="Q245" s="164"/>
      <c r="R245" s="164"/>
      <c r="S245" s="165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14727.303200000006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14727.303200000006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35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35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298</v>
      </c>
      <c r="N247" s="164"/>
      <c r="O247" s="164"/>
      <c r="P247" s="164"/>
      <c r="Q247" s="164"/>
      <c r="R247" s="164"/>
      <c r="S247" s="165"/>
      <c r="T247" s="38" t="s">
        <v>62</v>
      </c>
      <c r="U247" s="156">
        <f>GrossWeightTotal+PalletQtyTotal*25</f>
        <v>15602.303200000006</v>
      </c>
      <c r="V247" s="156">
        <f>GrossWeightTotalR+PalletQtyTotalR*25</f>
        <v>15602.303200000006</v>
      </c>
      <c r="W247" s="38"/>
      <c r="X247" s="157"/>
      <c r="Y247" s="157"/>
    </row>
    <row r="248" spans="1:3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299</v>
      </c>
      <c r="N248" s="164"/>
      <c r="O248" s="164"/>
      <c r="P248" s="164"/>
      <c r="Q248" s="164"/>
      <c r="R248" s="164"/>
      <c r="S248" s="165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3127</v>
      </c>
      <c r="V248" s="156">
        <f>IFERROR(V23+V32+V40+V46+V56+V62+V67+V73+V84+V91+V99+V105+V110+V118+V123+V129+V134+V140+V144+V151+V164+V169+V177+V182+V189+V194+V199+V206+V214+V219+V225+V231+V237+V242,"0")</f>
        <v>3127</v>
      </c>
      <c r="W248" s="38"/>
      <c r="X248" s="157"/>
      <c r="Y248" s="157"/>
    </row>
    <row r="249" spans="1:31" ht="14.25" customHeight="1" x14ac:dyDescent="0.2">
      <c r="A249" s="162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73"/>
      <c r="M249" s="324" t="s">
        <v>300</v>
      </c>
      <c r="N249" s="164"/>
      <c r="O249" s="164"/>
      <c r="P249" s="164"/>
      <c r="Q249" s="164"/>
      <c r="R249" s="164"/>
      <c r="S249" s="165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42.34348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48" t="s">
        <v>55</v>
      </c>
      <c r="C251" s="326" t="s">
        <v>63</v>
      </c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8"/>
      <c r="S251" s="326" t="s">
        <v>184</v>
      </c>
      <c r="T251" s="327"/>
      <c r="U251" s="328"/>
      <c r="V251" s="326" t="s">
        <v>242</v>
      </c>
      <c r="W251" s="327"/>
      <c r="X251" s="328"/>
      <c r="Y251" s="326" t="s">
        <v>257</v>
      </c>
      <c r="Z251" s="327"/>
      <c r="AA251" s="327"/>
      <c r="AB251" s="328"/>
      <c r="AC251" s="148" t="s">
        <v>282</v>
      </c>
      <c r="AD251" s="326" t="s">
        <v>287</v>
      </c>
      <c r="AE251" s="328"/>
    </row>
    <row r="252" spans="1:31" ht="14.25" customHeight="1" thickTop="1" x14ac:dyDescent="0.2">
      <c r="A252" s="329" t="s">
        <v>303</v>
      </c>
      <c r="B252" s="326" t="s">
        <v>55</v>
      </c>
      <c r="C252" s="326" t="s">
        <v>64</v>
      </c>
      <c r="D252" s="326" t="s">
        <v>75</v>
      </c>
      <c r="E252" s="326" t="s">
        <v>85</v>
      </c>
      <c r="F252" s="326" t="s">
        <v>91</v>
      </c>
      <c r="G252" s="326" t="s">
        <v>104</v>
      </c>
      <c r="H252" s="326" t="s">
        <v>109</v>
      </c>
      <c r="I252" s="326" t="s">
        <v>113</v>
      </c>
      <c r="J252" s="326" t="s">
        <v>119</v>
      </c>
      <c r="K252" s="326" t="s">
        <v>134</v>
      </c>
      <c r="L252" s="326" t="s">
        <v>141</v>
      </c>
      <c r="M252" s="326" t="s">
        <v>150</v>
      </c>
      <c r="N252" s="326" t="s">
        <v>156</v>
      </c>
      <c r="O252" s="326" t="s">
        <v>159</v>
      </c>
      <c r="P252" s="326" t="s">
        <v>172</v>
      </c>
      <c r="Q252" s="326" t="s">
        <v>175</v>
      </c>
      <c r="R252" s="326" t="s">
        <v>181</v>
      </c>
      <c r="S252" s="326" t="s">
        <v>185</v>
      </c>
      <c r="T252" s="326" t="s">
        <v>224</v>
      </c>
      <c r="U252" s="326" t="s">
        <v>228</v>
      </c>
      <c r="V252" s="326" t="s">
        <v>243</v>
      </c>
      <c r="W252" s="326" t="s">
        <v>248</v>
      </c>
      <c r="X252" s="326" t="s">
        <v>242</v>
      </c>
      <c r="Y252" s="326" t="s">
        <v>258</v>
      </c>
      <c r="Z252" s="326" t="s">
        <v>264</v>
      </c>
      <c r="AA252" s="326" t="s">
        <v>273</v>
      </c>
      <c r="AB252" s="326" t="s">
        <v>277</v>
      </c>
      <c r="AC252" s="326" t="s">
        <v>283</v>
      </c>
      <c r="AD252" s="326" t="s">
        <v>288</v>
      </c>
      <c r="AE252" s="326" t="s">
        <v>291</v>
      </c>
    </row>
    <row r="253" spans="1:31" ht="13.5" customHeight="1" thickBot="1" x14ac:dyDescent="0.25">
      <c r="A253" s="330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31"/>
      <c r="P253" s="331"/>
      <c r="Q253" s="331"/>
      <c r="R253" s="331"/>
      <c r="S253" s="331"/>
      <c r="T253" s="331"/>
      <c r="U253" s="331"/>
      <c r="V253" s="331"/>
      <c r="W253" s="331"/>
      <c r="X253" s="331"/>
      <c r="Y253" s="331"/>
      <c r="Z253" s="331"/>
      <c r="AA253" s="331"/>
      <c r="AB253" s="331"/>
      <c r="AC253" s="331"/>
      <c r="AD253" s="331"/>
      <c r="AE253" s="331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375</v>
      </c>
      <c r="D254" s="47">
        <f>IFERROR(U36*H36,"0")+IFERROR(U37*H37,"0")+IFERROR(U38*H38,"0")+IFERROR(U39*H39,"0")</f>
        <v>300</v>
      </c>
      <c r="E254" s="47">
        <f>IFERROR(U44*H44,"0")+IFERROR(U45*H45,"0")</f>
        <v>48</v>
      </c>
      <c r="F254" s="47">
        <f>IFERROR(U50*H50,"0")+IFERROR(U51*H51,"0")+IFERROR(U52*H52,"0")+IFERROR(U53*H53,"0")+IFERROR(U54*H54,"0")+IFERROR(U55*H55,"0")</f>
        <v>703.99999999999989</v>
      </c>
      <c r="G254" s="47">
        <f>IFERROR(U60*H60,"0")+IFERROR(U61*H61,"0")</f>
        <v>1500</v>
      </c>
      <c r="H254" s="47">
        <f>IFERROR(U66*H66,"0")</f>
        <v>0</v>
      </c>
      <c r="I254" s="47">
        <f>IFERROR(U71*H71,"0")+IFERROR(U72*H72,"0")</f>
        <v>108</v>
      </c>
      <c r="J254" s="47">
        <f>IFERROR(U77*H77,"0")+IFERROR(U78*H78,"0")+IFERROR(U79*H79,"0")+IFERROR(U80*H80,"0")+IFERROR(U81*H81,"0")+IFERROR(U82*H82,"0")+IFERROR(U83*H83,"0")</f>
        <v>840</v>
      </c>
      <c r="K254" s="47">
        <f>IFERROR(U88*H88,"0")+IFERROR(U89*H89,"0")+IFERROR(U90*H90,"0")</f>
        <v>64.800000000000011</v>
      </c>
      <c r="L254" s="47">
        <f>IFERROR(U95*H95,"0")+IFERROR(U96*H96,"0")+IFERROR(U97*H97,"0")+IFERROR(U98*H98,"0")</f>
        <v>2849.12</v>
      </c>
      <c r="M254" s="47">
        <f>IFERROR(U103*H103,"0")+IFERROR(U104*H104,"0")</f>
        <v>660</v>
      </c>
      <c r="N254" s="47">
        <f>IFERROR(U109*H109,"0")</f>
        <v>210</v>
      </c>
      <c r="O254" s="47">
        <f>IFERROR(U114*H114,"0")+IFERROR(U115*H115,"0")+IFERROR(U116*H116,"0")+IFERROR(U117*H117,"0")</f>
        <v>240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2294.3199999999997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650</v>
      </c>
      <c r="V254" s="47">
        <f>IFERROR(U187*H187,"0")+IFERROR(U188*H188,"0")</f>
        <v>360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840</v>
      </c>
      <c r="Z254" s="47">
        <f>IFERROR(U210*H210,"0")+IFERROR(U211*H211,"0")+IFERROR(U212*H212,"0")+IFERROR(U213*H213,"0")</f>
        <v>432</v>
      </c>
      <c r="AA254" s="47">
        <f>IFERROR(U218*H218,"0")</f>
        <v>0</v>
      </c>
      <c r="AB254" s="47">
        <f>IFERROR(U223*H223,"0")+IFERROR(U224*H224,"0")</f>
        <v>540</v>
      </c>
      <c r="AC254" s="47">
        <f>IFERROR(U230*H230,"0")</f>
        <v>0</v>
      </c>
      <c r="AD254" s="47">
        <f>IFERROR(U236*H236,"0")</f>
        <v>600</v>
      </c>
      <c r="AE254" s="47">
        <f>IFERROR(U241*H241,"0")</f>
        <v>32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8447.119999999999</v>
      </c>
      <c r="B257" s="61">
        <f>SUMPRODUCT(--(AC:AC="ПГП"),H:H,V:V)</f>
        <v>5200.12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2023-07-21T11:08:09Z</dcterms:modified>
</cp:coreProperties>
</file>