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6" i="1" l="1"/>
  <c r="U415" i="1"/>
  <c r="U413" i="1"/>
  <c r="U412" i="1"/>
  <c r="V411" i="1"/>
  <c r="W411" i="1" s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0" i="1"/>
  <c r="U389" i="1"/>
  <c r="V388" i="1"/>
  <c r="W388" i="1" s="1"/>
  <c r="M388" i="1"/>
  <c r="V387" i="1"/>
  <c r="V389" i="1" s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V379" i="1"/>
  <c r="W379" i="1" s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V367" i="1"/>
  <c r="W367" i="1" s="1"/>
  <c r="V366" i="1"/>
  <c r="W366" i="1" s="1"/>
  <c r="V365" i="1"/>
  <c r="W365" i="1" s="1"/>
  <c r="V364" i="1"/>
  <c r="W364" i="1" s="1"/>
  <c r="M364" i="1"/>
  <c r="V363" i="1"/>
  <c r="W363" i="1" s="1"/>
  <c r="M363" i="1"/>
  <c r="V362" i="1"/>
  <c r="W362" i="1" s="1"/>
  <c r="V361" i="1"/>
  <c r="W361" i="1" s="1"/>
  <c r="M361" i="1"/>
  <c r="V360" i="1"/>
  <c r="M360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U337" i="1"/>
  <c r="V336" i="1"/>
  <c r="W336" i="1" s="1"/>
  <c r="M336" i="1"/>
  <c r="V335" i="1"/>
  <c r="W335" i="1" s="1"/>
  <c r="M335" i="1"/>
  <c r="W334" i="1"/>
  <c r="V334" i="1"/>
  <c r="W333" i="1"/>
  <c r="V333" i="1"/>
  <c r="M333" i="1"/>
  <c r="U331" i="1"/>
  <c r="U330" i="1"/>
  <c r="V329" i="1"/>
  <c r="W329" i="1" s="1"/>
  <c r="M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V324" i="1"/>
  <c r="M324" i="1"/>
  <c r="V323" i="1"/>
  <c r="W323" i="1" s="1"/>
  <c r="M323" i="1"/>
  <c r="U321" i="1"/>
  <c r="U320" i="1"/>
  <c r="V319" i="1"/>
  <c r="W319" i="1" s="1"/>
  <c r="V318" i="1"/>
  <c r="V321" i="1" s="1"/>
  <c r="M318" i="1"/>
  <c r="U314" i="1"/>
  <c r="U313" i="1"/>
  <c r="V312" i="1"/>
  <c r="V314" i="1" s="1"/>
  <c r="U310" i="1"/>
  <c r="U309" i="1"/>
  <c r="V308" i="1"/>
  <c r="W308" i="1" s="1"/>
  <c r="M308" i="1"/>
  <c r="V307" i="1"/>
  <c r="W307" i="1" s="1"/>
  <c r="M307" i="1"/>
  <c r="V306" i="1"/>
  <c r="W306" i="1" s="1"/>
  <c r="V305" i="1"/>
  <c r="U303" i="1"/>
  <c r="U302" i="1"/>
  <c r="V301" i="1"/>
  <c r="W301" i="1" s="1"/>
  <c r="M301" i="1"/>
  <c r="V300" i="1"/>
  <c r="V302" i="1" s="1"/>
  <c r="M300" i="1"/>
  <c r="U298" i="1"/>
  <c r="U297" i="1"/>
  <c r="V296" i="1"/>
  <c r="W296" i="1" s="1"/>
  <c r="M296" i="1"/>
  <c r="V295" i="1"/>
  <c r="W295" i="1" s="1"/>
  <c r="V294" i="1"/>
  <c r="W294" i="1" s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W276" i="1" s="1"/>
  <c r="M276" i="1"/>
  <c r="V275" i="1"/>
  <c r="W275" i="1" s="1"/>
  <c r="W277" i="1" s="1"/>
  <c r="M275" i="1"/>
  <c r="U273" i="1"/>
  <c r="U272" i="1"/>
  <c r="V271" i="1"/>
  <c r="W271" i="1" s="1"/>
  <c r="M271" i="1"/>
  <c r="V270" i="1"/>
  <c r="W270" i="1" s="1"/>
  <c r="M270" i="1"/>
  <c r="V269" i="1"/>
  <c r="W269" i="1" s="1"/>
  <c r="V268" i="1"/>
  <c r="W268" i="1" s="1"/>
  <c r="M268" i="1"/>
  <c r="V267" i="1"/>
  <c r="W267" i="1" s="1"/>
  <c r="M267" i="1"/>
  <c r="V266" i="1"/>
  <c r="W266" i="1" s="1"/>
  <c r="M266" i="1"/>
  <c r="V265" i="1"/>
  <c r="W265" i="1" s="1"/>
  <c r="M265" i="1"/>
  <c r="V264" i="1"/>
  <c r="W264" i="1" s="1"/>
  <c r="M264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W249" i="1" s="1"/>
  <c r="M249" i="1"/>
  <c r="V248" i="1"/>
  <c r="W248" i="1" s="1"/>
  <c r="M248" i="1"/>
  <c r="U246" i="1"/>
  <c r="U245" i="1"/>
  <c r="V244" i="1"/>
  <c r="W244" i="1" s="1"/>
  <c r="M244" i="1"/>
  <c r="V243" i="1"/>
  <c r="V245" i="1" s="1"/>
  <c r="M243" i="1"/>
  <c r="U240" i="1"/>
  <c r="U239" i="1"/>
  <c r="V238" i="1"/>
  <c r="W238" i="1" s="1"/>
  <c r="M238" i="1"/>
  <c r="V237" i="1"/>
  <c r="V239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V214" i="1"/>
  <c r="W214" i="1" s="1"/>
  <c r="V213" i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W130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M121" i="1"/>
  <c r="U118" i="1"/>
  <c r="U117" i="1"/>
  <c r="V116" i="1"/>
  <c r="W116" i="1" s="1"/>
  <c r="V115" i="1"/>
  <c r="W115" i="1" s="1"/>
  <c r="V114" i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V91" i="1"/>
  <c r="W91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V82" i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M57" i="1"/>
  <c r="V56" i="1"/>
  <c r="W56" i="1" s="1"/>
  <c r="M56" i="1"/>
  <c r="U53" i="1"/>
  <c r="U52" i="1"/>
  <c r="V51" i="1"/>
  <c r="W51" i="1" s="1"/>
  <c r="M51" i="1"/>
  <c r="V50" i="1"/>
  <c r="C424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V38" i="1" s="1"/>
  <c r="M36" i="1"/>
  <c r="W35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M27" i="1"/>
  <c r="V26" i="1"/>
  <c r="V33" i="1" s="1"/>
  <c r="M26" i="1"/>
  <c r="U24" i="1"/>
  <c r="U23" i="1"/>
  <c r="V22" i="1"/>
  <c r="V23" i="1" s="1"/>
  <c r="H10" i="1"/>
  <c r="A9" i="1"/>
  <c r="A10" i="1" s="1"/>
  <c r="D7" i="1"/>
  <c r="N6" i="1"/>
  <c r="M2" i="1"/>
  <c r="V133" i="1" l="1"/>
  <c r="V100" i="1"/>
  <c r="V413" i="1"/>
  <c r="W409" i="1"/>
  <c r="W412" i="1" s="1"/>
  <c r="V412" i="1"/>
  <c r="V117" i="1"/>
  <c r="V216" i="1"/>
  <c r="W254" i="1"/>
  <c r="W255" i="1" s="1"/>
  <c r="V255" i="1"/>
  <c r="W258" i="1"/>
  <c r="W259" i="1" s="1"/>
  <c r="V259" i="1"/>
  <c r="W312" i="1"/>
  <c r="W313" i="1" s="1"/>
  <c r="V313" i="1"/>
  <c r="W318" i="1"/>
  <c r="W320" i="1" s="1"/>
  <c r="V320" i="1"/>
  <c r="V60" i="1"/>
  <c r="V88" i="1"/>
  <c r="V153" i="1"/>
  <c r="V402" i="1"/>
  <c r="U414" i="1"/>
  <c r="U417" i="1"/>
  <c r="W234" i="1"/>
  <c r="W251" i="1"/>
  <c r="W22" i="1"/>
  <c r="W23" i="1" s="1"/>
  <c r="W26" i="1"/>
  <c r="V32" i="1"/>
  <c r="V37" i="1"/>
  <c r="E424" i="1"/>
  <c r="V101" i="1"/>
  <c r="V110" i="1"/>
  <c r="W113" i="1"/>
  <c r="V118" i="1"/>
  <c r="F424" i="1"/>
  <c r="V177" i="1"/>
  <c r="W213" i="1"/>
  <c r="W216" i="1" s="1"/>
  <c r="W237" i="1"/>
  <c r="W239" i="1" s="1"/>
  <c r="V273" i="1"/>
  <c r="V338" i="1"/>
  <c r="V337" i="1"/>
  <c r="W350" i="1"/>
  <c r="W355" i="1" s="1"/>
  <c r="W399" i="1"/>
  <c r="W401" i="1" s="1"/>
  <c r="V401" i="1"/>
  <c r="F9" i="1"/>
  <c r="J9" i="1"/>
  <c r="F10" i="1"/>
  <c r="B424" i="1"/>
  <c r="V416" i="1"/>
  <c r="V415" i="1"/>
  <c r="U418" i="1"/>
  <c r="V24" i="1"/>
  <c r="W27" i="1"/>
  <c r="W32" i="1" s="1"/>
  <c r="W36" i="1"/>
  <c r="W37" i="1" s="1"/>
  <c r="W40" i="1"/>
  <c r="W41" i="1" s="1"/>
  <c r="V41" i="1"/>
  <c r="W44" i="1"/>
  <c r="W45" i="1" s="1"/>
  <c r="V45" i="1"/>
  <c r="W50" i="1"/>
  <c r="W52" i="1" s="1"/>
  <c r="V53" i="1"/>
  <c r="D424" i="1"/>
  <c r="W57" i="1"/>
  <c r="W59" i="1" s="1"/>
  <c r="V59" i="1"/>
  <c r="W63" i="1"/>
  <c r="W79" i="1" s="1"/>
  <c r="V79" i="1"/>
  <c r="W82" i="1"/>
  <c r="W88" i="1" s="1"/>
  <c r="V89" i="1"/>
  <c r="W92" i="1"/>
  <c r="W100" i="1" s="1"/>
  <c r="W103" i="1"/>
  <c r="W110" i="1" s="1"/>
  <c r="V111" i="1"/>
  <c r="W114" i="1"/>
  <c r="W117" i="1" s="1"/>
  <c r="W121" i="1"/>
  <c r="W125" i="1" s="1"/>
  <c r="V126" i="1"/>
  <c r="G424" i="1"/>
  <c r="V134" i="1"/>
  <c r="W131" i="1"/>
  <c r="W133" i="1" s="1"/>
  <c r="V158" i="1"/>
  <c r="W156" i="1"/>
  <c r="W158" i="1" s="1"/>
  <c r="V201" i="1"/>
  <c r="W180" i="1"/>
  <c r="W201" i="1" s="1"/>
  <c r="V202" i="1"/>
  <c r="V210" i="1"/>
  <c r="W204" i="1"/>
  <c r="W210" i="1" s="1"/>
  <c r="V211" i="1"/>
  <c r="V217" i="1"/>
  <c r="V224" i="1"/>
  <c r="W219" i="1"/>
  <c r="W223" i="1" s="1"/>
  <c r="I424" i="1"/>
  <c r="V234" i="1"/>
  <c r="V240" i="1"/>
  <c r="J424" i="1"/>
  <c r="V246" i="1"/>
  <c r="W243" i="1"/>
  <c r="W245" i="1" s="1"/>
  <c r="V252" i="1"/>
  <c r="V251" i="1"/>
  <c r="V341" i="1"/>
  <c r="W340" i="1"/>
  <c r="W341" i="1" s="1"/>
  <c r="V342" i="1"/>
  <c r="N424" i="1"/>
  <c r="V348" i="1"/>
  <c r="W345" i="1"/>
  <c r="W347" i="1" s="1"/>
  <c r="V347" i="1"/>
  <c r="H9" i="1"/>
  <c r="V52" i="1"/>
  <c r="V80" i="1"/>
  <c r="V125" i="1"/>
  <c r="H424" i="1"/>
  <c r="V154" i="1"/>
  <c r="W137" i="1"/>
  <c r="W153" i="1" s="1"/>
  <c r="V159" i="1"/>
  <c r="V178" i="1"/>
  <c r="W161" i="1"/>
  <c r="W177" i="1" s="1"/>
  <c r="V223" i="1"/>
  <c r="V272" i="1"/>
  <c r="V278" i="1"/>
  <c r="V281" i="1"/>
  <c r="W280" i="1"/>
  <c r="W281" i="1" s="1"/>
  <c r="V282" i="1"/>
  <c r="V285" i="1"/>
  <c r="W284" i="1"/>
  <c r="W285" i="1" s="1"/>
  <c r="V286" i="1"/>
  <c r="V289" i="1"/>
  <c r="W288" i="1"/>
  <c r="W289" i="1" s="1"/>
  <c r="V290" i="1"/>
  <c r="L424" i="1"/>
  <c r="V297" i="1"/>
  <c r="W293" i="1"/>
  <c r="W297" i="1" s="1"/>
  <c r="V298" i="1"/>
  <c r="V309" i="1"/>
  <c r="W305" i="1"/>
  <c r="W309" i="1" s="1"/>
  <c r="V310" i="1"/>
  <c r="W324" i="1"/>
  <c r="W330" i="1" s="1"/>
  <c r="M424" i="1"/>
  <c r="V330" i="1"/>
  <c r="V371" i="1"/>
  <c r="V375" i="1"/>
  <c r="W373" i="1"/>
  <c r="W375" i="1" s="1"/>
  <c r="V376" i="1"/>
  <c r="P424" i="1"/>
  <c r="V396" i="1"/>
  <c r="W394" i="1"/>
  <c r="W396" i="1" s="1"/>
  <c r="V397" i="1"/>
  <c r="V407" i="1"/>
  <c r="V235" i="1"/>
  <c r="W272" i="1"/>
  <c r="V277" i="1"/>
  <c r="V303" i="1"/>
  <c r="W300" i="1"/>
  <c r="W302" i="1" s="1"/>
  <c r="V331" i="1"/>
  <c r="W337" i="1"/>
  <c r="V356" i="1"/>
  <c r="V370" i="1"/>
  <c r="W360" i="1"/>
  <c r="W370" i="1" s="1"/>
  <c r="V384" i="1"/>
  <c r="W378" i="1"/>
  <c r="W384" i="1" s="1"/>
  <c r="V385" i="1"/>
  <c r="V390" i="1"/>
  <c r="W387" i="1"/>
  <c r="W389" i="1" s="1"/>
  <c r="V406" i="1"/>
  <c r="W404" i="1"/>
  <c r="W406" i="1" s="1"/>
  <c r="K424" i="1"/>
  <c r="O424" i="1"/>
  <c r="V418" i="1" l="1"/>
  <c r="W419" i="1"/>
  <c r="V414" i="1"/>
  <c r="V417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<sst xmlns="http://schemas.openxmlformats.org/spreadsheetml/2006/main" count="1610" uniqueCount="664">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</sst>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D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/>
      <c r="I5" s="600"/>
      <c r="J5" s="600"/>
      <c r="K5" s="598"/>
      <c r="M5" s="25" t="s">
        <v>10</v>
      </c>
      <c r="N5" s="593">
        <v>45131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Понедельник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0.375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2.4</v>
      </c>
      <c r="V35" s="289">
        <f>IFERROR(IF(U35="",0,CEILING((U35/$H35),1)*$H35),"")</f>
        <v>2.4</v>
      </c>
      <c r="W35" s="37">
        <f>IFERROR(IF(V35=0,"",ROUNDUP(V35/H35,0)*0.00753),"")</f>
        <v>3.0120000000000001E-2</v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2</v>
      </c>
      <c r="V36" s="289">
        <f>IFERROR(IF(U36="",0,CEILING((U36/$H36),1)*$H36),"")</f>
        <v>2</v>
      </c>
      <c r="W36" s="37">
        <f>IFERROR(IF(V36=0,"",ROUNDUP(V36/H36,0)*0.00502),"")</f>
        <v>4.0160000000000001E-2</v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12</v>
      </c>
      <c r="V37" s="290">
        <f>IFERROR(V35/H35,"0")+IFERROR(V36/H36,"0")</f>
        <v>12</v>
      </c>
      <c r="W37" s="290">
        <f>IFERROR(IF(W35="",0,W35),"0")+IFERROR(IF(W36="",0,W36),"0")</f>
        <v>7.0280000000000009E-2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4.4000000000000004</v>
      </c>
      <c r="V38" s="290">
        <f>IFERROR(SUM(V35:V36),"0")</f>
        <v>4.4000000000000004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275</v>
      </c>
      <c r="V57" s="289">
        <f>IFERROR(IF(U57="",0,CEILING((U57/$H57),1)*$H57),"")</f>
        <v>279</v>
      </c>
      <c r="W57" s="37">
        <f>IFERROR(IF(V57=0,"",ROUNDUP(V57/H57,0)*0.00937),"")</f>
        <v>0.58094000000000001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61.111111111111114</v>
      </c>
      <c r="V59" s="290">
        <f>IFERROR(V56/H56,"0")+IFERROR(V57/H57,"0")+IFERROR(V58/H58,"0")</f>
        <v>62</v>
      </c>
      <c r="W59" s="290">
        <f>IFERROR(IF(W56="",0,W56),"0")+IFERROR(IF(W57="",0,W57),"0")+IFERROR(IF(W58="",0,W58),"0")</f>
        <v>0.58094000000000001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275</v>
      </c>
      <c r="V60" s="290">
        <f>IFERROR(SUM(V56:V58),"0")</f>
        <v>279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21</v>
      </c>
      <c r="V66" s="289">
        <f t="shared" si="2"/>
        <v>21.6</v>
      </c>
      <c r="W66" s="37">
        <f>IFERROR(IF(V66=0,"",ROUNDUP(V66/H66,0)*0.02175),"")</f>
        <v>4.3499999999999997E-2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43</v>
      </c>
      <c r="V67" s="289">
        <f t="shared" si="2"/>
        <v>43.2</v>
      </c>
      <c r="W67" s="37">
        <f>IFERROR(IF(V67=0,"",ROUNDUP(V67/H67,0)*0.02175),"")</f>
        <v>8.6999999999999994E-2</v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12</v>
      </c>
      <c r="V68" s="289">
        <f t="shared" si="2"/>
        <v>12</v>
      </c>
      <c r="W68" s="37">
        <f>IFERROR(IF(V68=0,"",ROUNDUP(V68/H68,0)*0.00753),"")</f>
        <v>3.0120000000000001E-2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240</v>
      </c>
      <c r="V74" s="289">
        <f t="shared" si="2"/>
        <v>240</v>
      </c>
      <c r="W74" s="37">
        <f t="shared" si="3"/>
        <v>0.44975999999999999</v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35.1</v>
      </c>
      <c r="V75" s="289">
        <f t="shared" si="2"/>
        <v>35.1</v>
      </c>
      <c r="W75" s="37">
        <f>IFERROR(IF(V75=0,"",ROUNDUP(V75/H75,0)*0.00753),"")</f>
        <v>9.7890000000000005E-2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45</v>
      </c>
      <c r="V77" s="289">
        <f t="shared" si="2"/>
        <v>45</v>
      </c>
      <c r="W77" s="37">
        <f>IFERROR(IF(V77=0,"",ROUNDUP(V77/H77,0)*0.00937),"")</f>
        <v>9.3700000000000006E-2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80.925925925925924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81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0.80197000000000007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396.1</v>
      </c>
      <c r="V80" s="290">
        <f>IFERROR(SUM(V63:V78),"0")</f>
        <v>396.90000000000003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12</v>
      </c>
      <c r="V86" s="289">
        <f t="shared" si="4"/>
        <v>12</v>
      </c>
      <c r="W86" s="37">
        <f>IFERROR(IF(V86=0,"",ROUNDUP(V86/H86,0)*0.00753),"")</f>
        <v>3.7650000000000003E-2</v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24</v>
      </c>
      <c r="V87" s="289">
        <f t="shared" si="4"/>
        <v>24</v>
      </c>
      <c r="W87" s="37">
        <f>IFERROR(IF(V87=0,"",ROUNDUP(V87/H87,0)*0.00753),"")</f>
        <v>6.0240000000000002E-2</v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13</v>
      </c>
      <c r="V88" s="290">
        <f>IFERROR(V82/H82,"0")+IFERROR(V83/H83,"0")+IFERROR(V84/H84,"0")+IFERROR(V85/H85,"0")+IFERROR(V86/H86,"0")+IFERROR(V87/H87,"0")</f>
        <v>13</v>
      </c>
      <c r="W88" s="290">
        <f>IFERROR(IF(W82="",0,W82),"0")+IFERROR(IF(W83="",0,W83),"0")+IFERROR(IF(W84="",0,W84),"0")+IFERROR(IF(W85="",0,W85),"0")+IFERROR(IF(W86="",0,W86),"0")+IFERROR(IF(W87="",0,W87),"0")</f>
        <v>9.7890000000000005E-2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36</v>
      </c>
      <c r="V89" s="290">
        <f>IFERROR(SUM(V82:V87),"0")</f>
        <v>36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260</v>
      </c>
      <c r="V103" s="289">
        <f t="shared" ref="V103:V109" si="6">IFERROR(IF(U103="",0,CEILING((U103/$H103),1)*$H103),"")</f>
        <v>267.3</v>
      </c>
      <c r="W103" s="37">
        <f>IFERROR(IF(V103=0,"",ROUNDUP(V103/H103,0)*0.02175),"")</f>
        <v>0.71775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40</v>
      </c>
      <c r="V104" s="289">
        <f t="shared" si="6"/>
        <v>40.5</v>
      </c>
      <c r="W104" s="37">
        <f>IFERROR(IF(V104=0,"",ROUNDUP(V104/H104,0)*0.02175),"")</f>
        <v>0.10874999999999999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194.4</v>
      </c>
      <c r="V106" s="289">
        <f t="shared" si="6"/>
        <v>194.4</v>
      </c>
      <c r="W106" s="37">
        <f>IFERROR(IF(V106=0,"",ROUNDUP(V106/H106,0)*0.00753),"")</f>
        <v>0.54215999999999998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32.4</v>
      </c>
      <c r="V107" s="289">
        <f t="shared" si="6"/>
        <v>32.400000000000006</v>
      </c>
      <c r="W107" s="37">
        <f>IFERROR(IF(V107=0,"",ROUNDUP(V107/H107,0)*0.00937),"")</f>
        <v>0.11244</v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72</v>
      </c>
      <c r="V109" s="289">
        <f t="shared" si="6"/>
        <v>72</v>
      </c>
      <c r="W109" s="37">
        <f>IFERROR(IF(V109=0,"",ROUNDUP(V109/H109,0)*0.00753),"")</f>
        <v>0.18071999999999999</v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145.03703703703704</v>
      </c>
      <c r="V110" s="290">
        <f>IFERROR(V103/H103,"0")+IFERROR(V104/H104,"0")+IFERROR(V105/H105,"0")+IFERROR(V106/H106,"0")+IFERROR(V107/H107,"0")+IFERROR(V108/H108,"0")+IFERROR(V109/H109,"0")</f>
        <v>146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1.6618200000000001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598.79999999999995</v>
      </c>
      <c r="V111" s="290">
        <f>IFERROR(SUM(V103:V109),"0")</f>
        <v>606.6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65.34</v>
      </c>
      <c r="V122" s="289">
        <f>IFERROR(IF(U122="",0,CEILING((U122/$H122),1)*$H122),"")</f>
        <v>65.34</v>
      </c>
      <c r="W122" s="37">
        <f>IFERROR(IF(V122=0,"",ROUNDUP(V122/H122,0)*0.00753),"")</f>
        <v>0.24849000000000002</v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135</v>
      </c>
      <c r="V123" s="289">
        <f>IFERROR(IF(U123="",0,CEILING((U123/$H123),1)*$H123),"")</f>
        <v>135</v>
      </c>
      <c r="W123" s="37">
        <f>IFERROR(IF(V123=0,"",ROUNDUP(V123/H123,0)*0.00753),"")</f>
        <v>0.3765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83</v>
      </c>
      <c r="V125" s="290">
        <f>IFERROR(V121/H121,"0")+IFERROR(V122/H122,"0")+IFERROR(V123/H123,"0")+IFERROR(V124/H124,"0")</f>
        <v>83</v>
      </c>
      <c r="W125" s="290">
        <f>IFERROR(IF(W121="",0,W121),"0")+IFERROR(IF(W122="",0,W122),"0")+IFERROR(IF(W123="",0,W123),"0")+IFERROR(IF(W124="",0,W124),"0")</f>
        <v>0.62499000000000005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200.34</v>
      </c>
      <c r="V126" s="290">
        <f>IFERROR(SUM(V121:V124),"0")</f>
        <v>200.34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10.5</v>
      </c>
      <c r="V157" s="289">
        <f>IFERROR(IF(U157="",0,CEILING((U157/$H157),1)*$H157),"")</f>
        <v>10.5</v>
      </c>
      <c r="W157" s="37">
        <f>IFERROR(IF(V157=0,"",ROUNDUP(V157/H157,0)*0.00753),"")</f>
        <v>3.7650000000000003E-2</v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5</v>
      </c>
      <c r="V158" s="290">
        <f>IFERROR(V156/H156,"0")+IFERROR(V157/H157,"0")</f>
        <v>5</v>
      </c>
      <c r="W158" s="290">
        <f>IFERROR(IF(W156="",0,W156),"0")+IFERROR(IF(W157="",0,W157),"0")</f>
        <v>3.7650000000000003E-2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10.5</v>
      </c>
      <c r="V159" s="290">
        <f>IFERROR(SUM(V156:V157),"0")</f>
        <v>10.5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33</v>
      </c>
      <c r="V163" s="289">
        <f t="shared" si="8"/>
        <v>33.6</v>
      </c>
      <c r="W163" s="37">
        <f>IFERROR(IF(V163=0,"",ROUNDUP(V163/H163,0)*0.00753),"")</f>
        <v>6.0240000000000002E-2</v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12.6</v>
      </c>
      <c r="V164" s="289">
        <f t="shared" si="8"/>
        <v>12.600000000000001</v>
      </c>
      <c r="W164" s="37">
        <f>IFERROR(IF(V164=0,"",ROUNDUP(V164/H164,0)*0.00753),"")</f>
        <v>2.2589999999999999E-2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12</v>
      </c>
      <c r="V165" s="289">
        <f t="shared" si="8"/>
        <v>12.600000000000001</v>
      </c>
      <c r="W165" s="37">
        <f>IFERROR(IF(V165=0,"",ROUNDUP(V165/H165,0)*0.00753),"")</f>
        <v>2.2589999999999999E-2</v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100</v>
      </c>
      <c r="V166" s="289">
        <f t="shared" si="8"/>
        <v>102.60000000000001</v>
      </c>
      <c r="W166" s="37">
        <f>IFERROR(IF(V166=0,"",ROUNDUP(V166/H166,0)*0.00937),"")</f>
        <v>0.17802999999999999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100</v>
      </c>
      <c r="V167" s="289">
        <f t="shared" si="8"/>
        <v>102.60000000000001</v>
      </c>
      <c r="W167" s="37">
        <f>IFERROR(IF(V167=0,"",ROUNDUP(V167/H167,0)*0.00937),"")</f>
        <v>0.17802999999999999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100</v>
      </c>
      <c r="V168" s="289">
        <f t="shared" si="8"/>
        <v>102.60000000000001</v>
      </c>
      <c r="W168" s="37">
        <f>IFERROR(IF(V168=0,"",ROUNDUP(V168/H168,0)*0.00937),"")</f>
        <v>0.17802999999999999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100</v>
      </c>
      <c r="V169" s="289">
        <f t="shared" si="8"/>
        <v>102.60000000000001</v>
      </c>
      <c r="W169" s="37">
        <f>IFERROR(IF(V169=0,"",ROUNDUP(V169/H169,0)*0.00937),"")</f>
        <v>0.17802999999999999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16.8</v>
      </c>
      <c r="V171" s="289">
        <f t="shared" si="8"/>
        <v>16.8</v>
      </c>
      <c r="W171" s="37">
        <f>IFERROR(IF(V171=0,"",ROUNDUP(V171/H171,0)*0.00502),"")</f>
        <v>4.0160000000000001E-2</v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39.9</v>
      </c>
      <c r="V173" s="289">
        <f t="shared" si="8"/>
        <v>39.9</v>
      </c>
      <c r="W173" s="37">
        <f>IFERROR(IF(V173=0,"",ROUNDUP(V173/H173,0)*0.00502),"")</f>
        <v>9.5380000000000006E-2</v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35.700000000000003</v>
      </c>
      <c r="V174" s="289">
        <f t="shared" si="8"/>
        <v>35.700000000000003</v>
      </c>
      <c r="W174" s="37">
        <f>IFERROR(IF(V174=0,"",ROUNDUP(V174/H174,0)*0.00502),"")</f>
        <v>8.5339999999999999E-2</v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37.799999999999997</v>
      </c>
      <c r="V176" s="289">
        <f t="shared" si="8"/>
        <v>37.800000000000004</v>
      </c>
      <c r="W176" s="37">
        <f>IFERROR(IF(V176=0,"",ROUNDUP(V176/H176,0)*0.00502),"")</f>
        <v>9.0359999999999996E-2</v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149.7883597883598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152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1.1287800000000001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587.80000000000007</v>
      </c>
      <c r="V178" s="290">
        <f>IFERROR(SUM(V161:V176),"0")</f>
        <v>599.40000000000009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4800</v>
      </c>
      <c r="V181" s="289">
        <f t="shared" si="9"/>
        <v>4803.3</v>
      </c>
      <c r="W181" s="37">
        <f>IFERROR(IF(V181=0,"",ROUNDUP(V181/H181,0)*0.02175),"")</f>
        <v>12.897749999999998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50</v>
      </c>
      <c r="V182" s="289">
        <f t="shared" si="9"/>
        <v>54.6</v>
      </c>
      <c r="W182" s="37">
        <f>IFERROR(IF(V182=0,"",ROUNDUP(V182/H182,0)*0.02175),"")</f>
        <v>0.15225</v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62</v>
      </c>
      <c r="V184" s="289">
        <f t="shared" si="9"/>
        <v>62.4</v>
      </c>
      <c r="W184" s="37">
        <f>IFERROR(IF(V184=0,"",ROUNDUP(V184/H184,0)*0.02175),"")</f>
        <v>0.17399999999999999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141.6</v>
      </c>
      <c r="V189" s="289">
        <f t="shared" si="9"/>
        <v>141.6</v>
      </c>
      <c r="W189" s="37">
        <f>IFERROR(IF(V189=0,"",ROUNDUP(V189/H189,0)*0.00753),"")</f>
        <v>0.44427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163.19999999999999</v>
      </c>
      <c r="V191" s="289">
        <f t="shared" si="9"/>
        <v>163.19999999999999</v>
      </c>
      <c r="W191" s="37">
        <f>IFERROR(IF(V191=0,"",ROUNDUP(V191/H191,0)*0.00753),"")</f>
        <v>0.51204000000000005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110.4</v>
      </c>
      <c r="V197" s="289">
        <f t="shared" si="9"/>
        <v>110.39999999999999</v>
      </c>
      <c r="W197" s="37">
        <f t="shared" si="10"/>
        <v>0.34638000000000002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110.4</v>
      </c>
      <c r="V198" s="289">
        <f t="shared" si="9"/>
        <v>110.39999999999999</v>
      </c>
      <c r="W198" s="37">
        <f t="shared" si="10"/>
        <v>0.34638000000000002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45.6</v>
      </c>
      <c r="V199" s="289">
        <f t="shared" si="9"/>
        <v>45.6</v>
      </c>
      <c r="W199" s="37">
        <f t="shared" si="10"/>
        <v>0.14307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844.95156695156697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846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15.016139999999998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5483.2</v>
      </c>
      <c r="V202" s="290">
        <f>IFERROR(SUM(V180:V200),"0")</f>
        <v>5491.5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65</v>
      </c>
      <c r="V204" s="289">
        <f t="shared" ref="V204:V209" si="11">IFERROR(IF(U204="",0,CEILING((U204/$H204),1)*$H204),"")</f>
        <v>67.2</v>
      </c>
      <c r="W204" s="37">
        <f>IFERROR(IF(V204=0,"",ROUNDUP(V204/H204,0)*0.02175),"")</f>
        <v>0.17399999999999999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230</v>
      </c>
      <c r="V205" s="289">
        <f t="shared" si="11"/>
        <v>234</v>
      </c>
      <c r="W205" s="37">
        <f>IFERROR(IF(V205=0,"",ROUNDUP(V205/H205,0)*0.02175),"")</f>
        <v>0.65249999999999997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33</v>
      </c>
      <c r="V206" s="289">
        <f t="shared" si="11"/>
        <v>33.6</v>
      </c>
      <c r="W206" s="37">
        <f>IFERROR(IF(V206=0,"",ROUNDUP(V206/H206,0)*0.02175),"")</f>
        <v>8.6999999999999994E-2</v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7.2</v>
      </c>
      <c r="V207" s="289">
        <f t="shared" si="11"/>
        <v>7.1999999999999993</v>
      </c>
      <c r="W207" s="37">
        <f>IFERROR(IF(V207=0,"",ROUNDUP(V207/H207,0)*0.00753),"")</f>
        <v>2.2589999999999999E-2</v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4.8</v>
      </c>
      <c r="V208" s="289">
        <f t="shared" si="11"/>
        <v>4.8</v>
      </c>
      <c r="W208" s="37">
        <f>IFERROR(IF(V208=0,"",ROUNDUP(V208/H208,0)*0.00753),"")</f>
        <v>1.506E-2</v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46.15384615384616</v>
      </c>
      <c r="V210" s="290">
        <f>IFERROR(V204/H204,"0")+IFERROR(V205/H205,"0")+IFERROR(V206/H206,"0")+IFERROR(V207/H207,"0")+IFERROR(V208/H208,"0")+IFERROR(V209/H209,"0")</f>
        <v>47</v>
      </c>
      <c r="W210" s="290">
        <f>IFERROR(IF(W204="",0,W204),"0")+IFERROR(IF(W205="",0,W205),"0")+IFERROR(IF(W206="",0,W206),"0")+IFERROR(IF(W207="",0,W207),"0")+IFERROR(IF(W208="",0,W208),"0")+IFERROR(IF(W209="",0,W209),"0")</f>
        <v>0.95114999999999994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340</v>
      </c>
      <c r="V211" s="290">
        <f>IFERROR(SUM(V204:V209),"0")</f>
        <v>346.8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51</v>
      </c>
      <c r="V215" s="289">
        <f>IFERROR(IF(U215="",0,CEILING((U215/$H215),1)*$H215),"")</f>
        <v>51</v>
      </c>
      <c r="W215" s="37">
        <f>IFERROR(IF(V215=0,"",ROUNDUP(V215/H215,0)*0.00753),"")</f>
        <v>0.15060000000000001</v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20</v>
      </c>
      <c r="V216" s="290">
        <f>IFERROR(V213/H213,"0")+IFERROR(V214/H214,"0")+IFERROR(V215/H215,"0")</f>
        <v>20</v>
      </c>
      <c r="W216" s="290">
        <f>IFERROR(IF(W213="",0,W213),"0")+IFERROR(IF(W214="",0,W214),"0")+IFERROR(IF(W215="",0,W215),"0")</f>
        <v>0.15060000000000001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51</v>
      </c>
      <c r="V217" s="290">
        <f>IFERROR(SUM(V213:V215),"0")</f>
        <v>51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40</v>
      </c>
      <c r="V232" s="289">
        <f t="shared" si="12"/>
        <v>40</v>
      </c>
      <c r="W232" s="37">
        <f>IFERROR(IF(V232=0,"",ROUNDUP(V232/H232,0)*0.00937),"")</f>
        <v>7.4959999999999999E-2</v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8</v>
      </c>
      <c r="V234" s="290">
        <f>IFERROR(V227/H227,"0")+IFERROR(V228/H228,"0")+IFERROR(V229/H229,"0")+IFERROR(V230/H230,"0")+IFERROR(V231/H231,"0")+IFERROR(V232/H232,"0")+IFERROR(V233/H233,"0")</f>
        <v>8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7.4959999999999999E-2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40</v>
      </c>
      <c r="V235" s="290">
        <f>IFERROR(SUM(V227:V233),"0")</f>
        <v>40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72.959999999999994</v>
      </c>
      <c r="V254" s="289">
        <f>IFERROR(IF(U254="",0,CEILING((U254/$H254),1)*$H254),"")</f>
        <v>72.959999999999994</v>
      </c>
      <c r="W254" s="37">
        <f>IFERROR(IF(V254=0,"",ROUNDUP(V254/H254,0)*0.00753),"")</f>
        <v>0.24096000000000001</v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32</v>
      </c>
      <c r="V255" s="290">
        <f>IFERROR(V254/H254,"0")</f>
        <v>32</v>
      </c>
      <c r="W255" s="290">
        <f>IFERROR(IF(W254="",0,W254),"0")</f>
        <v>0.24096000000000001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72.959999999999994</v>
      </c>
      <c r="V256" s="290">
        <f>IFERROR(SUM(V254:V254),"0")</f>
        <v>72.959999999999994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2000</v>
      </c>
      <c r="V265" s="289">
        <f t="shared" si="13"/>
        <v>2010</v>
      </c>
      <c r="W265" s="37">
        <f>IFERROR(IF(V265=0,"",ROUNDUP(V265/H265,0)*0.02175),"")</f>
        <v>2.9144999999999999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950</v>
      </c>
      <c r="V266" s="289">
        <f t="shared" si="13"/>
        <v>960</v>
      </c>
      <c r="W266" s="37">
        <f>IFERROR(IF(V266=0,"",ROUNDUP(V266/H266,0)*0.02175),"")</f>
        <v>1.3919999999999999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60</v>
      </c>
      <c r="V268" s="289">
        <f t="shared" si="13"/>
        <v>60</v>
      </c>
      <c r="W268" s="37">
        <f>IFERROR(IF(V268=0,"",ROUNDUP(V268/H268,0)*0.02175),"")</f>
        <v>8.6999999999999994E-2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200.66666666666669</v>
      </c>
      <c r="V272" s="290">
        <f>IFERROR(V264/H264,"0")+IFERROR(V265/H265,"0")+IFERROR(V266/H266,"0")+IFERROR(V267/H267,"0")+IFERROR(V268/H268,"0")+IFERROR(V269/H269,"0")+IFERROR(V270/H270,"0")+IFERROR(V271/H271,"0")</f>
        <v>202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4.3934999999999995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3010</v>
      </c>
      <c r="V273" s="290">
        <f>IFERROR(SUM(V264:V271),"0")</f>
        <v>3030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225</v>
      </c>
      <c r="V275" s="289">
        <f>IFERROR(IF(U275="",0,CEILING((U275/$H275),1)*$H275),"")</f>
        <v>225</v>
      </c>
      <c r="W275" s="37">
        <f>IFERROR(IF(V275=0,"",ROUNDUP(V275/H275,0)*0.02175),"")</f>
        <v>0.32624999999999998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15</v>
      </c>
      <c r="V277" s="290">
        <f>IFERROR(V275/H275,"0")+IFERROR(V276/H276,"0")</f>
        <v>15</v>
      </c>
      <c r="W277" s="290">
        <f>IFERROR(IF(W275="",0,W275),"0")+IFERROR(IF(W276="",0,W276),"0")</f>
        <v>0.32624999999999998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225</v>
      </c>
      <c r="V278" s="290">
        <f>IFERROR(SUM(V275:V276),"0")</f>
        <v>225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120</v>
      </c>
      <c r="V295" s="289">
        <f>IFERROR(IF(U295="",0,CEILING((U295/$H295),1)*$H295),"")</f>
        <v>129.60000000000002</v>
      </c>
      <c r="W295" s="37">
        <f>IFERROR(IF(V295=0,"",ROUNDUP(V295/H295,0)*0.02175),"")</f>
        <v>0.26100000000000001</v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11.111111111111111</v>
      </c>
      <c r="V297" s="290">
        <f>IFERROR(V293/H293,"0")+IFERROR(V294/H294,"0")+IFERROR(V295/H295,"0")+IFERROR(V296/H296,"0")</f>
        <v>12.000000000000002</v>
      </c>
      <c r="W297" s="290">
        <f>IFERROR(IF(W293="",0,W293),"0")+IFERROR(IF(W294="",0,W294),"0")+IFERROR(IF(W295="",0,W295),"0")+IFERROR(IF(W296="",0,W296),"0")</f>
        <v>0.26100000000000001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120</v>
      </c>
      <c r="V298" s="290">
        <f>IFERROR(SUM(V293:V296),"0")</f>
        <v>129.60000000000002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16.8</v>
      </c>
      <c r="V326" s="289">
        <f t="shared" si="14"/>
        <v>16.8</v>
      </c>
      <c r="W326" s="37">
        <f>IFERROR(IF(V326=0,"",ROUNDUP(V326/H326,0)*0.00502),"")</f>
        <v>4.0160000000000001E-2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16.8</v>
      </c>
      <c r="V328" s="289">
        <f t="shared" si="14"/>
        <v>16.8</v>
      </c>
      <c r="W328" s="37">
        <f>IFERROR(IF(V328=0,"",ROUNDUP(V328/H328,0)*0.00502),"")</f>
        <v>4.0160000000000001E-2</v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16.8</v>
      </c>
      <c r="V329" s="289">
        <f t="shared" si="14"/>
        <v>16.8</v>
      </c>
      <c r="W329" s="37">
        <f>IFERROR(IF(V329=0,"",ROUNDUP(V329/H329,0)*0.00502),"")</f>
        <v>4.0160000000000001E-2</v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24</v>
      </c>
      <c r="V330" s="290">
        <f>IFERROR(V323/H323,"0")+IFERROR(V324/H324,"0")+IFERROR(V325/H325,"0")+IFERROR(V326/H326,"0")+IFERROR(V327/H327,"0")+IFERROR(V328/H328,"0")+IFERROR(V329/H329,"0")</f>
        <v>24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0.12048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50.400000000000006</v>
      </c>
      <c r="V331" s="290">
        <f>IFERROR(SUM(V323:V329),"0")</f>
        <v>50.400000000000006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52</v>
      </c>
      <c r="V360" s="289">
        <f t="shared" ref="V360:V369" si="15">IFERROR(IF(U360="",0,CEILING((U360/$H360),1)*$H360),"")</f>
        <v>52.800000000000004</v>
      </c>
      <c r="W360" s="37">
        <f>IFERROR(IF(V360=0,"",ROUNDUP(V360/H360,0)*0.01196),"")</f>
        <v>0.1196</v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200</v>
      </c>
      <c r="V363" s="289">
        <f t="shared" si="15"/>
        <v>200.64000000000001</v>
      </c>
      <c r="W363" s="37">
        <f>IFERROR(IF(V363=0,"",ROUNDUP(V363/H363,0)*0.01196),"")</f>
        <v>0.45448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21.6</v>
      </c>
      <c r="V364" s="289">
        <f t="shared" si="15"/>
        <v>21.599999999999998</v>
      </c>
      <c r="W364" s="37">
        <f>IFERROR(IF(V364=0,"",ROUNDUP(V364/H364,0)*0.00753),"")</f>
        <v>6.7769999999999997E-2</v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57.6</v>
      </c>
      <c r="V368" s="289">
        <f t="shared" si="15"/>
        <v>57.599999999999994</v>
      </c>
      <c r="W368" s="37">
        <f>IFERROR(IF(V368=0,"",ROUNDUP(V368/H368,0)*0.00753),"")</f>
        <v>0.18071999999999999</v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80.72727272727272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81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0.82257000000000002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331.20000000000005</v>
      </c>
      <c r="V371" s="290">
        <f>IFERROR(SUM(V360:V369),"0")</f>
        <v>332.64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180</v>
      </c>
      <c r="V378" s="289">
        <f t="shared" ref="V378:V383" si="16">IFERROR(IF(U378="",0,CEILING((U378/$H378),1)*$H378),"")</f>
        <v>184.8</v>
      </c>
      <c r="W378" s="37">
        <f>IFERROR(IF(V378=0,"",ROUNDUP(V378/H378,0)*0.01196),"")</f>
        <v>0.41860000000000003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130</v>
      </c>
      <c r="V379" s="289">
        <f t="shared" si="16"/>
        <v>132</v>
      </c>
      <c r="W379" s="37">
        <f>IFERROR(IF(V379=0,"",ROUNDUP(V379/H379,0)*0.01196),"")</f>
        <v>0.29899999999999999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160</v>
      </c>
      <c r="V380" s="289">
        <f t="shared" si="16"/>
        <v>163.68</v>
      </c>
      <c r="W380" s="37">
        <f>IFERROR(IF(V380=0,"",ROUNDUP(V380/H380,0)*0.01196),"")</f>
        <v>0.37075999999999998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89.015151515151501</v>
      </c>
      <c r="V384" s="290">
        <f>IFERROR(V378/H378,"0")+IFERROR(V379/H379,"0")+IFERROR(V380/H380,"0")+IFERROR(V381/H381,"0")+IFERROR(V382/H382,"0")+IFERROR(V383/H383,"0")</f>
        <v>91</v>
      </c>
      <c r="W384" s="290">
        <f>IFERROR(IF(W378="",0,W378),"0")+IFERROR(IF(W379="",0,W379),"0")+IFERROR(IF(W380="",0,W380),"0")+IFERROR(IF(W381="",0,W381),"0")+IFERROR(IF(W382="",0,W382),"0")+IFERROR(IF(W383="",0,W383),"0")</f>
        <v>1.08836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470</v>
      </c>
      <c r="V385" s="290">
        <f>IFERROR(SUM(V378:V383),"0")</f>
        <v>480.48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1100</v>
      </c>
      <c r="V409" s="289">
        <f>IFERROR(IF(U409="",0,CEILING((U409/$H409),1)*$H409),"")</f>
        <v>1107.5999999999999</v>
      </c>
      <c r="W409" s="37">
        <f>IFERROR(IF(V409=0,"",ROUNDUP(V409/H409,0)*0.02175),"")</f>
        <v>3.0884999999999998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141.02564102564102</v>
      </c>
      <c r="V412" s="290">
        <f>IFERROR(V409/H409,"0")+IFERROR(V410/H410,"0")+IFERROR(V411/H411,"0")</f>
        <v>142</v>
      </c>
      <c r="W412" s="290">
        <f>IFERROR(IF(W409="",0,W409),"0")+IFERROR(IF(W410="",0,W410),"0")+IFERROR(IF(W411="",0,W411),"0")</f>
        <v>3.0884999999999998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1100</v>
      </c>
      <c r="V413" s="290">
        <f>IFERROR(SUM(V409:V411),"0")</f>
        <v>1107.5999999999999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13402.699999999999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13491.12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14226.064806304805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14319.241999999998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27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27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14901.064806304805</v>
      </c>
      <c r="V417" s="290">
        <f>GrossWeightTotalR+PalletQtyTotalR*25</f>
        <v>14994.241999999998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2062.5136900136899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2074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31.538790000000002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4.4000000000000004</v>
      </c>
      <c r="C424" s="47">
        <f>IFERROR(V50*1,"0")+IFERROR(V51*1,"0")</f>
        <v>0</v>
      </c>
      <c r="D424" s="47">
        <f>IFERROR(V56*1,"0")+IFERROR(V57*1,"0")+IFERROR(V58*1,"0")</f>
        <v>279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1039.5</v>
      </c>
      <c r="F424" s="47">
        <f>IFERROR(V121*1,"0")+IFERROR(V122*1,"0")+IFERROR(V123*1,"0")+IFERROR(V124*1,"0")</f>
        <v>200.34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6499.2000000000007</v>
      </c>
      <c r="I424" s="47">
        <f>IFERROR(V227*1,"0")+IFERROR(V228*1,"0")+IFERROR(V229*1,"0")+IFERROR(V230*1,"0")+IFERROR(V231*1,"0")+IFERROR(V232*1,"0")+IFERROR(V233*1,"0")+IFERROR(V237*1,"0")+IFERROR(V238*1,"0")</f>
        <v>40</v>
      </c>
      <c r="J424" s="47">
        <f>IFERROR(V243*1,"0")+IFERROR(V244*1,"0")+IFERROR(V248*1,"0")+IFERROR(V249*1,"0")+IFERROR(V250*1,"0")+IFERROR(V254*1,"0")+IFERROR(V258*1,"0")</f>
        <v>72.959999999999994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3255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129.60000000000002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50.400000000000006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813.12000000000012</v>
      </c>
      <c r="P424" s="47">
        <f>IFERROR(V394*1,"0")+IFERROR(V395*1,"0")+IFERROR(V399*1,"0")+IFERROR(V400*1,"0")+IFERROR(V404*1,"0")+IFERROR(V405*1,"0")+IFERROR(V409*1,"0")+IFERROR(V410*1,"0")+IFERROR(V411*1,"0")</f>
        <v>1107.5999999999999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2023-07-21T13:29:21Z</dcterms:modified>
</cp:coreProperties>
</file>