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21" i="1" l="1"/>
  <c r="U420" i="1"/>
  <c r="U418" i="1"/>
  <c r="U417" i="1"/>
  <c r="W416" i="1"/>
  <c r="V416" i="1"/>
  <c r="V415" i="1"/>
  <c r="V417" i="1" s="1"/>
  <c r="W414" i="1"/>
  <c r="V414" i="1"/>
  <c r="U412" i="1"/>
  <c r="U411" i="1"/>
  <c r="V410" i="1"/>
  <c r="W410" i="1" s="1"/>
  <c r="V409" i="1"/>
  <c r="U407" i="1"/>
  <c r="U406" i="1"/>
  <c r="W405" i="1"/>
  <c r="V405" i="1"/>
  <c r="V404" i="1"/>
  <c r="V407" i="1" s="1"/>
  <c r="U402" i="1"/>
  <c r="U401" i="1"/>
  <c r="V400" i="1"/>
  <c r="W400" i="1" s="1"/>
  <c r="V399" i="1"/>
  <c r="P429" i="1" s="1"/>
  <c r="U395" i="1"/>
  <c r="U394" i="1"/>
  <c r="V393" i="1"/>
  <c r="W393" i="1" s="1"/>
  <c r="M393" i="1"/>
  <c r="V392" i="1"/>
  <c r="M392" i="1"/>
  <c r="U390" i="1"/>
  <c r="U389" i="1"/>
  <c r="V388" i="1"/>
  <c r="W388" i="1" s="1"/>
  <c r="W387" i="1"/>
  <c r="V387" i="1"/>
  <c r="V386" i="1"/>
  <c r="W386" i="1" s="1"/>
  <c r="V385" i="1"/>
  <c r="W385" i="1" s="1"/>
  <c r="M385" i="1"/>
  <c r="V384" i="1"/>
  <c r="V390" i="1" s="1"/>
  <c r="M384" i="1"/>
  <c r="V383" i="1"/>
  <c r="W383" i="1" s="1"/>
  <c r="M383" i="1"/>
  <c r="U381" i="1"/>
  <c r="U380" i="1"/>
  <c r="V379" i="1"/>
  <c r="W379" i="1" s="1"/>
  <c r="V378" i="1"/>
  <c r="W378" i="1" s="1"/>
  <c r="W380" i="1" s="1"/>
  <c r="M378" i="1"/>
  <c r="U376" i="1"/>
  <c r="U375" i="1"/>
  <c r="W374" i="1"/>
  <c r="V374" i="1"/>
  <c r="V373" i="1"/>
  <c r="W373" i="1" s="1"/>
  <c r="M373" i="1"/>
  <c r="W372" i="1"/>
  <c r="V372" i="1"/>
  <c r="V371" i="1"/>
  <c r="W371" i="1" s="1"/>
  <c r="W370" i="1"/>
  <c r="V370" i="1"/>
  <c r="V369" i="1"/>
  <c r="W369" i="1" s="1"/>
  <c r="M369" i="1"/>
  <c r="V368" i="1"/>
  <c r="W368" i="1" s="1"/>
  <c r="M368" i="1"/>
  <c r="W367" i="1"/>
  <c r="V367" i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W360" i="1" s="1"/>
  <c r="V355" i="1"/>
  <c r="M355" i="1"/>
  <c r="V353" i="1"/>
  <c r="U353" i="1"/>
  <c r="U352" i="1"/>
  <c r="W351" i="1"/>
  <c r="V351" i="1"/>
  <c r="M351" i="1"/>
  <c r="V350" i="1"/>
  <c r="V352" i="1" s="1"/>
  <c r="M350" i="1"/>
  <c r="U347" i="1"/>
  <c r="U346" i="1"/>
  <c r="V345" i="1"/>
  <c r="V346" i="1" s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W335" i="1" s="1"/>
  <c r="M329" i="1"/>
  <c r="W328" i="1"/>
  <c r="V328" i="1"/>
  <c r="M328" i="1"/>
  <c r="V326" i="1"/>
  <c r="U326" i="1"/>
  <c r="U325" i="1"/>
  <c r="W324" i="1"/>
  <c r="V324" i="1"/>
  <c r="V323" i="1"/>
  <c r="V325" i="1" s="1"/>
  <c r="M323" i="1"/>
  <c r="U319" i="1"/>
  <c r="V318" i="1"/>
  <c r="U318" i="1"/>
  <c r="V317" i="1"/>
  <c r="V319" i="1" s="1"/>
  <c r="U315" i="1"/>
  <c r="U314" i="1"/>
  <c r="V313" i="1"/>
  <c r="W313" i="1" s="1"/>
  <c r="M313" i="1"/>
  <c r="W312" i="1"/>
  <c r="V312" i="1"/>
  <c r="M312" i="1"/>
  <c r="V311" i="1"/>
  <c r="W311" i="1" s="1"/>
  <c r="V310" i="1"/>
  <c r="W310" i="1" s="1"/>
  <c r="W314" i="1" s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V300" i="1"/>
  <c r="W300" i="1" s="1"/>
  <c r="W299" i="1"/>
  <c r="V299" i="1"/>
  <c r="M299" i="1"/>
  <c r="V298" i="1"/>
  <c r="V303" i="1" s="1"/>
  <c r="M298" i="1"/>
  <c r="U295" i="1"/>
  <c r="U294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W285" i="1" s="1"/>
  <c r="M285" i="1"/>
  <c r="V284" i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W274" i="1"/>
  <c r="V274" i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M269" i="1"/>
  <c r="V268" i="1"/>
  <c r="W268" i="1" s="1"/>
  <c r="M268" i="1"/>
  <c r="U264" i="1"/>
  <c r="U263" i="1"/>
  <c r="V262" i="1"/>
  <c r="M262" i="1"/>
  <c r="U260" i="1"/>
  <c r="W259" i="1"/>
  <c r="U259" i="1"/>
  <c r="V258" i="1"/>
  <c r="W258" i="1" s="1"/>
  <c r="M258" i="1"/>
  <c r="U256" i="1"/>
  <c r="W255" i="1"/>
  <c r="V255" i="1"/>
  <c r="U255" i="1"/>
  <c r="V254" i="1"/>
  <c r="W254" i="1" s="1"/>
  <c r="M254" i="1"/>
  <c r="V252" i="1"/>
  <c r="U252" i="1"/>
  <c r="U251" i="1"/>
  <c r="V250" i="1"/>
  <c r="W250" i="1" s="1"/>
  <c r="M250" i="1"/>
  <c r="W249" i="1"/>
  <c r="V249" i="1"/>
  <c r="M249" i="1"/>
  <c r="V248" i="1"/>
  <c r="W248" i="1" s="1"/>
  <c r="W251" i="1" s="1"/>
  <c r="M248" i="1"/>
  <c r="U246" i="1"/>
  <c r="U245" i="1"/>
  <c r="V244" i="1"/>
  <c r="W244" i="1" s="1"/>
  <c r="M244" i="1"/>
  <c r="W243" i="1"/>
  <c r="W245" i="1" s="1"/>
  <c r="V243" i="1"/>
  <c r="M243" i="1"/>
  <c r="U240" i="1"/>
  <c r="U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M229" i="1"/>
  <c r="W228" i="1"/>
  <c r="V228" i="1"/>
  <c r="M228" i="1"/>
  <c r="V227" i="1"/>
  <c r="W227" i="1" s="1"/>
  <c r="M227" i="1"/>
  <c r="U224" i="1"/>
  <c r="U223" i="1"/>
  <c r="W222" i="1"/>
  <c r="V222" i="1"/>
  <c r="M222" i="1"/>
  <c r="V221" i="1"/>
  <c r="W221" i="1" s="1"/>
  <c r="W220" i="1"/>
  <c r="V220" i="1"/>
  <c r="V219" i="1"/>
  <c r="M219" i="1"/>
  <c r="U217" i="1"/>
  <c r="U216" i="1"/>
  <c r="V215" i="1"/>
  <c r="W215" i="1" s="1"/>
  <c r="M215" i="1"/>
  <c r="V214" i="1"/>
  <c r="W214" i="1" s="1"/>
  <c r="V213" i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W204" i="1"/>
  <c r="V204" i="1"/>
  <c r="M204" i="1"/>
  <c r="U202" i="1"/>
  <c r="U201" i="1"/>
  <c r="V200" i="1"/>
  <c r="W200" i="1" s="1"/>
  <c r="W199" i="1"/>
  <c r="V199" i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W191" i="1"/>
  <c r="V191" i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W181" i="1"/>
  <c r="V181" i="1"/>
  <c r="M181" i="1"/>
  <c r="V180" i="1"/>
  <c r="U178" i="1"/>
  <c r="V177" i="1"/>
  <c r="U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W172" i="1"/>
  <c r="V172" i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W166" i="1"/>
  <c r="V166" i="1"/>
  <c r="V165" i="1"/>
  <c r="W165" i="1" s="1"/>
  <c r="M165" i="1"/>
  <c r="W164" i="1"/>
  <c r="V164" i="1"/>
  <c r="V163" i="1"/>
  <c r="W163" i="1" s="1"/>
  <c r="M163" i="1"/>
  <c r="V162" i="1"/>
  <c r="W162" i="1" s="1"/>
  <c r="M162" i="1"/>
  <c r="W161" i="1"/>
  <c r="V161" i="1"/>
  <c r="M161" i="1"/>
  <c r="V159" i="1"/>
  <c r="U159" i="1"/>
  <c r="V158" i="1"/>
  <c r="U158" i="1"/>
  <c r="W157" i="1"/>
  <c r="V157" i="1"/>
  <c r="W156" i="1"/>
  <c r="W158" i="1" s="1"/>
  <c r="V156" i="1"/>
  <c r="U154" i="1"/>
  <c r="U153" i="1"/>
  <c r="V152" i="1"/>
  <c r="W152" i="1" s="1"/>
  <c r="M152" i="1"/>
  <c r="W151" i="1"/>
  <c r="V151" i="1"/>
  <c r="M151" i="1"/>
  <c r="W150" i="1"/>
  <c r="V150" i="1"/>
  <c r="V149" i="1"/>
  <c r="W149" i="1" s="1"/>
  <c r="W148" i="1"/>
  <c r="V148" i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W137" i="1"/>
  <c r="V137" i="1"/>
  <c r="U134" i="1"/>
  <c r="U133" i="1"/>
  <c r="V132" i="1"/>
  <c r="W132" i="1" s="1"/>
  <c r="M132" i="1"/>
  <c r="V131" i="1"/>
  <c r="M131" i="1"/>
  <c r="V130" i="1"/>
  <c r="M130" i="1"/>
  <c r="V126" i="1"/>
  <c r="U126" i="1"/>
  <c r="U125" i="1"/>
  <c r="V124" i="1"/>
  <c r="W124" i="1" s="1"/>
  <c r="M124" i="1"/>
  <c r="W123" i="1"/>
  <c r="V123" i="1"/>
  <c r="M123" i="1"/>
  <c r="V122" i="1"/>
  <c r="W122" i="1" s="1"/>
  <c r="M122" i="1"/>
  <c r="W121" i="1"/>
  <c r="W125" i="1" s="1"/>
  <c r="V121" i="1"/>
  <c r="F429" i="1" s="1"/>
  <c r="M121" i="1"/>
  <c r="U118" i="1"/>
  <c r="U117" i="1"/>
  <c r="W116" i="1"/>
  <c r="V116" i="1"/>
  <c r="M116" i="1"/>
  <c r="V115" i="1"/>
  <c r="W115" i="1" s="1"/>
  <c r="W114" i="1"/>
  <c r="V114" i="1"/>
  <c r="M114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2" i="1"/>
  <c r="V82" i="1"/>
  <c r="M82" i="1"/>
  <c r="V80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W63" i="1"/>
  <c r="V63" i="1"/>
  <c r="E429" i="1" s="1"/>
  <c r="M63" i="1"/>
  <c r="V60" i="1"/>
  <c r="U60" i="1"/>
  <c r="U59" i="1"/>
  <c r="W58" i="1"/>
  <c r="V58" i="1"/>
  <c r="V57" i="1"/>
  <c r="W57" i="1" s="1"/>
  <c r="M57" i="1"/>
  <c r="V56" i="1"/>
  <c r="M56" i="1"/>
  <c r="V53" i="1"/>
  <c r="U53" i="1"/>
  <c r="V52" i="1"/>
  <c r="U52" i="1"/>
  <c r="V51" i="1"/>
  <c r="W51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M27" i="1"/>
  <c r="V26" i="1"/>
  <c r="M26" i="1"/>
  <c r="V24" i="1"/>
  <c r="U24" i="1"/>
  <c r="V23" i="1"/>
  <c r="U23" i="1"/>
  <c r="V22" i="1"/>
  <c r="H10" i="1"/>
  <c r="A9" i="1"/>
  <c r="A10" i="1" s="1"/>
  <c r="D7" i="1"/>
  <c r="N6" i="1"/>
  <c r="M2" i="1"/>
  <c r="V277" i="1" l="1"/>
  <c r="U422" i="1"/>
  <c r="F9" i="1"/>
  <c r="F10" i="1"/>
  <c r="H9" i="1"/>
  <c r="V89" i="1"/>
  <c r="W83" i="1"/>
  <c r="W88" i="1" s="1"/>
  <c r="V110" i="1"/>
  <c r="V134" i="1"/>
  <c r="W138" i="1"/>
  <c r="W153" i="1" s="1"/>
  <c r="V153" i="1"/>
  <c r="V154" i="1"/>
  <c r="V282" i="1"/>
  <c r="W279" i="1"/>
  <c r="W281" i="1" s="1"/>
  <c r="V281" i="1"/>
  <c r="W27" i="1"/>
  <c r="B429" i="1"/>
  <c r="U419" i="1"/>
  <c r="W79" i="1"/>
  <c r="V217" i="1"/>
  <c r="W213" i="1"/>
  <c r="W216" i="1" s="1"/>
  <c r="V307" i="1"/>
  <c r="W305" i="1"/>
  <c r="W307" i="1" s="1"/>
  <c r="V88" i="1"/>
  <c r="V100" i="1"/>
  <c r="V101" i="1"/>
  <c r="W131" i="1"/>
  <c r="G429" i="1"/>
  <c r="W177" i="1"/>
  <c r="V178" i="1"/>
  <c r="V216" i="1"/>
  <c r="V223" i="1"/>
  <c r="W219" i="1"/>
  <c r="W223" i="1" s="1"/>
  <c r="W229" i="1"/>
  <c r="W234" i="1" s="1"/>
  <c r="V234" i="1"/>
  <c r="V235" i="1"/>
  <c r="V287" i="1"/>
  <c r="U423" i="1"/>
  <c r="V32" i="1"/>
  <c r="W52" i="1"/>
  <c r="W91" i="1"/>
  <c r="W100" i="1" s="1"/>
  <c r="V118" i="1"/>
  <c r="V117" i="1"/>
  <c r="W113" i="1"/>
  <c r="W117" i="1" s="1"/>
  <c r="V202" i="1"/>
  <c r="V201" i="1"/>
  <c r="V423" i="1" s="1"/>
  <c r="W180" i="1"/>
  <c r="W201" i="1" s="1"/>
  <c r="W210" i="1"/>
  <c r="V224" i="1"/>
  <c r="W262" i="1"/>
  <c r="W263" i="1" s="1"/>
  <c r="V263" i="1"/>
  <c r="V264" i="1"/>
  <c r="V308" i="1"/>
  <c r="V375" i="1"/>
  <c r="W365" i="1"/>
  <c r="W375" i="1" s="1"/>
  <c r="V376" i="1"/>
  <c r="V395" i="1"/>
  <c r="W392" i="1"/>
  <c r="W394" i="1" s="1"/>
  <c r="V401" i="1"/>
  <c r="V411" i="1"/>
  <c r="W409" i="1"/>
  <c r="W411" i="1" s="1"/>
  <c r="W417" i="1"/>
  <c r="V418" i="1"/>
  <c r="K429" i="1"/>
  <c r="V335" i="1"/>
  <c r="V381" i="1"/>
  <c r="V394" i="1"/>
  <c r="W399" i="1"/>
  <c r="W401" i="1" s="1"/>
  <c r="W404" i="1"/>
  <c r="W406" i="1" s="1"/>
  <c r="V406" i="1"/>
  <c r="M429" i="1"/>
  <c r="V251" i="1"/>
  <c r="V286" i="1"/>
  <c r="V343" i="1"/>
  <c r="J9" i="1"/>
  <c r="V421" i="1"/>
  <c r="V33" i="1"/>
  <c r="V419" i="1" s="1"/>
  <c r="D429" i="1"/>
  <c r="V59" i="1"/>
  <c r="V79" i="1"/>
  <c r="V111" i="1"/>
  <c r="W103" i="1"/>
  <c r="W110" i="1" s="1"/>
  <c r="V125" i="1"/>
  <c r="H429" i="1"/>
  <c r="V210" i="1"/>
  <c r="V240" i="1"/>
  <c r="W237" i="1"/>
  <c r="W239" i="1" s="1"/>
  <c r="V260" i="1"/>
  <c r="W269" i="1"/>
  <c r="W276" i="1" s="1"/>
  <c r="W284" i="1"/>
  <c r="W286" i="1" s="1"/>
  <c r="W298" i="1"/>
  <c r="W302" i="1" s="1"/>
  <c r="V314" i="1"/>
  <c r="W323" i="1"/>
  <c r="W325" i="1" s="1"/>
  <c r="V336" i="1"/>
  <c r="W338" i="1"/>
  <c r="W342" i="1" s="1"/>
  <c r="W350" i="1"/>
  <c r="W352" i="1" s="1"/>
  <c r="V361" i="1"/>
  <c r="V380" i="1"/>
  <c r="W384" i="1"/>
  <c r="W389" i="1" s="1"/>
  <c r="V412" i="1"/>
  <c r="W415" i="1"/>
  <c r="C429" i="1"/>
  <c r="I429" i="1"/>
  <c r="N429" i="1"/>
  <c r="L429" i="1"/>
  <c r="V302" i="1"/>
  <c r="V315" i="1"/>
  <c r="W22" i="1"/>
  <c r="W23" i="1" s="1"/>
  <c r="W26" i="1"/>
  <c r="W32" i="1" s="1"/>
  <c r="W56" i="1"/>
  <c r="W59" i="1" s="1"/>
  <c r="V133" i="1"/>
  <c r="W130" i="1"/>
  <c r="V211" i="1"/>
  <c r="V239" i="1"/>
  <c r="V245" i="1"/>
  <c r="V246" i="1"/>
  <c r="V256" i="1"/>
  <c r="V259" i="1"/>
  <c r="V276" i="1"/>
  <c r="W293" i="1"/>
  <c r="W294" i="1" s="1"/>
  <c r="V295" i="1"/>
  <c r="W317" i="1"/>
  <c r="W318" i="1" s="1"/>
  <c r="V342" i="1"/>
  <c r="W345" i="1"/>
  <c r="W346" i="1" s="1"/>
  <c r="V347" i="1"/>
  <c r="V360" i="1"/>
  <c r="V389" i="1"/>
  <c r="V402" i="1"/>
  <c r="V420" i="1"/>
  <c r="J429" i="1"/>
  <c r="O429" i="1"/>
  <c r="V422" i="1" l="1"/>
  <c r="C432" i="1"/>
  <c r="B432" i="1"/>
  <c r="A432" i="1"/>
  <c r="W133" i="1"/>
  <c r="W424" i="1"/>
</calcChain>
</file>

<file path=xl/sharedStrings.xml><?xml version="1.0" encoding="utf-8"?>
<sst xmlns="http://schemas.openxmlformats.org/spreadsheetml/2006/main" count="1627" uniqueCount="671">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</sst>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2"/>
  <sheetViews>
    <sheetView showGridLines="0" tabSelected="1" zoomScaleNormal="100" zoomScaleSheetLayoutView="100" workbookViewId="0">
      <selection activeCell="V422" sqref="V4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297" t="s">
        <v>0</v>
      </c>
      <c r="E1" s="298"/>
      <c r="F1" s="298"/>
      <c r="G1" s="13" t="s">
        <v>1</v>
      </c>
      <c r="H1" s="297" t="s">
        <v>2</v>
      </c>
      <c r="I1" s="298"/>
      <c r="J1" s="298"/>
      <c r="K1" s="298"/>
      <c r="L1" s="298"/>
      <c r="M1" s="298"/>
      <c r="N1" s="298"/>
      <c r="O1" s="299" t="s">
        <v>3</v>
      </c>
      <c r="P1" s="298"/>
      <c r="Q1" s="29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1"/>
      <c r="O2" s="301"/>
      <c r="P2" s="301"/>
      <c r="Q2" s="301"/>
      <c r="R2" s="301"/>
      <c r="S2" s="301"/>
      <c r="T2" s="301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1"/>
      <c r="N3" s="301"/>
      <c r="O3" s="301"/>
      <c r="P3" s="301"/>
      <c r="Q3" s="301"/>
      <c r="R3" s="301"/>
      <c r="S3" s="301"/>
      <c r="T3" s="301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302" t="s">
        <v>8</v>
      </c>
      <c r="B5" s="303"/>
      <c r="C5" s="304"/>
      <c r="D5" s="305"/>
      <c r="E5" s="306"/>
      <c r="F5" s="307" t="s">
        <v>9</v>
      </c>
      <c r="G5" s="304"/>
      <c r="H5" s="305"/>
      <c r="I5" s="308"/>
      <c r="J5" s="308"/>
      <c r="K5" s="306"/>
      <c r="M5" s="25" t="s">
        <v>10</v>
      </c>
      <c r="N5" s="309">
        <v>45131</v>
      </c>
      <c r="O5" s="310"/>
      <c r="Q5" s="311" t="s">
        <v>11</v>
      </c>
      <c r="R5" s="312"/>
      <c r="S5" s="313" t="s">
        <v>12</v>
      </c>
      <c r="T5" s="310"/>
      <c r="Y5" s="52"/>
      <c r="Z5" s="52"/>
      <c r="AA5" s="52"/>
    </row>
    <row r="6" spans="1:28" s="291" customFormat="1" ht="24" customHeight="1" x14ac:dyDescent="0.2">
      <c r="A6" s="302" t="s">
        <v>13</v>
      </c>
      <c r="B6" s="303"/>
      <c r="C6" s="304"/>
      <c r="D6" s="314" t="s">
        <v>629</v>
      </c>
      <c r="E6" s="315"/>
      <c r="F6" s="315"/>
      <c r="G6" s="315"/>
      <c r="H6" s="315"/>
      <c r="I6" s="315"/>
      <c r="J6" s="315"/>
      <c r="K6" s="310"/>
      <c r="M6" s="25" t="s">
        <v>15</v>
      </c>
      <c r="N6" s="316" t="str">
        <f>IF(N5=0," ",CHOOSE(WEEKDAY(N5,2),"Понедельник","Вторник","Среда","Четверг","Пятница","Суббота","Воскресенье"))</f>
        <v>Понедельник</v>
      </c>
      <c r="O6" s="317"/>
      <c r="Q6" s="318" t="s">
        <v>16</v>
      </c>
      <c r="R6" s="312"/>
      <c r="S6" s="319" t="s">
        <v>17</v>
      </c>
      <c r="T6" s="32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325" t="str">
        <f>IFERROR(VLOOKUP(DeliveryAddress,Table,3,0),1)</f>
        <v>1</v>
      </c>
      <c r="E7" s="326"/>
      <c r="F7" s="326"/>
      <c r="G7" s="326"/>
      <c r="H7" s="326"/>
      <c r="I7" s="326"/>
      <c r="J7" s="326"/>
      <c r="K7" s="327"/>
      <c r="M7" s="25"/>
      <c r="N7" s="43"/>
      <c r="O7" s="43"/>
      <c r="Q7" s="301"/>
      <c r="R7" s="312"/>
      <c r="S7" s="321"/>
      <c r="T7" s="322"/>
      <c r="Y7" s="52"/>
      <c r="Z7" s="52"/>
      <c r="AA7" s="52"/>
    </row>
    <row r="8" spans="1:28" s="291" customFormat="1" ht="25.5" customHeight="1" x14ac:dyDescent="0.2">
      <c r="A8" s="328" t="s">
        <v>18</v>
      </c>
      <c r="B8" s="329"/>
      <c r="C8" s="330"/>
      <c r="D8" s="331"/>
      <c r="E8" s="332"/>
      <c r="F8" s="332"/>
      <c r="G8" s="332"/>
      <c r="H8" s="332"/>
      <c r="I8" s="332"/>
      <c r="J8" s="332"/>
      <c r="K8" s="333"/>
      <c r="M8" s="25" t="s">
        <v>19</v>
      </c>
      <c r="N8" s="334">
        <v>0.33333333333333331</v>
      </c>
      <c r="O8" s="310"/>
      <c r="Q8" s="301"/>
      <c r="R8" s="312"/>
      <c r="S8" s="321"/>
      <c r="T8" s="322"/>
      <c r="Y8" s="52"/>
      <c r="Z8" s="52"/>
      <c r="AA8" s="52"/>
    </row>
    <row r="9" spans="1:28" s="291" customFormat="1" ht="39.950000000000003" customHeight="1" x14ac:dyDescent="0.2">
      <c r="A9" s="3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36"/>
      <c r="E9" s="337"/>
      <c r="F9" s="3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M9" s="27" t="s">
        <v>20</v>
      </c>
      <c r="N9" s="309"/>
      <c r="O9" s="310"/>
      <c r="Q9" s="301"/>
      <c r="R9" s="312"/>
      <c r="S9" s="323"/>
      <c r="T9" s="324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3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36"/>
      <c r="E10" s="337"/>
      <c r="F10" s="3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339" t="str">
        <f>IFERROR(VLOOKUP($D$10,Proxy,2,FALSE),"")</f>
        <v/>
      </c>
      <c r="I10" s="301"/>
      <c r="J10" s="301"/>
      <c r="K10" s="301"/>
      <c r="M10" s="27" t="s">
        <v>21</v>
      </c>
      <c r="N10" s="334"/>
      <c r="O10" s="310"/>
      <c r="R10" s="25" t="s">
        <v>22</v>
      </c>
      <c r="S10" s="340" t="s">
        <v>23</v>
      </c>
      <c r="T10" s="32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34"/>
      <c r="O11" s="310"/>
      <c r="R11" s="25" t="s">
        <v>26</v>
      </c>
      <c r="S11" s="341" t="s">
        <v>27</v>
      </c>
      <c r="T11" s="342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343" t="s">
        <v>28</v>
      </c>
      <c r="B12" s="303"/>
      <c r="C12" s="303"/>
      <c r="D12" s="303"/>
      <c r="E12" s="303"/>
      <c r="F12" s="303"/>
      <c r="G12" s="303"/>
      <c r="H12" s="303"/>
      <c r="I12" s="303"/>
      <c r="J12" s="303"/>
      <c r="K12" s="304"/>
      <c r="M12" s="25" t="s">
        <v>29</v>
      </c>
      <c r="N12" s="344"/>
      <c r="O12" s="327"/>
      <c r="P12" s="24"/>
      <c r="R12" s="25"/>
      <c r="S12" s="298"/>
      <c r="T12" s="301"/>
      <c r="Y12" s="52"/>
      <c r="Z12" s="52"/>
      <c r="AA12" s="52"/>
    </row>
    <row r="13" spans="1:28" s="291" customFormat="1" ht="23.25" customHeight="1" x14ac:dyDescent="0.2">
      <c r="A13" s="343" t="s">
        <v>30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4"/>
      <c r="L13" s="27"/>
      <c r="M13" s="27" t="s">
        <v>31</v>
      </c>
      <c r="N13" s="341"/>
      <c r="O13" s="342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343" t="s">
        <v>32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4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345" t="s">
        <v>33</v>
      </c>
      <c r="B15" s="303"/>
      <c r="C15" s="303"/>
      <c r="D15" s="303"/>
      <c r="E15" s="303"/>
      <c r="F15" s="303"/>
      <c r="G15" s="303"/>
      <c r="H15" s="303"/>
      <c r="I15" s="303"/>
      <c r="J15" s="303"/>
      <c r="K15" s="304"/>
      <c r="M15" s="346" t="s">
        <v>34</v>
      </c>
      <c r="N15" s="298"/>
      <c r="O15" s="298"/>
      <c r="P15" s="298"/>
      <c r="Q15" s="29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7"/>
      <c r="N16" s="347"/>
      <c r="O16" s="347"/>
      <c r="P16" s="347"/>
      <c r="Q16" s="34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9" t="s">
        <v>35</v>
      </c>
      <c r="B17" s="349" t="s">
        <v>36</v>
      </c>
      <c r="C17" s="351" t="s">
        <v>37</v>
      </c>
      <c r="D17" s="349" t="s">
        <v>38</v>
      </c>
      <c r="E17" s="352"/>
      <c r="F17" s="349" t="s">
        <v>39</v>
      </c>
      <c r="G17" s="349" t="s">
        <v>40</v>
      </c>
      <c r="H17" s="349" t="s">
        <v>41</v>
      </c>
      <c r="I17" s="349" t="s">
        <v>42</v>
      </c>
      <c r="J17" s="349" t="s">
        <v>43</v>
      </c>
      <c r="K17" s="349" t="s">
        <v>44</v>
      </c>
      <c r="L17" s="349" t="s">
        <v>45</v>
      </c>
      <c r="M17" s="349" t="s">
        <v>46</v>
      </c>
      <c r="N17" s="355"/>
      <c r="O17" s="355"/>
      <c r="P17" s="355"/>
      <c r="Q17" s="352"/>
      <c r="R17" s="348" t="s">
        <v>47</v>
      </c>
      <c r="S17" s="304"/>
      <c r="T17" s="349" t="s">
        <v>48</v>
      </c>
      <c r="U17" s="349" t="s">
        <v>49</v>
      </c>
      <c r="V17" s="357" t="s">
        <v>50</v>
      </c>
      <c r="W17" s="349" t="s">
        <v>51</v>
      </c>
      <c r="X17" s="359" t="s">
        <v>52</v>
      </c>
      <c r="Y17" s="359" t="s">
        <v>53</v>
      </c>
      <c r="Z17" s="359" t="s">
        <v>54</v>
      </c>
      <c r="AA17" s="361"/>
      <c r="AB17" s="362"/>
      <c r="AC17" s="366" t="s">
        <v>55</v>
      </c>
    </row>
    <row r="18" spans="1:29" ht="14.25" customHeight="1" x14ac:dyDescent="0.2">
      <c r="A18" s="350"/>
      <c r="B18" s="350"/>
      <c r="C18" s="350"/>
      <c r="D18" s="353"/>
      <c r="E18" s="354"/>
      <c r="F18" s="350"/>
      <c r="G18" s="350"/>
      <c r="H18" s="350"/>
      <c r="I18" s="350"/>
      <c r="J18" s="350"/>
      <c r="K18" s="350"/>
      <c r="L18" s="350"/>
      <c r="M18" s="353"/>
      <c r="N18" s="356"/>
      <c r="O18" s="356"/>
      <c r="P18" s="356"/>
      <c r="Q18" s="354"/>
      <c r="R18" s="290" t="s">
        <v>56</v>
      </c>
      <c r="S18" s="290" t="s">
        <v>57</v>
      </c>
      <c r="T18" s="350"/>
      <c r="U18" s="350"/>
      <c r="V18" s="358"/>
      <c r="W18" s="350"/>
      <c r="X18" s="360"/>
      <c r="Y18" s="360"/>
      <c r="Z18" s="363"/>
      <c r="AA18" s="364"/>
      <c r="AB18" s="365"/>
      <c r="AC18" s="367"/>
    </row>
    <row r="19" spans="1:29" ht="27.75" customHeight="1" x14ac:dyDescent="0.2">
      <c r="A19" s="368" t="s">
        <v>58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49"/>
      <c r="Y19" s="49"/>
    </row>
    <row r="20" spans="1:29" ht="16.5" customHeight="1" x14ac:dyDescent="0.25">
      <c r="A20" s="370" t="s">
        <v>58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289"/>
      <c r="Y20" s="289"/>
    </row>
    <row r="21" spans="1:29" ht="14.25" customHeight="1" x14ac:dyDescent="0.25">
      <c r="A21" s="371" t="s">
        <v>59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72">
        <v>4607091389258</v>
      </c>
      <c r="E22" s="317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373" t="s">
        <v>63</v>
      </c>
      <c r="N22" s="374"/>
      <c r="O22" s="374"/>
      <c r="P22" s="374"/>
      <c r="Q22" s="317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76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77"/>
      <c r="M23" s="375" t="s">
        <v>65</v>
      </c>
      <c r="N23" s="329"/>
      <c r="O23" s="329"/>
      <c r="P23" s="329"/>
      <c r="Q23" s="329"/>
      <c r="R23" s="329"/>
      <c r="S23" s="330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77"/>
      <c r="M24" s="375" t="s">
        <v>65</v>
      </c>
      <c r="N24" s="329"/>
      <c r="O24" s="329"/>
      <c r="P24" s="329"/>
      <c r="Q24" s="329"/>
      <c r="R24" s="329"/>
      <c r="S24" s="330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71" t="s">
        <v>67</v>
      </c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72">
        <v>4607091383881</v>
      </c>
      <c r="E26" s="317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3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4"/>
      <c r="O26" s="374"/>
      <c r="P26" s="374"/>
      <c r="Q26" s="317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72">
        <v>4607091388237</v>
      </c>
      <c r="E27" s="317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3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4"/>
      <c r="O27" s="374"/>
      <c r="P27" s="374"/>
      <c r="Q27" s="317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72">
        <v>4607091383935</v>
      </c>
      <c r="E28" s="317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3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4"/>
      <c r="O28" s="374"/>
      <c r="P28" s="374"/>
      <c r="Q28" s="317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72">
        <v>4680115881853</v>
      </c>
      <c r="E29" s="317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381" t="s">
        <v>76</v>
      </c>
      <c r="N29" s="374"/>
      <c r="O29" s="374"/>
      <c r="P29" s="374"/>
      <c r="Q29" s="317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72">
        <v>4607091383911</v>
      </c>
      <c r="E30" s="317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4"/>
      <c r="O30" s="374"/>
      <c r="P30" s="374"/>
      <c r="Q30" s="317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72">
        <v>4607091388244</v>
      </c>
      <c r="E31" s="317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38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4"/>
      <c r="O31" s="374"/>
      <c r="P31" s="374"/>
      <c r="Q31" s="317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76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77"/>
      <c r="M32" s="375" t="s">
        <v>65</v>
      </c>
      <c r="N32" s="329"/>
      <c r="O32" s="329"/>
      <c r="P32" s="329"/>
      <c r="Q32" s="329"/>
      <c r="R32" s="329"/>
      <c r="S32" s="330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77"/>
      <c r="M33" s="375" t="s">
        <v>65</v>
      </c>
      <c r="N33" s="329"/>
      <c r="O33" s="329"/>
      <c r="P33" s="329"/>
      <c r="Q33" s="329"/>
      <c r="R33" s="329"/>
      <c r="S33" s="330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71" t="s">
        <v>81</v>
      </c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72">
        <v>4607091388503</v>
      </c>
      <c r="E35" s="317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4"/>
      <c r="O35" s="374"/>
      <c r="P35" s="374"/>
      <c r="Q35" s="317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72">
        <v>4680115880139</v>
      </c>
      <c r="E36" s="317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38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4"/>
      <c r="O36" s="374"/>
      <c r="P36" s="374"/>
      <c r="Q36" s="317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76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77"/>
      <c r="M37" s="375" t="s">
        <v>65</v>
      </c>
      <c r="N37" s="329"/>
      <c r="O37" s="329"/>
      <c r="P37" s="329"/>
      <c r="Q37" s="329"/>
      <c r="R37" s="329"/>
      <c r="S37" s="330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77"/>
      <c r="M38" s="375" t="s">
        <v>65</v>
      </c>
      <c r="N38" s="329"/>
      <c r="O38" s="329"/>
      <c r="P38" s="329"/>
      <c r="Q38" s="329"/>
      <c r="R38" s="329"/>
      <c r="S38" s="330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71" t="s">
        <v>89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72">
        <v>4607091388282</v>
      </c>
      <c r="E40" s="317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4"/>
      <c r="O40" s="374"/>
      <c r="P40" s="374"/>
      <c r="Q40" s="317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76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77"/>
      <c r="M41" s="375" t="s">
        <v>65</v>
      </c>
      <c r="N41" s="329"/>
      <c r="O41" s="329"/>
      <c r="P41" s="329"/>
      <c r="Q41" s="329"/>
      <c r="R41" s="329"/>
      <c r="S41" s="330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77"/>
      <c r="M42" s="375" t="s">
        <v>65</v>
      </c>
      <c r="N42" s="329"/>
      <c r="O42" s="329"/>
      <c r="P42" s="329"/>
      <c r="Q42" s="329"/>
      <c r="R42" s="329"/>
      <c r="S42" s="330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71" t="s">
        <v>93</v>
      </c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72">
        <v>4607091389111</v>
      </c>
      <c r="E44" s="317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38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4"/>
      <c r="O44" s="374"/>
      <c r="P44" s="374"/>
      <c r="Q44" s="317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76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77"/>
      <c r="M45" s="375" t="s">
        <v>65</v>
      </c>
      <c r="N45" s="329"/>
      <c r="O45" s="329"/>
      <c r="P45" s="329"/>
      <c r="Q45" s="329"/>
      <c r="R45" s="329"/>
      <c r="S45" s="330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77"/>
      <c r="M46" s="375" t="s">
        <v>65</v>
      </c>
      <c r="N46" s="329"/>
      <c r="O46" s="329"/>
      <c r="P46" s="329"/>
      <c r="Q46" s="329"/>
      <c r="R46" s="329"/>
      <c r="S46" s="330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68" t="s">
        <v>96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49"/>
      <c r="Y47" s="49"/>
    </row>
    <row r="48" spans="1:29" ht="16.5" customHeight="1" x14ac:dyDescent="0.25">
      <c r="A48" s="370" t="s">
        <v>97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289"/>
      <c r="Y48" s="289"/>
    </row>
    <row r="49" spans="1:29" ht="14.25" customHeight="1" x14ac:dyDescent="0.25">
      <c r="A49" s="371" t="s">
        <v>98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72">
        <v>4680115881440</v>
      </c>
      <c r="E50" s="317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4"/>
      <c r="O50" s="374"/>
      <c r="P50" s="374"/>
      <c r="Q50" s="317"/>
      <c r="R50" s="35"/>
      <c r="S50" s="35"/>
      <c r="T50" s="36" t="s">
        <v>64</v>
      </c>
      <c r="U50" s="293">
        <v>70</v>
      </c>
      <c r="V50" s="294">
        <f>IFERROR(IF(U50="",0,CEILING((U50/$H50),1)*$H50),"")</f>
        <v>75.600000000000009</v>
      </c>
      <c r="W50" s="37">
        <f>IFERROR(IF(V50=0,"",ROUNDUP(V50/H50,0)*0.02175),"")</f>
        <v>0.15225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72">
        <v>4680115881433</v>
      </c>
      <c r="E51" s="317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4"/>
      <c r="O51" s="374"/>
      <c r="P51" s="374"/>
      <c r="Q51" s="317"/>
      <c r="R51" s="35"/>
      <c r="S51" s="35"/>
      <c r="T51" s="36" t="s">
        <v>64</v>
      </c>
      <c r="U51" s="293">
        <v>135</v>
      </c>
      <c r="V51" s="294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74" t="s">
        <v>1</v>
      </c>
    </row>
    <row r="52" spans="1:29" x14ac:dyDescent="0.2">
      <c r="A52" s="376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77"/>
      <c r="M52" s="375" t="s">
        <v>65</v>
      </c>
      <c r="N52" s="329"/>
      <c r="O52" s="329"/>
      <c r="P52" s="329"/>
      <c r="Q52" s="329"/>
      <c r="R52" s="329"/>
      <c r="S52" s="330"/>
      <c r="T52" s="38" t="s">
        <v>66</v>
      </c>
      <c r="U52" s="295">
        <f>IFERROR(U50/H50,"0")+IFERROR(U51/H51,"0")</f>
        <v>56.481481481481481</v>
      </c>
      <c r="V52" s="295">
        <f>IFERROR(V50/H50,"0")+IFERROR(V51/H51,"0")</f>
        <v>57</v>
      </c>
      <c r="W52" s="295">
        <f>IFERROR(IF(W50="",0,W50),"0")+IFERROR(IF(W51="",0,W51),"0")</f>
        <v>0.52875000000000005</v>
      </c>
      <c r="X52" s="296"/>
      <c r="Y52" s="296"/>
    </row>
    <row r="53" spans="1:29" x14ac:dyDescent="0.2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77"/>
      <c r="M53" s="375" t="s">
        <v>65</v>
      </c>
      <c r="N53" s="329"/>
      <c r="O53" s="329"/>
      <c r="P53" s="329"/>
      <c r="Q53" s="329"/>
      <c r="R53" s="329"/>
      <c r="S53" s="330"/>
      <c r="T53" s="38" t="s">
        <v>64</v>
      </c>
      <c r="U53" s="295">
        <f>IFERROR(SUM(U50:U51),"0")</f>
        <v>205</v>
      </c>
      <c r="V53" s="295">
        <f>IFERROR(SUM(V50:V51),"0")</f>
        <v>210.60000000000002</v>
      </c>
      <c r="W53" s="38"/>
      <c r="X53" s="296"/>
      <c r="Y53" s="296"/>
    </row>
    <row r="54" spans="1:29" ht="16.5" customHeight="1" x14ac:dyDescent="0.25">
      <c r="A54" s="370" t="s">
        <v>104</v>
      </c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289"/>
      <c r="Y54" s="289"/>
    </row>
    <row r="55" spans="1:29" ht="14.25" customHeight="1" x14ac:dyDescent="0.25">
      <c r="A55" s="371" t="s">
        <v>105</v>
      </c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72">
        <v>4680115881426</v>
      </c>
      <c r="E56" s="317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4"/>
      <c r="O56" s="374"/>
      <c r="P56" s="374"/>
      <c r="Q56" s="317"/>
      <c r="R56" s="35"/>
      <c r="S56" s="35"/>
      <c r="T56" s="36" t="s">
        <v>64</v>
      </c>
      <c r="U56" s="293">
        <v>650</v>
      </c>
      <c r="V56" s="294">
        <f>IFERROR(IF(U56="",0,CEILING((U56/$H56),1)*$H56),"")</f>
        <v>658.80000000000007</v>
      </c>
      <c r="W56" s="37">
        <f>IFERROR(IF(V56=0,"",ROUNDUP(V56/H56,0)*0.02175),"")</f>
        <v>1.3267499999999999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72">
        <v>4680115881419</v>
      </c>
      <c r="E57" s="317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4"/>
      <c r="O57" s="374"/>
      <c r="P57" s="374"/>
      <c r="Q57" s="317"/>
      <c r="R57" s="35"/>
      <c r="S57" s="35"/>
      <c r="T57" s="36" t="s">
        <v>64</v>
      </c>
      <c r="U57" s="293">
        <v>225</v>
      </c>
      <c r="V57" s="294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72">
        <v>4680115881525</v>
      </c>
      <c r="E58" s="317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392" t="s">
        <v>112</v>
      </c>
      <c r="N58" s="374"/>
      <c r="O58" s="374"/>
      <c r="P58" s="374"/>
      <c r="Q58" s="317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76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77"/>
      <c r="M59" s="375" t="s">
        <v>65</v>
      </c>
      <c r="N59" s="329"/>
      <c r="O59" s="329"/>
      <c r="P59" s="329"/>
      <c r="Q59" s="329"/>
      <c r="R59" s="329"/>
      <c r="S59" s="330"/>
      <c r="T59" s="38" t="s">
        <v>66</v>
      </c>
      <c r="U59" s="295">
        <f>IFERROR(U56/H56,"0")+IFERROR(U57/H57,"0")+IFERROR(U58/H58,"0")</f>
        <v>110.18518518518519</v>
      </c>
      <c r="V59" s="295">
        <f>IFERROR(V56/H56,"0")+IFERROR(V57/H57,"0")+IFERROR(V58/H58,"0")</f>
        <v>111</v>
      </c>
      <c r="W59" s="295">
        <f>IFERROR(IF(W56="",0,W56),"0")+IFERROR(IF(W57="",0,W57),"0")+IFERROR(IF(W58="",0,W58),"0")</f>
        <v>1.7952499999999998</v>
      </c>
      <c r="X59" s="296"/>
      <c r="Y59" s="296"/>
    </row>
    <row r="60" spans="1:29" x14ac:dyDescent="0.2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77"/>
      <c r="M60" s="375" t="s">
        <v>65</v>
      </c>
      <c r="N60" s="329"/>
      <c r="O60" s="329"/>
      <c r="P60" s="329"/>
      <c r="Q60" s="329"/>
      <c r="R60" s="329"/>
      <c r="S60" s="330"/>
      <c r="T60" s="38" t="s">
        <v>64</v>
      </c>
      <c r="U60" s="295">
        <f>IFERROR(SUM(U56:U58),"0")</f>
        <v>875</v>
      </c>
      <c r="V60" s="295">
        <f>IFERROR(SUM(V56:V58),"0")</f>
        <v>883.80000000000007</v>
      </c>
      <c r="W60" s="38"/>
      <c r="X60" s="296"/>
      <c r="Y60" s="296"/>
    </row>
    <row r="61" spans="1:29" ht="16.5" customHeight="1" x14ac:dyDescent="0.25">
      <c r="A61" s="370" t="s">
        <v>96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289"/>
      <c r="Y61" s="289"/>
    </row>
    <row r="62" spans="1:29" ht="14.25" customHeight="1" x14ac:dyDescent="0.25">
      <c r="A62" s="371" t="s">
        <v>105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72">
        <v>4607091382945</v>
      </c>
      <c r="E63" s="317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39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4"/>
      <c r="O63" s="374"/>
      <c r="P63" s="374"/>
      <c r="Q63" s="317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72">
        <v>4607091385670</v>
      </c>
      <c r="E64" s="317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3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4"/>
      <c r="O64" s="374"/>
      <c r="P64" s="374"/>
      <c r="Q64" s="317"/>
      <c r="R64" s="35"/>
      <c r="S64" s="35"/>
      <c r="T64" s="36" t="s">
        <v>64</v>
      </c>
      <c r="U64" s="293">
        <v>250</v>
      </c>
      <c r="V64" s="294">
        <f t="shared" si="2"/>
        <v>259.20000000000005</v>
      </c>
      <c r="W64" s="37">
        <f>IFERROR(IF(V64=0,"",ROUNDUP(V64/H64,0)*0.02175),"")</f>
        <v>0.52200000000000002</v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72">
        <v>4680115881327</v>
      </c>
      <c r="E65" s="317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3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4"/>
      <c r="O65" s="374"/>
      <c r="P65" s="374"/>
      <c r="Q65" s="317"/>
      <c r="R65" s="35"/>
      <c r="S65" s="35"/>
      <c r="T65" s="36" t="s">
        <v>64</v>
      </c>
      <c r="U65" s="293">
        <v>240</v>
      </c>
      <c r="V65" s="294">
        <f t="shared" si="2"/>
        <v>248.4</v>
      </c>
      <c r="W65" s="37">
        <f>IFERROR(IF(V65=0,"",ROUNDUP(V65/H65,0)*0.02175),"")</f>
        <v>0.50024999999999997</v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72">
        <v>4607091388312</v>
      </c>
      <c r="E66" s="317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39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4"/>
      <c r="O66" s="374"/>
      <c r="P66" s="374"/>
      <c r="Q66" s="317"/>
      <c r="R66" s="35"/>
      <c r="S66" s="35"/>
      <c r="T66" s="36" t="s">
        <v>64</v>
      </c>
      <c r="U66" s="293">
        <v>20</v>
      </c>
      <c r="V66" s="294">
        <f t="shared" si="2"/>
        <v>21.6</v>
      </c>
      <c r="W66" s="37">
        <f>IFERROR(IF(V66=0,"",ROUNDUP(V66/H66,0)*0.02175),"")</f>
        <v>4.3499999999999997E-2</v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72">
        <v>4680115882133</v>
      </c>
      <c r="E67" s="317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397" t="s">
        <v>124</v>
      </c>
      <c r="N67" s="374"/>
      <c r="O67" s="374"/>
      <c r="P67" s="374"/>
      <c r="Q67" s="317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72">
        <v>4607091382952</v>
      </c>
      <c r="E68" s="317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39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4"/>
      <c r="O68" s="374"/>
      <c r="P68" s="374"/>
      <c r="Q68" s="317"/>
      <c r="R68" s="35"/>
      <c r="S68" s="35"/>
      <c r="T68" s="36" t="s">
        <v>64</v>
      </c>
      <c r="U68" s="293">
        <v>25</v>
      </c>
      <c r="V68" s="294">
        <f t="shared" si="2"/>
        <v>27</v>
      </c>
      <c r="W68" s="37">
        <f>IFERROR(IF(V68=0,"",ROUNDUP(V68/H68,0)*0.00753),"")</f>
        <v>6.7769999999999997E-2</v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72">
        <v>4607091385687</v>
      </c>
      <c r="E69" s="317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3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4"/>
      <c r="O69" s="374"/>
      <c r="P69" s="374"/>
      <c r="Q69" s="317"/>
      <c r="R69" s="35"/>
      <c r="S69" s="35"/>
      <c r="T69" s="36" t="s">
        <v>64</v>
      </c>
      <c r="U69" s="293">
        <v>80</v>
      </c>
      <c r="V69" s="294">
        <f t="shared" si="2"/>
        <v>80</v>
      </c>
      <c r="W69" s="37">
        <f t="shared" ref="W69:W74" si="3">IFERROR(IF(V69=0,"",ROUNDUP(V69/H69,0)*0.00937),"")</f>
        <v>0.18740000000000001</v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72">
        <v>4607091384604</v>
      </c>
      <c r="E70" s="317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4"/>
      <c r="O70" s="374"/>
      <c r="P70" s="374"/>
      <c r="Q70" s="317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72">
        <v>4680115880283</v>
      </c>
      <c r="E71" s="317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4"/>
      <c r="O71" s="374"/>
      <c r="P71" s="374"/>
      <c r="Q71" s="317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72">
        <v>4680115881518</v>
      </c>
      <c r="E72" s="317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4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4"/>
      <c r="O72" s="374"/>
      <c r="P72" s="374"/>
      <c r="Q72" s="317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72">
        <v>4607091381986</v>
      </c>
      <c r="E73" s="317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40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74"/>
      <c r="O73" s="374"/>
      <c r="P73" s="374"/>
      <c r="Q73" s="317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72">
        <v>4680115881303</v>
      </c>
      <c r="E74" s="317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4"/>
      <c r="O74" s="374"/>
      <c r="P74" s="374"/>
      <c r="Q74" s="317"/>
      <c r="R74" s="35"/>
      <c r="S74" s="35"/>
      <c r="T74" s="36" t="s">
        <v>64</v>
      </c>
      <c r="U74" s="293">
        <v>765</v>
      </c>
      <c r="V74" s="294">
        <f t="shared" si="2"/>
        <v>765</v>
      </c>
      <c r="W74" s="37">
        <f t="shared" si="3"/>
        <v>1.5929</v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72">
        <v>4607091388466</v>
      </c>
      <c r="E75" s="317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40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4"/>
      <c r="O75" s="374"/>
      <c r="P75" s="374"/>
      <c r="Q75" s="317"/>
      <c r="R75" s="35"/>
      <c r="S75" s="35"/>
      <c r="T75" s="36" t="s">
        <v>64</v>
      </c>
      <c r="U75" s="293">
        <v>18</v>
      </c>
      <c r="V75" s="294">
        <f t="shared" si="2"/>
        <v>18.900000000000002</v>
      </c>
      <c r="W75" s="37">
        <f>IFERROR(IF(V75=0,"",ROUNDUP(V75/H75,0)*0.00753),"")</f>
        <v>5.271E-2</v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72">
        <v>4680115880269</v>
      </c>
      <c r="E76" s="317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4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4"/>
      <c r="O76" s="374"/>
      <c r="P76" s="374"/>
      <c r="Q76" s="317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72">
        <v>4680115880429</v>
      </c>
      <c r="E77" s="317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4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4"/>
      <c r="O77" s="374"/>
      <c r="P77" s="374"/>
      <c r="Q77" s="317"/>
      <c r="R77" s="35"/>
      <c r="S77" s="35"/>
      <c r="T77" s="36" t="s">
        <v>64</v>
      </c>
      <c r="U77" s="293">
        <v>360</v>
      </c>
      <c r="V77" s="294">
        <f t="shared" si="2"/>
        <v>360</v>
      </c>
      <c r="W77" s="37">
        <f>IFERROR(IF(V77=0,"",ROUNDUP(V77/H77,0)*0.00937),"")</f>
        <v>0.74960000000000004</v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72">
        <v>4680115881457</v>
      </c>
      <c r="E78" s="317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4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4"/>
      <c r="O78" s="374"/>
      <c r="P78" s="374"/>
      <c r="Q78" s="317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76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77"/>
      <c r="M79" s="375" t="s">
        <v>65</v>
      </c>
      <c r="N79" s="329"/>
      <c r="O79" s="329"/>
      <c r="P79" s="329"/>
      <c r="Q79" s="329"/>
      <c r="R79" s="329"/>
      <c r="S79" s="330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332.22222222222217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335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3.7161300000000002</v>
      </c>
      <c r="X79" s="296"/>
      <c r="Y79" s="296"/>
    </row>
    <row r="80" spans="1:29" x14ac:dyDescent="0.2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77"/>
      <c r="M80" s="375" t="s">
        <v>65</v>
      </c>
      <c r="N80" s="329"/>
      <c r="O80" s="329"/>
      <c r="P80" s="329"/>
      <c r="Q80" s="329"/>
      <c r="R80" s="329"/>
      <c r="S80" s="330"/>
      <c r="T80" s="38" t="s">
        <v>64</v>
      </c>
      <c r="U80" s="295">
        <f>IFERROR(SUM(U63:U78),"0")</f>
        <v>1758</v>
      </c>
      <c r="V80" s="295">
        <f>IFERROR(SUM(V63:V78),"0")</f>
        <v>1780.1000000000001</v>
      </c>
      <c r="W80" s="38"/>
      <c r="X80" s="296"/>
      <c r="Y80" s="296"/>
    </row>
    <row r="81" spans="1:29" ht="14.25" customHeight="1" x14ac:dyDescent="0.25">
      <c r="A81" s="371" t="s">
        <v>98</v>
      </c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72">
        <v>4607091388442</v>
      </c>
      <c r="E82" s="317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40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4"/>
      <c r="O82" s="374"/>
      <c r="P82" s="374"/>
      <c r="Q82" s="317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72">
        <v>4607091384789</v>
      </c>
      <c r="E83" s="317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410" t="s">
        <v>152</v>
      </c>
      <c r="N83" s="374"/>
      <c r="O83" s="374"/>
      <c r="P83" s="374"/>
      <c r="Q83" s="317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72">
        <v>4680115881488</v>
      </c>
      <c r="E84" s="317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4"/>
      <c r="O84" s="374"/>
      <c r="P84" s="374"/>
      <c r="Q84" s="317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72">
        <v>4607091384765</v>
      </c>
      <c r="E85" s="317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412" t="s">
        <v>157</v>
      </c>
      <c r="N85" s="374"/>
      <c r="O85" s="374"/>
      <c r="P85" s="374"/>
      <c r="Q85" s="317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72">
        <v>4680115880658</v>
      </c>
      <c r="E86" s="317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4"/>
      <c r="O86" s="374"/>
      <c r="P86" s="374"/>
      <c r="Q86" s="317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72">
        <v>4607091381962</v>
      </c>
      <c r="E87" s="317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4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4"/>
      <c r="O87" s="374"/>
      <c r="P87" s="374"/>
      <c r="Q87" s="317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76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77"/>
      <c r="M88" s="375" t="s">
        <v>65</v>
      </c>
      <c r="N88" s="329"/>
      <c r="O88" s="329"/>
      <c r="P88" s="329"/>
      <c r="Q88" s="329"/>
      <c r="R88" s="329"/>
      <c r="S88" s="330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77"/>
      <c r="M89" s="375" t="s">
        <v>65</v>
      </c>
      <c r="N89" s="329"/>
      <c r="O89" s="329"/>
      <c r="P89" s="329"/>
      <c r="Q89" s="329"/>
      <c r="R89" s="329"/>
      <c r="S89" s="330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71" t="s">
        <v>59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72">
        <v>4607091387667</v>
      </c>
      <c r="E91" s="317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4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4"/>
      <c r="O91" s="374"/>
      <c r="P91" s="374"/>
      <c r="Q91" s="317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72">
        <v>4607091387636</v>
      </c>
      <c r="E92" s="317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4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4"/>
      <c r="O92" s="374"/>
      <c r="P92" s="374"/>
      <c r="Q92" s="317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72">
        <v>4607091384727</v>
      </c>
      <c r="E93" s="317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41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4"/>
      <c r="O93" s="374"/>
      <c r="P93" s="374"/>
      <c r="Q93" s="317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72">
        <v>4607091386745</v>
      </c>
      <c r="E94" s="317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41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4"/>
      <c r="O94" s="374"/>
      <c r="P94" s="374"/>
      <c r="Q94" s="317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72">
        <v>4607091382426</v>
      </c>
      <c r="E95" s="317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4"/>
      <c r="O95" s="374"/>
      <c r="P95" s="374"/>
      <c r="Q95" s="317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72">
        <v>4607091386547</v>
      </c>
      <c r="E96" s="317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4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4"/>
      <c r="O96" s="374"/>
      <c r="P96" s="374"/>
      <c r="Q96" s="317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72">
        <v>4607091384703</v>
      </c>
      <c r="E97" s="317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42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4"/>
      <c r="O97" s="374"/>
      <c r="P97" s="374"/>
      <c r="Q97" s="317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72">
        <v>4607091384734</v>
      </c>
      <c r="E98" s="317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42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4"/>
      <c r="O98" s="374"/>
      <c r="P98" s="374"/>
      <c r="Q98" s="317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72">
        <v>4607091382464</v>
      </c>
      <c r="E99" s="317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4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4"/>
      <c r="O99" s="374"/>
      <c r="P99" s="374"/>
      <c r="Q99" s="317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76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77"/>
      <c r="M100" s="375" t="s">
        <v>65</v>
      </c>
      <c r="N100" s="329"/>
      <c r="O100" s="329"/>
      <c r="P100" s="329"/>
      <c r="Q100" s="329"/>
      <c r="R100" s="329"/>
      <c r="S100" s="330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77"/>
      <c r="M101" s="375" t="s">
        <v>65</v>
      </c>
      <c r="N101" s="329"/>
      <c r="O101" s="329"/>
      <c r="P101" s="329"/>
      <c r="Q101" s="329"/>
      <c r="R101" s="329"/>
      <c r="S101" s="330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71" t="s">
        <v>67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72">
        <v>4607091386967</v>
      </c>
      <c r="E103" s="317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24" t="s">
        <v>182</v>
      </c>
      <c r="N103" s="374"/>
      <c r="O103" s="374"/>
      <c r="P103" s="374"/>
      <c r="Q103" s="317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72">
        <v>4607091385304</v>
      </c>
      <c r="E104" s="317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2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4"/>
      <c r="O104" s="374"/>
      <c r="P104" s="374"/>
      <c r="Q104" s="317"/>
      <c r="R104" s="35"/>
      <c r="S104" s="35"/>
      <c r="T104" s="36" t="s">
        <v>64</v>
      </c>
      <c r="U104" s="293">
        <v>40</v>
      </c>
      <c r="V104" s="294">
        <f t="shared" si="6"/>
        <v>40.5</v>
      </c>
      <c r="W104" s="37">
        <f>IFERROR(IF(V104=0,"",ROUNDUP(V104/H104,0)*0.02175),"")</f>
        <v>0.10874999999999999</v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72">
        <v>4607091386264</v>
      </c>
      <c r="E105" s="317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4"/>
      <c r="O105" s="374"/>
      <c r="P105" s="374"/>
      <c r="Q105" s="317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72">
        <v>4607091385731</v>
      </c>
      <c r="E106" s="317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27" t="s">
        <v>189</v>
      </c>
      <c r="N106" s="374"/>
      <c r="O106" s="374"/>
      <c r="P106" s="374"/>
      <c r="Q106" s="317"/>
      <c r="R106" s="35"/>
      <c r="S106" s="35"/>
      <c r="T106" s="36" t="s">
        <v>64</v>
      </c>
      <c r="U106" s="293">
        <v>360</v>
      </c>
      <c r="V106" s="294">
        <f t="shared" si="6"/>
        <v>361.8</v>
      </c>
      <c r="W106" s="37">
        <f>IFERROR(IF(V106=0,"",ROUNDUP(V106/H106,0)*0.00753),"")</f>
        <v>1.00902</v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72">
        <v>4680115880214</v>
      </c>
      <c r="E107" s="317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28" t="s">
        <v>192</v>
      </c>
      <c r="N107" s="374"/>
      <c r="O107" s="374"/>
      <c r="P107" s="374"/>
      <c r="Q107" s="317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72">
        <v>4680115880894</v>
      </c>
      <c r="E108" s="317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29" t="s">
        <v>195</v>
      </c>
      <c r="N108" s="374"/>
      <c r="O108" s="374"/>
      <c r="P108" s="374"/>
      <c r="Q108" s="317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72">
        <v>4607091385427</v>
      </c>
      <c r="E109" s="317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4"/>
      <c r="O109" s="374"/>
      <c r="P109" s="374"/>
      <c r="Q109" s="317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76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77"/>
      <c r="M110" s="375" t="s">
        <v>65</v>
      </c>
      <c r="N110" s="329"/>
      <c r="O110" s="329"/>
      <c r="P110" s="329"/>
      <c r="Q110" s="329"/>
      <c r="R110" s="329"/>
      <c r="S110" s="330"/>
      <c r="T110" s="38" t="s">
        <v>66</v>
      </c>
      <c r="U110" s="295">
        <f>IFERROR(U103/H103,"0")+IFERROR(U104/H104,"0")+IFERROR(U105/H105,"0")+IFERROR(U106/H106,"0")+IFERROR(U107/H107,"0")+IFERROR(U108/H108,"0")+IFERROR(U109/H109,"0")</f>
        <v>138.27160493827159</v>
      </c>
      <c r="V110" s="295">
        <f>IFERROR(V103/H103,"0")+IFERROR(V104/H104,"0")+IFERROR(V105/H105,"0")+IFERROR(V106/H106,"0")+IFERROR(V107/H107,"0")+IFERROR(V108/H108,"0")+IFERROR(V109/H109,"0")</f>
        <v>139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1.1177699999999999</v>
      </c>
      <c r="X110" s="296"/>
      <c r="Y110" s="296"/>
    </row>
    <row r="111" spans="1:29" x14ac:dyDescent="0.2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77"/>
      <c r="M111" s="375" t="s">
        <v>65</v>
      </c>
      <c r="N111" s="329"/>
      <c r="O111" s="329"/>
      <c r="P111" s="329"/>
      <c r="Q111" s="329"/>
      <c r="R111" s="329"/>
      <c r="S111" s="330"/>
      <c r="T111" s="38" t="s">
        <v>64</v>
      </c>
      <c r="U111" s="295">
        <f>IFERROR(SUM(U103:U109),"0")</f>
        <v>400</v>
      </c>
      <c r="V111" s="295">
        <f>IFERROR(SUM(V103:V109),"0")</f>
        <v>402.3</v>
      </c>
      <c r="W111" s="38"/>
      <c r="X111" s="296"/>
      <c r="Y111" s="296"/>
    </row>
    <row r="112" spans="1:29" ht="14.25" customHeight="1" x14ac:dyDescent="0.25">
      <c r="A112" s="371" t="s">
        <v>198</v>
      </c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72">
        <v>4607091383065</v>
      </c>
      <c r="E113" s="317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4"/>
      <c r="O113" s="374"/>
      <c r="P113" s="374"/>
      <c r="Q113" s="317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72">
        <v>4607091380699</v>
      </c>
      <c r="E114" s="317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3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4"/>
      <c r="O114" s="374"/>
      <c r="P114" s="374"/>
      <c r="Q114" s="317"/>
      <c r="R114" s="35"/>
      <c r="S114" s="35"/>
      <c r="T114" s="36" t="s">
        <v>64</v>
      </c>
      <c r="U114" s="293">
        <v>100</v>
      </c>
      <c r="V114" s="294">
        <f>IFERROR(IF(U114="",0,CEILING((U114/$H114),1)*$H114),"")</f>
        <v>101.39999999999999</v>
      </c>
      <c r="W114" s="37">
        <f>IFERROR(IF(V114=0,"",ROUNDUP(V114/H114,0)*0.02175),"")</f>
        <v>0.28275</v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72">
        <v>4680115880238</v>
      </c>
      <c r="E115" s="317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33" t="s">
        <v>205</v>
      </c>
      <c r="N115" s="374"/>
      <c r="O115" s="374"/>
      <c r="P115" s="374"/>
      <c r="Q115" s="317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72">
        <v>4607091385922</v>
      </c>
      <c r="E116" s="317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34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74"/>
      <c r="O116" s="374"/>
      <c r="P116" s="374"/>
      <c r="Q116" s="317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76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77"/>
      <c r="M117" s="375" t="s">
        <v>65</v>
      </c>
      <c r="N117" s="329"/>
      <c r="O117" s="329"/>
      <c r="P117" s="329"/>
      <c r="Q117" s="329"/>
      <c r="R117" s="329"/>
      <c r="S117" s="330"/>
      <c r="T117" s="38" t="s">
        <v>66</v>
      </c>
      <c r="U117" s="295">
        <f>IFERROR(U113/H113,"0")+IFERROR(U114/H114,"0")+IFERROR(U115/H115,"0")+IFERROR(U116/H116,"0")</f>
        <v>12.820512820512821</v>
      </c>
      <c r="V117" s="295">
        <f>IFERROR(V113/H113,"0")+IFERROR(V114/H114,"0")+IFERROR(V115/H115,"0")+IFERROR(V116/H116,"0")</f>
        <v>13</v>
      </c>
      <c r="W117" s="295">
        <f>IFERROR(IF(W113="",0,W113),"0")+IFERROR(IF(W114="",0,W114),"0")+IFERROR(IF(W115="",0,W115),"0")+IFERROR(IF(W116="",0,W116),"0")</f>
        <v>0.28275</v>
      </c>
      <c r="X117" s="296"/>
      <c r="Y117" s="296"/>
    </row>
    <row r="118" spans="1:29" x14ac:dyDescent="0.2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77"/>
      <c r="M118" s="375" t="s">
        <v>65</v>
      </c>
      <c r="N118" s="329"/>
      <c r="O118" s="329"/>
      <c r="P118" s="329"/>
      <c r="Q118" s="329"/>
      <c r="R118" s="329"/>
      <c r="S118" s="330"/>
      <c r="T118" s="38" t="s">
        <v>64</v>
      </c>
      <c r="U118" s="295">
        <f>IFERROR(SUM(U113:U116),"0")</f>
        <v>100</v>
      </c>
      <c r="V118" s="295">
        <f>IFERROR(SUM(V113:V116),"0")</f>
        <v>101.39999999999999</v>
      </c>
      <c r="W118" s="38"/>
      <c r="X118" s="296"/>
      <c r="Y118" s="296"/>
    </row>
    <row r="119" spans="1:29" ht="16.5" customHeight="1" x14ac:dyDescent="0.25">
      <c r="A119" s="370" t="s">
        <v>208</v>
      </c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289"/>
      <c r="Y119" s="289"/>
    </row>
    <row r="120" spans="1:29" ht="14.25" customHeight="1" x14ac:dyDescent="0.25">
      <c r="A120" s="371" t="s">
        <v>67</v>
      </c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72">
        <v>4607091385168</v>
      </c>
      <c r="E121" s="317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4"/>
      <c r="O121" s="374"/>
      <c r="P121" s="374"/>
      <c r="Q121" s="317"/>
      <c r="R121" s="35"/>
      <c r="S121" s="35"/>
      <c r="T121" s="36" t="s">
        <v>64</v>
      </c>
      <c r="U121" s="293">
        <v>700</v>
      </c>
      <c r="V121" s="294">
        <f>IFERROR(IF(U121="",0,CEILING((U121/$H121),1)*$H121),"")</f>
        <v>704.69999999999993</v>
      </c>
      <c r="W121" s="37">
        <f>IFERROR(IF(V121=0,"",ROUNDUP(V121/H121,0)*0.02175),"")</f>
        <v>1.8922499999999998</v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72">
        <v>4607091383256</v>
      </c>
      <c r="E122" s="317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4"/>
      <c r="O122" s="374"/>
      <c r="P122" s="374"/>
      <c r="Q122" s="317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72">
        <v>4607091385748</v>
      </c>
      <c r="E123" s="317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4"/>
      <c r="O123" s="374"/>
      <c r="P123" s="374"/>
      <c r="Q123" s="317"/>
      <c r="R123" s="35"/>
      <c r="S123" s="35"/>
      <c r="T123" s="36" t="s">
        <v>64</v>
      </c>
      <c r="U123" s="293">
        <v>495</v>
      </c>
      <c r="V123" s="294">
        <f>IFERROR(IF(U123="",0,CEILING((U123/$H123),1)*$H123),"")</f>
        <v>496.8</v>
      </c>
      <c r="W123" s="37">
        <f>IFERROR(IF(V123=0,"",ROUNDUP(V123/H123,0)*0.00753),"")</f>
        <v>1.3855200000000001</v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72">
        <v>4607091384581</v>
      </c>
      <c r="E124" s="317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3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4"/>
      <c r="O124" s="374"/>
      <c r="P124" s="374"/>
      <c r="Q124" s="317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76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77"/>
      <c r="M125" s="375" t="s">
        <v>65</v>
      </c>
      <c r="N125" s="329"/>
      <c r="O125" s="329"/>
      <c r="P125" s="329"/>
      <c r="Q125" s="329"/>
      <c r="R125" s="329"/>
      <c r="S125" s="330"/>
      <c r="T125" s="38" t="s">
        <v>66</v>
      </c>
      <c r="U125" s="295">
        <f>IFERROR(U121/H121,"0")+IFERROR(U122/H122,"0")+IFERROR(U123/H123,"0")+IFERROR(U124/H124,"0")</f>
        <v>269.75308641975306</v>
      </c>
      <c r="V125" s="295">
        <f>IFERROR(V121/H121,"0")+IFERROR(V122/H122,"0")+IFERROR(V123/H123,"0")+IFERROR(V124/H124,"0")</f>
        <v>271</v>
      </c>
      <c r="W125" s="295">
        <f>IFERROR(IF(W121="",0,W121),"0")+IFERROR(IF(W122="",0,W122),"0")+IFERROR(IF(W123="",0,W123),"0")+IFERROR(IF(W124="",0,W124),"0")</f>
        <v>3.2777699999999999</v>
      </c>
      <c r="X125" s="296"/>
      <c r="Y125" s="296"/>
    </row>
    <row r="126" spans="1:29" x14ac:dyDescent="0.2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77"/>
      <c r="M126" s="375" t="s">
        <v>65</v>
      </c>
      <c r="N126" s="329"/>
      <c r="O126" s="329"/>
      <c r="P126" s="329"/>
      <c r="Q126" s="329"/>
      <c r="R126" s="329"/>
      <c r="S126" s="330"/>
      <c r="T126" s="38" t="s">
        <v>64</v>
      </c>
      <c r="U126" s="295">
        <f>IFERROR(SUM(U121:U124),"0")</f>
        <v>1195</v>
      </c>
      <c r="V126" s="295">
        <f>IFERROR(SUM(V121:V124),"0")</f>
        <v>1201.5</v>
      </c>
      <c r="W126" s="38"/>
      <c r="X126" s="296"/>
      <c r="Y126" s="296"/>
    </row>
    <row r="127" spans="1:29" ht="27.75" customHeight="1" x14ac:dyDescent="0.2">
      <c r="A127" s="368" t="s">
        <v>217</v>
      </c>
      <c r="B127" s="369"/>
      <c r="C127" s="369"/>
      <c r="D127" s="369"/>
      <c r="E127" s="369"/>
      <c r="F127" s="369"/>
      <c r="G127" s="369"/>
      <c r="H127" s="369"/>
      <c r="I127" s="369"/>
      <c r="J127" s="369"/>
      <c r="K127" s="369"/>
      <c r="L127" s="369"/>
      <c r="M127" s="369"/>
      <c r="N127" s="369"/>
      <c r="O127" s="369"/>
      <c r="P127" s="369"/>
      <c r="Q127" s="369"/>
      <c r="R127" s="369"/>
      <c r="S127" s="369"/>
      <c r="T127" s="369"/>
      <c r="U127" s="369"/>
      <c r="V127" s="369"/>
      <c r="W127" s="369"/>
      <c r="X127" s="49"/>
      <c r="Y127" s="49"/>
    </row>
    <row r="128" spans="1:29" ht="16.5" customHeight="1" x14ac:dyDescent="0.25">
      <c r="A128" s="370" t="s">
        <v>218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289"/>
      <c r="Y128" s="289"/>
    </row>
    <row r="129" spans="1:29" ht="14.25" customHeight="1" x14ac:dyDescent="0.25">
      <c r="A129" s="371" t="s">
        <v>105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72">
        <v>4607091383423</v>
      </c>
      <c r="E130" s="317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4"/>
      <c r="O130" s="374"/>
      <c r="P130" s="374"/>
      <c r="Q130" s="317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72">
        <v>4607091381405</v>
      </c>
      <c r="E131" s="317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4"/>
      <c r="O131" s="374"/>
      <c r="P131" s="374"/>
      <c r="Q131" s="317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72">
        <v>4607091386516</v>
      </c>
      <c r="E132" s="317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4"/>
      <c r="O132" s="374"/>
      <c r="P132" s="374"/>
      <c r="Q132" s="317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76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77"/>
      <c r="M133" s="375" t="s">
        <v>65</v>
      </c>
      <c r="N133" s="329"/>
      <c r="O133" s="329"/>
      <c r="P133" s="329"/>
      <c r="Q133" s="329"/>
      <c r="R133" s="329"/>
      <c r="S133" s="330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77"/>
      <c r="M134" s="375" t="s">
        <v>65</v>
      </c>
      <c r="N134" s="329"/>
      <c r="O134" s="329"/>
      <c r="P134" s="329"/>
      <c r="Q134" s="329"/>
      <c r="R134" s="329"/>
      <c r="S134" s="330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70" t="s">
        <v>225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289"/>
      <c r="Y135" s="289"/>
    </row>
    <row r="136" spans="1:29" ht="14.25" customHeight="1" x14ac:dyDescent="0.25">
      <c r="A136" s="371" t="s">
        <v>105</v>
      </c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72">
        <v>4680115881402</v>
      </c>
      <c r="E137" s="317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42" t="s">
        <v>228</v>
      </c>
      <c r="N137" s="374"/>
      <c r="O137" s="374"/>
      <c r="P137" s="374"/>
      <c r="Q137" s="317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72">
        <v>4607091387445</v>
      </c>
      <c r="E138" s="317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4"/>
      <c r="O138" s="374"/>
      <c r="P138" s="374"/>
      <c r="Q138" s="317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72">
        <v>4607091386004</v>
      </c>
      <c r="E139" s="317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4"/>
      <c r="O139" s="374"/>
      <c r="P139" s="374"/>
      <c r="Q139" s="317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72">
        <v>4607091386004</v>
      </c>
      <c r="E140" s="317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4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4"/>
      <c r="O140" s="374"/>
      <c r="P140" s="374"/>
      <c r="Q140" s="317"/>
      <c r="R140" s="35"/>
      <c r="S140" s="35"/>
      <c r="T140" s="36" t="s">
        <v>64</v>
      </c>
      <c r="U140" s="293">
        <v>0</v>
      </c>
      <c r="V140" s="294">
        <f t="shared" si="7"/>
        <v>0</v>
      </c>
      <c r="W140" s="37" t="str">
        <f>IFERROR(IF(V140=0,"",ROUNDUP(V140/H140,0)*0.02175),"")</f>
        <v/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72">
        <v>4607091386073</v>
      </c>
      <c r="E141" s="317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4"/>
      <c r="O141" s="374"/>
      <c r="P141" s="374"/>
      <c r="Q141" s="317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72">
        <v>4607091387322</v>
      </c>
      <c r="E142" s="317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4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4"/>
      <c r="O142" s="374"/>
      <c r="P142" s="374"/>
      <c r="Q142" s="317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72">
        <v>4607091387322</v>
      </c>
      <c r="E143" s="317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4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4"/>
      <c r="O143" s="374"/>
      <c r="P143" s="374"/>
      <c r="Q143" s="317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72">
        <v>4607091387377</v>
      </c>
      <c r="E144" s="317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4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4"/>
      <c r="O144" s="374"/>
      <c r="P144" s="374"/>
      <c r="Q144" s="317"/>
      <c r="R144" s="35"/>
      <c r="S144" s="35"/>
      <c r="T144" s="36" t="s">
        <v>64</v>
      </c>
      <c r="U144" s="293">
        <v>0</v>
      </c>
      <c r="V144" s="294">
        <f t="shared" si="7"/>
        <v>0</v>
      </c>
      <c r="W144" s="37" t="str">
        <f>IFERROR(IF(V144=0,"",ROUNDUP(V144/H144,0)*0.02175),"")</f>
        <v/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72">
        <v>4607091387353</v>
      </c>
      <c r="E145" s="317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5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74"/>
      <c r="O145" s="374"/>
      <c r="P145" s="374"/>
      <c r="Q145" s="317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72">
        <v>4607091386011</v>
      </c>
      <c r="E146" s="317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74"/>
      <c r="O146" s="374"/>
      <c r="P146" s="374"/>
      <c r="Q146" s="317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72">
        <v>4607091387308</v>
      </c>
      <c r="E147" s="317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5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74"/>
      <c r="O147" s="374"/>
      <c r="P147" s="374"/>
      <c r="Q147" s="317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72">
        <v>4607091387339</v>
      </c>
      <c r="E148" s="317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74"/>
      <c r="O148" s="374"/>
      <c r="P148" s="374"/>
      <c r="Q148" s="317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72">
        <v>4680115881938</v>
      </c>
      <c r="E149" s="317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54" t="s">
        <v>253</v>
      </c>
      <c r="N149" s="374"/>
      <c r="O149" s="374"/>
      <c r="P149" s="374"/>
      <c r="Q149" s="317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72">
        <v>4680115881396</v>
      </c>
      <c r="E150" s="317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55" t="s">
        <v>256</v>
      </c>
      <c r="N150" s="374"/>
      <c r="O150" s="374"/>
      <c r="P150" s="374"/>
      <c r="Q150" s="317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72">
        <v>4607091387346</v>
      </c>
      <c r="E151" s="317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74"/>
      <c r="O151" s="374"/>
      <c r="P151" s="374"/>
      <c r="Q151" s="317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72">
        <v>4607091389807</v>
      </c>
      <c r="E152" s="317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74"/>
      <c r="O152" s="374"/>
      <c r="P152" s="374"/>
      <c r="Q152" s="317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76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77"/>
      <c r="M153" s="375" t="s">
        <v>65</v>
      </c>
      <c r="N153" s="329"/>
      <c r="O153" s="329"/>
      <c r="P153" s="329"/>
      <c r="Q153" s="329"/>
      <c r="R153" s="329"/>
      <c r="S153" s="330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6"/>
      <c r="Y153" s="296"/>
    </row>
    <row r="154" spans="1:29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77"/>
      <c r="M154" s="375" t="s">
        <v>65</v>
      </c>
      <c r="N154" s="329"/>
      <c r="O154" s="329"/>
      <c r="P154" s="329"/>
      <c r="Q154" s="329"/>
      <c r="R154" s="329"/>
      <c r="S154" s="330"/>
      <c r="T154" s="38" t="s">
        <v>64</v>
      </c>
      <c r="U154" s="295">
        <f>IFERROR(SUM(U137:U152),"0")</f>
        <v>0</v>
      </c>
      <c r="V154" s="295">
        <f>IFERROR(SUM(V137:V152),"0")</f>
        <v>0</v>
      </c>
      <c r="W154" s="38"/>
      <c r="X154" s="296"/>
      <c r="Y154" s="296"/>
    </row>
    <row r="155" spans="1:29" ht="14.25" customHeight="1" x14ac:dyDescent="0.25">
      <c r="A155" s="371" t="s">
        <v>98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72">
        <v>4680115881914</v>
      </c>
      <c r="E156" s="317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58" t="s">
        <v>263</v>
      </c>
      <c r="N156" s="374"/>
      <c r="O156" s="374"/>
      <c r="P156" s="374"/>
      <c r="Q156" s="317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72">
        <v>4680115880764</v>
      </c>
      <c r="E157" s="317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59" t="s">
        <v>266</v>
      </c>
      <c r="N157" s="374"/>
      <c r="O157" s="374"/>
      <c r="P157" s="374"/>
      <c r="Q157" s="317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76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77"/>
      <c r="M158" s="375" t="s">
        <v>65</v>
      </c>
      <c r="N158" s="329"/>
      <c r="O158" s="329"/>
      <c r="P158" s="329"/>
      <c r="Q158" s="329"/>
      <c r="R158" s="329"/>
      <c r="S158" s="330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77"/>
      <c r="M159" s="375" t="s">
        <v>65</v>
      </c>
      <c r="N159" s="329"/>
      <c r="O159" s="329"/>
      <c r="P159" s="329"/>
      <c r="Q159" s="329"/>
      <c r="R159" s="329"/>
      <c r="S159" s="330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71" t="s">
        <v>59</v>
      </c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72">
        <v>4607091387193</v>
      </c>
      <c r="E161" s="317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74"/>
      <c r="O161" s="374"/>
      <c r="P161" s="374"/>
      <c r="Q161" s="317"/>
      <c r="R161" s="35"/>
      <c r="S161" s="35"/>
      <c r="T161" s="36" t="s">
        <v>64</v>
      </c>
      <c r="U161" s="293">
        <v>50</v>
      </c>
      <c r="V161" s="294">
        <f t="shared" ref="V161:V176" si="8">IFERROR(IF(U161="",0,CEILING((U161/$H161),1)*$H161),"")</f>
        <v>50.400000000000006</v>
      </c>
      <c r="W161" s="37">
        <f>IFERROR(IF(V161=0,"",ROUNDUP(V161/H161,0)*0.00753),"")</f>
        <v>9.0359999999999996E-2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72">
        <v>4607091387230</v>
      </c>
      <c r="E162" s="317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74"/>
      <c r="O162" s="374"/>
      <c r="P162" s="374"/>
      <c r="Q162" s="317"/>
      <c r="R162" s="35"/>
      <c r="S162" s="35"/>
      <c r="T162" s="36" t="s">
        <v>64</v>
      </c>
      <c r="U162" s="293">
        <v>0</v>
      </c>
      <c r="V162" s="294">
        <f t="shared" si="8"/>
        <v>0</v>
      </c>
      <c r="W162" s="37" t="str">
        <f>IFERROR(IF(V162=0,"",ROUNDUP(V162/H162,0)*0.00753),"")</f>
        <v/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72">
        <v>4680115880993</v>
      </c>
      <c r="E163" s="317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62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74"/>
      <c r="O163" s="374"/>
      <c r="P163" s="374"/>
      <c r="Q163" s="317"/>
      <c r="R163" s="35"/>
      <c r="S163" s="35"/>
      <c r="T163" s="36" t="s">
        <v>64</v>
      </c>
      <c r="U163" s="293">
        <v>200</v>
      </c>
      <c r="V163" s="294">
        <f t="shared" si="8"/>
        <v>201.60000000000002</v>
      </c>
      <c r="W163" s="37">
        <f>IFERROR(IF(V163=0,"",ROUNDUP(V163/H163,0)*0.00753),"")</f>
        <v>0.36143999999999998</v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72">
        <v>4680115881761</v>
      </c>
      <c r="E164" s="317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63" t="s">
        <v>275</v>
      </c>
      <c r="N164" s="374"/>
      <c r="O164" s="374"/>
      <c r="P164" s="374"/>
      <c r="Q164" s="317"/>
      <c r="R164" s="35"/>
      <c r="S164" s="35"/>
      <c r="T164" s="36" t="s">
        <v>64</v>
      </c>
      <c r="U164" s="293">
        <v>30</v>
      </c>
      <c r="V164" s="294">
        <f t="shared" si="8"/>
        <v>33.6</v>
      </c>
      <c r="W164" s="37">
        <f>IFERROR(IF(V164=0,"",ROUNDUP(V164/H164,0)*0.00753),"")</f>
        <v>6.0240000000000002E-2</v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72">
        <v>4680115881563</v>
      </c>
      <c r="E165" s="317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64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74"/>
      <c r="O165" s="374"/>
      <c r="P165" s="374"/>
      <c r="Q165" s="317"/>
      <c r="R165" s="35"/>
      <c r="S165" s="35"/>
      <c r="T165" s="36" t="s">
        <v>64</v>
      </c>
      <c r="U165" s="293">
        <v>20</v>
      </c>
      <c r="V165" s="294">
        <f t="shared" si="8"/>
        <v>21</v>
      </c>
      <c r="W165" s="37">
        <f>IFERROR(IF(V165=0,"",ROUNDUP(V165/H165,0)*0.00753),"")</f>
        <v>3.7650000000000003E-2</v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72">
        <v>4680115882683</v>
      </c>
      <c r="E166" s="317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65" t="s">
        <v>280</v>
      </c>
      <c r="N166" s="374"/>
      <c r="O166" s="374"/>
      <c r="P166" s="374"/>
      <c r="Q166" s="317"/>
      <c r="R166" s="35"/>
      <c r="S166" s="35"/>
      <c r="T166" s="36" t="s">
        <v>64</v>
      </c>
      <c r="U166" s="293">
        <v>30</v>
      </c>
      <c r="V166" s="294">
        <f t="shared" si="8"/>
        <v>32.400000000000006</v>
      </c>
      <c r="W166" s="37">
        <f>IFERROR(IF(V166=0,"",ROUNDUP(V166/H166,0)*0.00937),"")</f>
        <v>5.6219999999999999E-2</v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72">
        <v>4680115882690</v>
      </c>
      <c r="E167" s="317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6" t="s">
        <v>283</v>
      </c>
      <c r="N167" s="374"/>
      <c r="O167" s="374"/>
      <c r="P167" s="374"/>
      <c r="Q167" s="317"/>
      <c r="R167" s="35"/>
      <c r="S167" s="35"/>
      <c r="T167" s="36" t="s">
        <v>64</v>
      </c>
      <c r="U167" s="293">
        <v>20</v>
      </c>
      <c r="V167" s="294">
        <f t="shared" si="8"/>
        <v>21.6</v>
      </c>
      <c r="W167" s="37">
        <f>IFERROR(IF(V167=0,"",ROUNDUP(V167/H167,0)*0.00937),"")</f>
        <v>3.7479999999999999E-2</v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72">
        <v>4680115882669</v>
      </c>
      <c r="E168" s="317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67" t="s">
        <v>286</v>
      </c>
      <c r="N168" s="374"/>
      <c r="O168" s="374"/>
      <c r="P168" s="374"/>
      <c r="Q168" s="317"/>
      <c r="R168" s="35"/>
      <c r="S168" s="35"/>
      <c r="T168" s="36" t="s">
        <v>64</v>
      </c>
      <c r="U168" s="293">
        <v>20</v>
      </c>
      <c r="V168" s="294">
        <f t="shared" si="8"/>
        <v>21.6</v>
      </c>
      <c r="W168" s="37">
        <f>IFERROR(IF(V168=0,"",ROUNDUP(V168/H168,0)*0.00937),"")</f>
        <v>3.7479999999999999E-2</v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72">
        <v>4680115882676</v>
      </c>
      <c r="E169" s="317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68" t="s">
        <v>289</v>
      </c>
      <c r="N169" s="374"/>
      <c r="O169" s="374"/>
      <c r="P169" s="374"/>
      <c r="Q169" s="317"/>
      <c r="R169" s="35"/>
      <c r="S169" s="35"/>
      <c r="T169" s="36" t="s">
        <v>64</v>
      </c>
      <c r="U169" s="293">
        <v>30</v>
      </c>
      <c r="V169" s="294">
        <f t="shared" si="8"/>
        <v>32.400000000000006</v>
      </c>
      <c r="W169" s="37">
        <f>IFERROR(IF(V169=0,"",ROUNDUP(V169/H169,0)*0.00937),"")</f>
        <v>5.6219999999999999E-2</v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72">
        <v>4607091387285</v>
      </c>
      <c r="E170" s="317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74"/>
      <c r="O170" s="374"/>
      <c r="P170" s="374"/>
      <c r="Q170" s="317"/>
      <c r="R170" s="35"/>
      <c r="S170" s="35"/>
      <c r="T170" s="36" t="s">
        <v>64</v>
      </c>
      <c r="U170" s="293">
        <v>17.5</v>
      </c>
      <c r="V170" s="294">
        <f t="shared" si="8"/>
        <v>18.900000000000002</v>
      </c>
      <c r="W170" s="37">
        <f>IFERROR(IF(V170=0,"",ROUNDUP(V170/H170,0)*0.00502),"")</f>
        <v>4.5179999999999998E-2</v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72">
        <v>4680115880986</v>
      </c>
      <c r="E171" s="317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70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74"/>
      <c r="O171" s="374"/>
      <c r="P171" s="374"/>
      <c r="Q171" s="317"/>
      <c r="R171" s="35"/>
      <c r="S171" s="35"/>
      <c r="T171" s="36" t="s">
        <v>64</v>
      </c>
      <c r="U171" s="293">
        <v>122.5</v>
      </c>
      <c r="V171" s="294">
        <f t="shared" si="8"/>
        <v>123.9</v>
      </c>
      <c r="W171" s="37">
        <f>IFERROR(IF(V171=0,"",ROUNDUP(V171/H171,0)*0.00502),"")</f>
        <v>0.29618</v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72">
        <v>4680115880207</v>
      </c>
      <c r="E172" s="317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71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74"/>
      <c r="O172" s="374"/>
      <c r="P172" s="374"/>
      <c r="Q172" s="317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72">
        <v>4680115881785</v>
      </c>
      <c r="E173" s="317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72" t="s">
        <v>298</v>
      </c>
      <c r="N173" s="374"/>
      <c r="O173" s="374"/>
      <c r="P173" s="374"/>
      <c r="Q173" s="317"/>
      <c r="R173" s="35"/>
      <c r="S173" s="35"/>
      <c r="T173" s="36" t="s">
        <v>64</v>
      </c>
      <c r="U173" s="293">
        <v>70</v>
      </c>
      <c r="V173" s="294">
        <f t="shared" si="8"/>
        <v>71.400000000000006</v>
      </c>
      <c r="W173" s="37">
        <f>IFERROR(IF(V173=0,"",ROUNDUP(V173/H173,0)*0.00502),"")</f>
        <v>0.17068</v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72">
        <v>4680115881679</v>
      </c>
      <c r="E174" s="317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73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74"/>
      <c r="O174" s="374"/>
      <c r="P174" s="374"/>
      <c r="Q174" s="317"/>
      <c r="R174" s="35"/>
      <c r="S174" s="35"/>
      <c r="T174" s="36" t="s">
        <v>64</v>
      </c>
      <c r="U174" s="293">
        <v>140</v>
      </c>
      <c r="V174" s="294">
        <f t="shared" si="8"/>
        <v>140.70000000000002</v>
      </c>
      <c r="W174" s="37">
        <f>IFERROR(IF(V174=0,"",ROUNDUP(V174/H174,0)*0.00502),"")</f>
        <v>0.33634000000000003</v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72">
        <v>4680115880191</v>
      </c>
      <c r="E175" s="317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74"/>
      <c r="O175" s="374"/>
      <c r="P175" s="374"/>
      <c r="Q175" s="317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72">
        <v>4607091389845</v>
      </c>
      <c r="E176" s="317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74"/>
      <c r="O176" s="374"/>
      <c r="P176" s="374"/>
      <c r="Q176" s="317"/>
      <c r="R176" s="35"/>
      <c r="S176" s="35"/>
      <c r="T176" s="36" t="s">
        <v>64</v>
      </c>
      <c r="U176" s="293">
        <v>175</v>
      </c>
      <c r="V176" s="294">
        <f t="shared" si="8"/>
        <v>176.4</v>
      </c>
      <c r="W176" s="37">
        <f>IFERROR(IF(V176=0,"",ROUNDUP(V176/H176,0)*0.00502),"")</f>
        <v>0.42168</v>
      </c>
      <c r="X176" s="57"/>
      <c r="Y176" s="58"/>
      <c r="AC176" s="160" t="s">
        <v>1</v>
      </c>
    </row>
    <row r="177" spans="1:29" x14ac:dyDescent="0.2">
      <c r="A177" s="376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77"/>
      <c r="M177" s="375" t="s">
        <v>65</v>
      </c>
      <c r="N177" s="329"/>
      <c r="O177" s="329"/>
      <c r="P177" s="329"/>
      <c r="Q177" s="329"/>
      <c r="R177" s="329"/>
      <c r="S177" s="330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339.94708994708986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346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2.0071499999999998</v>
      </c>
      <c r="X177" s="296"/>
      <c r="Y177" s="296"/>
    </row>
    <row r="178" spans="1:29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77"/>
      <c r="M178" s="375" t="s">
        <v>65</v>
      </c>
      <c r="N178" s="329"/>
      <c r="O178" s="329"/>
      <c r="P178" s="329"/>
      <c r="Q178" s="329"/>
      <c r="R178" s="329"/>
      <c r="S178" s="330"/>
      <c r="T178" s="38" t="s">
        <v>64</v>
      </c>
      <c r="U178" s="295">
        <f>IFERROR(SUM(U161:U176),"0")</f>
        <v>925</v>
      </c>
      <c r="V178" s="295">
        <f>IFERROR(SUM(V161:V176),"0")</f>
        <v>945.9</v>
      </c>
      <c r="W178" s="38"/>
      <c r="X178" s="296"/>
      <c r="Y178" s="296"/>
    </row>
    <row r="179" spans="1:29" ht="14.25" customHeight="1" x14ac:dyDescent="0.25">
      <c r="A179" s="371" t="s">
        <v>67</v>
      </c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72">
        <v>4680115881556</v>
      </c>
      <c r="E180" s="317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76" t="s">
        <v>307</v>
      </c>
      <c r="N180" s="374"/>
      <c r="O180" s="374"/>
      <c r="P180" s="374"/>
      <c r="Q180" s="317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72">
        <v>4607091387766</v>
      </c>
      <c r="E181" s="317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74"/>
      <c r="O181" s="374"/>
      <c r="P181" s="374"/>
      <c r="Q181" s="317"/>
      <c r="R181" s="35"/>
      <c r="S181" s="35"/>
      <c r="T181" s="36" t="s">
        <v>64</v>
      </c>
      <c r="U181" s="293">
        <v>0</v>
      </c>
      <c r="V181" s="294">
        <f t="shared" si="9"/>
        <v>0</v>
      </c>
      <c r="W181" s="37" t="str">
        <f>IFERROR(IF(V181=0,"",ROUNDUP(V181/H181,0)*0.02175),"")</f>
        <v/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72">
        <v>4607091387957</v>
      </c>
      <c r="E182" s="317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74"/>
      <c r="O182" s="374"/>
      <c r="P182" s="374"/>
      <c r="Q182" s="317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72">
        <v>4607091387964</v>
      </c>
      <c r="E183" s="317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74"/>
      <c r="O183" s="374"/>
      <c r="P183" s="374"/>
      <c r="Q183" s="317"/>
      <c r="R183" s="35"/>
      <c r="S183" s="35"/>
      <c r="T183" s="36" t="s">
        <v>64</v>
      </c>
      <c r="U183" s="293">
        <v>0</v>
      </c>
      <c r="V183" s="294">
        <f t="shared" si="9"/>
        <v>0</v>
      </c>
      <c r="W183" s="37" t="str">
        <f>IFERROR(IF(V183=0,"",ROUNDUP(V183/H183,0)*0.02175),"")</f>
        <v/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72">
        <v>4680115880573</v>
      </c>
      <c r="E184" s="317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80" t="s">
        <v>316</v>
      </c>
      <c r="N184" s="374"/>
      <c r="O184" s="374"/>
      <c r="P184" s="374"/>
      <c r="Q184" s="317"/>
      <c r="R184" s="35"/>
      <c r="S184" s="35"/>
      <c r="T184" s="36" t="s">
        <v>64</v>
      </c>
      <c r="U184" s="293">
        <v>100</v>
      </c>
      <c r="V184" s="294">
        <f t="shared" si="9"/>
        <v>101.39999999999999</v>
      </c>
      <c r="W184" s="37">
        <f>IFERROR(IF(V184=0,"",ROUNDUP(V184/H184,0)*0.02175),"")</f>
        <v>0.28275</v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72">
        <v>4680115881594</v>
      </c>
      <c r="E185" s="317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81" t="s">
        <v>319</v>
      </c>
      <c r="N185" s="374"/>
      <c r="O185" s="374"/>
      <c r="P185" s="374"/>
      <c r="Q185" s="317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72">
        <v>4680115881587</v>
      </c>
      <c r="E186" s="317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82" t="s">
        <v>322</v>
      </c>
      <c r="N186" s="374"/>
      <c r="O186" s="374"/>
      <c r="P186" s="374"/>
      <c r="Q186" s="317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72">
        <v>4680115880962</v>
      </c>
      <c r="E187" s="317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83" t="s">
        <v>325</v>
      </c>
      <c r="N187" s="374"/>
      <c r="O187" s="374"/>
      <c r="P187" s="374"/>
      <c r="Q187" s="317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72">
        <v>4680115881617</v>
      </c>
      <c r="E188" s="317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84" t="s">
        <v>328</v>
      </c>
      <c r="N188" s="374"/>
      <c r="O188" s="374"/>
      <c r="P188" s="374"/>
      <c r="Q188" s="317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72">
        <v>4680115881228</v>
      </c>
      <c r="E189" s="317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8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74"/>
      <c r="O189" s="374"/>
      <c r="P189" s="374"/>
      <c r="Q189" s="317"/>
      <c r="R189" s="35"/>
      <c r="S189" s="35"/>
      <c r="T189" s="36" t="s">
        <v>64</v>
      </c>
      <c r="U189" s="293">
        <v>480</v>
      </c>
      <c r="V189" s="294">
        <f t="shared" si="9"/>
        <v>480</v>
      </c>
      <c r="W189" s="37">
        <f>IFERROR(IF(V189=0,"",ROUNDUP(V189/H189,0)*0.00753),"")</f>
        <v>1.506</v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72">
        <v>4680115881037</v>
      </c>
      <c r="E190" s="317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86" t="s">
        <v>333</v>
      </c>
      <c r="N190" s="374"/>
      <c r="O190" s="374"/>
      <c r="P190" s="374"/>
      <c r="Q190" s="317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72">
        <v>4680115881211</v>
      </c>
      <c r="E191" s="317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87" t="s">
        <v>336</v>
      </c>
      <c r="N191" s="374"/>
      <c r="O191" s="374"/>
      <c r="P191" s="374"/>
      <c r="Q191" s="317"/>
      <c r="R191" s="35"/>
      <c r="S191" s="35"/>
      <c r="T191" s="36" t="s">
        <v>64</v>
      </c>
      <c r="U191" s="293">
        <v>600</v>
      </c>
      <c r="V191" s="294">
        <f t="shared" si="9"/>
        <v>600</v>
      </c>
      <c r="W191" s="37">
        <f>IFERROR(IF(V191=0,"",ROUNDUP(V191/H191,0)*0.00753),"")</f>
        <v>1.8825000000000001</v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72">
        <v>4680115881020</v>
      </c>
      <c r="E192" s="317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88" t="s">
        <v>339</v>
      </c>
      <c r="N192" s="374"/>
      <c r="O192" s="374"/>
      <c r="P192" s="374"/>
      <c r="Q192" s="317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72">
        <v>4607091381672</v>
      </c>
      <c r="E193" s="317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74"/>
      <c r="O193" s="374"/>
      <c r="P193" s="374"/>
      <c r="Q193" s="317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72">
        <v>4607091387537</v>
      </c>
      <c r="E194" s="317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74"/>
      <c r="O194" s="374"/>
      <c r="P194" s="374"/>
      <c r="Q194" s="317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72">
        <v>4607091387513</v>
      </c>
      <c r="E195" s="317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74"/>
      <c r="O195" s="374"/>
      <c r="P195" s="374"/>
      <c r="Q195" s="317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72">
        <v>4680115882195</v>
      </c>
      <c r="E196" s="317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92" t="s">
        <v>348</v>
      </c>
      <c r="N196" s="374"/>
      <c r="O196" s="374"/>
      <c r="P196" s="374"/>
      <c r="Q196" s="317"/>
      <c r="R196" s="35"/>
      <c r="S196" s="35"/>
      <c r="T196" s="36" t="s">
        <v>64</v>
      </c>
      <c r="U196" s="293">
        <v>32</v>
      </c>
      <c r="V196" s="294">
        <f t="shared" si="9"/>
        <v>33.6</v>
      </c>
      <c r="W196" s="37">
        <f t="shared" si="10"/>
        <v>0.10542</v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72">
        <v>4680115880092</v>
      </c>
      <c r="E197" s="317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93" t="s">
        <v>351</v>
      </c>
      <c r="N197" s="374"/>
      <c r="O197" s="374"/>
      <c r="P197" s="374"/>
      <c r="Q197" s="317"/>
      <c r="R197" s="35"/>
      <c r="S197" s="35"/>
      <c r="T197" s="36" t="s">
        <v>64</v>
      </c>
      <c r="U197" s="293">
        <v>640</v>
      </c>
      <c r="V197" s="294">
        <f t="shared" si="9"/>
        <v>640.79999999999995</v>
      </c>
      <c r="W197" s="37">
        <f t="shared" si="10"/>
        <v>2.01051</v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72">
        <v>4680115880221</v>
      </c>
      <c r="E198" s="317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94" t="s">
        <v>354</v>
      </c>
      <c r="N198" s="374"/>
      <c r="O198" s="374"/>
      <c r="P198" s="374"/>
      <c r="Q198" s="317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72">
        <v>4680115880504</v>
      </c>
      <c r="E199" s="317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9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74"/>
      <c r="O199" s="374"/>
      <c r="P199" s="374"/>
      <c r="Q199" s="317"/>
      <c r="R199" s="35"/>
      <c r="S199" s="35"/>
      <c r="T199" s="36" t="s">
        <v>64</v>
      </c>
      <c r="U199" s="293">
        <v>120</v>
      </c>
      <c r="V199" s="294">
        <f t="shared" si="9"/>
        <v>120</v>
      </c>
      <c r="W199" s="37">
        <f t="shared" si="10"/>
        <v>0.3765</v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72">
        <v>4680115882164</v>
      </c>
      <c r="E200" s="317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96" t="s">
        <v>359</v>
      </c>
      <c r="N200" s="374"/>
      <c r="O200" s="374"/>
      <c r="P200" s="374"/>
      <c r="Q200" s="317"/>
      <c r="R200" s="35"/>
      <c r="S200" s="35"/>
      <c r="T200" s="36" t="s">
        <v>64</v>
      </c>
      <c r="U200" s="293">
        <v>32</v>
      </c>
      <c r="V200" s="294">
        <f t="shared" si="9"/>
        <v>33.6</v>
      </c>
      <c r="W200" s="37">
        <f t="shared" si="10"/>
        <v>0.10542</v>
      </c>
      <c r="X200" s="57"/>
      <c r="Y200" s="58"/>
      <c r="AC200" s="181" t="s">
        <v>1</v>
      </c>
    </row>
    <row r="201" spans="1:29" x14ac:dyDescent="0.2">
      <c r="A201" s="376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77"/>
      <c r="M201" s="375" t="s">
        <v>65</v>
      </c>
      <c r="N201" s="329"/>
      <c r="O201" s="329"/>
      <c r="P201" s="329"/>
      <c r="Q201" s="329"/>
      <c r="R201" s="329"/>
      <c r="S201" s="330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806.15384615384619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808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6.2690999999999999</v>
      </c>
      <c r="X201" s="296"/>
      <c r="Y201" s="296"/>
    </row>
    <row r="202" spans="1:29" x14ac:dyDescent="0.2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77"/>
      <c r="M202" s="375" t="s">
        <v>65</v>
      </c>
      <c r="N202" s="329"/>
      <c r="O202" s="329"/>
      <c r="P202" s="329"/>
      <c r="Q202" s="329"/>
      <c r="R202" s="329"/>
      <c r="S202" s="330"/>
      <c r="T202" s="38" t="s">
        <v>64</v>
      </c>
      <c r="U202" s="295">
        <f>IFERROR(SUM(U180:U200),"0")</f>
        <v>2004</v>
      </c>
      <c r="V202" s="295">
        <f>IFERROR(SUM(V180:V200),"0")</f>
        <v>2009.3999999999999</v>
      </c>
      <c r="W202" s="38"/>
      <c r="X202" s="296"/>
      <c r="Y202" s="296"/>
    </row>
    <row r="203" spans="1:29" ht="14.25" customHeight="1" x14ac:dyDescent="0.25">
      <c r="A203" s="371" t="s">
        <v>198</v>
      </c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72">
        <v>4607091380880</v>
      </c>
      <c r="E204" s="317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74"/>
      <c r="O204" s="374"/>
      <c r="P204" s="374"/>
      <c r="Q204" s="317"/>
      <c r="R204" s="35"/>
      <c r="S204" s="35"/>
      <c r="T204" s="36" t="s">
        <v>64</v>
      </c>
      <c r="U204" s="293">
        <v>40</v>
      </c>
      <c r="V204" s="294">
        <f t="shared" ref="V204:V209" si="11">IFERROR(IF(U204="",0,CEILING((U204/$H204),1)*$H204),"")</f>
        <v>42</v>
      </c>
      <c r="W204" s="37">
        <f>IFERROR(IF(V204=0,"",ROUNDUP(V204/H204,0)*0.02175),"")</f>
        <v>0.10874999999999999</v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72">
        <v>4607091384482</v>
      </c>
      <c r="E205" s="317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74"/>
      <c r="O205" s="374"/>
      <c r="P205" s="374"/>
      <c r="Q205" s="317"/>
      <c r="R205" s="35"/>
      <c r="S205" s="35"/>
      <c r="T205" s="36" t="s">
        <v>64</v>
      </c>
      <c r="U205" s="293">
        <v>330</v>
      </c>
      <c r="V205" s="294">
        <f t="shared" si="11"/>
        <v>335.4</v>
      </c>
      <c r="W205" s="37">
        <f>IFERROR(IF(V205=0,"",ROUNDUP(V205/H205,0)*0.02175),"")</f>
        <v>0.93524999999999991</v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72">
        <v>4607091380897</v>
      </c>
      <c r="E206" s="317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74"/>
      <c r="O206" s="374"/>
      <c r="P206" s="374"/>
      <c r="Q206" s="317"/>
      <c r="R206" s="35"/>
      <c r="S206" s="35"/>
      <c r="T206" s="36" t="s">
        <v>64</v>
      </c>
      <c r="U206" s="293">
        <v>30</v>
      </c>
      <c r="V206" s="294">
        <f t="shared" si="11"/>
        <v>33.6</v>
      </c>
      <c r="W206" s="37">
        <f>IFERROR(IF(V206=0,"",ROUNDUP(V206/H206,0)*0.02175),"")</f>
        <v>8.6999999999999994E-2</v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72">
        <v>4680115880801</v>
      </c>
      <c r="E207" s="317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500" t="s">
        <v>368</v>
      </c>
      <c r="N207" s="374"/>
      <c r="O207" s="374"/>
      <c r="P207" s="374"/>
      <c r="Q207" s="317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72">
        <v>4680115880818</v>
      </c>
      <c r="E208" s="317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501" t="s">
        <v>371</v>
      </c>
      <c r="N208" s="374"/>
      <c r="O208" s="374"/>
      <c r="P208" s="374"/>
      <c r="Q208" s="317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72">
        <v>4680115880368</v>
      </c>
      <c r="E209" s="317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502" t="s">
        <v>374</v>
      </c>
      <c r="N209" s="374"/>
      <c r="O209" s="374"/>
      <c r="P209" s="374"/>
      <c r="Q209" s="317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76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77"/>
      <c r="M210" s="375" t="s">
        <v>65</v>
      </c>
      <c r="N210" s="329"/>
      <c r="O210" s="329"/>
      <c r="P210" s="329"/>
      <c r="Q210" s="329"/>
      <c r="R210" s="329"/>
      <c r="S210" s="330"/>
      <c r="T210" s="38" t="s">
        <v>66</v>
      </c>
      <c r="U210" s="295">
        <f>IFERROR(U204/H204,"0")+IFERROR(U205/H205,"0")+IFERROR(U206/H206,"0")+IFERROR(U207/H207,"0")+IFERROR(U208/H208,"0")+IFERROR(U209/H209,"0")</f>
        <v>50.641025641025635</v>
      </c>
      <c r="V210" s="295">
        <f>IFERROR(V204/H204,"0")+IFERROR(V205/H205,"0")+IFERROR(V206/H206,"0")+IFERROR(V207/H207,"0")+IFERROR(V208/H208,"0")+IFERROR(V209/H209,"0")</f>
        <v>52</v>
      </c>
      <c r="W210" s="295">
        <f>IFERROR(IF(W204="",0,W204),"0")+IFERROR(IF(W205="",0,W205),"0")+IFERROR(IF(W206="",0,W206),"0")+IFERROR(IF(W207="",0,W207),"0")+IFERROR(IF(W208="",0,W208),"0")+IFERROR(IF(W209="",0,W209),"0")</f>
        <v>1.1309999999999998</v>
      </c>
      <c r="X210" s="296"/>
      <c r="Y210" s="296"/>
    </row>
    <row r="211" spans="1:29" x14ac:dyDescent="0.2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77"/>
      <c r="M211" s="375" t="s">
        <v>65</v>
      </c>
      <c r="N211" s="329"/>
      <c r="O211" s="329"/>
      <c r="P211" s="329"/>
      <c r="Q211" s="329"/>
      <c r="R211" s="329"/>
      <c r="S211" s="330"/>
      <c r="T211" s="38" t="s">
        <v>64</v>
      </c>
      <c r="U211" s="295">
        <f>IFERROR(SUM(U204:U209),"0")</f>
        <v>400</v>
      </c>
      <c r="V211" s="295">
        <f>IFERROR(SUM(V204:V209),"0")</f>
        <v>411</v>
      </c>
      <c r="W211" s="38"/>
      <c r="X211" s="296"/>
      <c r="Y211" s="296"/>
    </row>
    <row r="212" spans="1:29" ht="14.25" customHeight="1" x14ac:dyDescent="0.25">
      <c r="A212" s="371" t="s">
        <v>81</v>
      </c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72">
        <v>4607091388374</v>
      </c>
      <c r="E213" s="317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503" t="s">
        <v>377</v>
      </c>
      <c r="N213" s="374"/>
      <c r="O213" s="374"/>
      <c r="P213" s="374"/>
      <c r="Q213" s="317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72">
        <v>4607091388381</v>
      </c>
      <c r="E214" s="317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504" t="s">
        <v>380</v>
      </c>
      <c r="N214" s="374"/>
      <c r="O214" s="374"/>
      <c r="P214" s="374"/>
      <c r="Q214" s="317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72">
        <v>4607091388404</v>
      </c>
      <c r="E215" s="317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5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74"/>
      <c r="O215" s="374"/>
      <c r="P215" s="374"/>
      <c r="Q215" s="317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76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77"/>
      <c r="M216" s="375" t="s">
        <v>65</v>
      </c>
      <c r="N216" s="329"/>
      <c r="O216" s="329"/>
      <c r="P216" s="329"/>
      <c r="Q216" s="329"/>
      <c r="R216" s="329"/>
      <c r="S216" s="330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77"/>
      <c r="M217" s="375" t="s">
        <v>65</v>
      </c>
      <c r="N217" s="329"/>
      <c r="O217" s="329"/>
      <c r="P217" s="329"/>
      <c r="Q217" s="329"/>
      <c r="R217" s="329"/>
      <c r="S217" s="330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71" t="s">
        <v>383</v>
      </c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72">
        <v>4680115880122</v>
      </c>
      <c r="E219" s="317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50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74"/>
      <c r="O219" s="374"/>
      <c r="P219" s="374"/>
      <c r="Q219" s="317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72">
        <v>4680115881808</v>
      </c>
      <c r="E220" s="317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507" t="s">
        <v>389</v>
      </c>
      <c r="N220" s="374"/>
      <c r="O220" s="374"/>
      <c r="P220" s="374"/>
      <c r="Q220" s="317"/>
      <c r="R220" s="35"/>
      <c r="S220" s="35"/>
      <c r="T220" s="36" t="s">
        <v>64</v>
      </c>
      <c r="U220" s="293">
        <v>30</v>
      </c>
      <c r="V220" s="294">
        <f>IFERROR(IF(U220="",0,CEILING((U220/$H220),1)*$H220),"")</f>
        <v>30</v>
      </c>
      <c r="W220" s="37">
        <f>IFERROR(IF(V220=0,"",ROUNDUP(V220/H220,0)*0.00474),"")</f>
        <v>7.110000000000001E-2</v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72">
        <v>4680115881822</v>
      </c>
      <c r="E221" s="317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508" t="s">
        <v>392</v>
      </c>
      <c r="N221" s="374"/>
      <c r="O221" s="374"/>
      <c r="P221" s="374"/>
      <c r="Q221" s="317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72">
        <v>4680115880016</v>
      </c>
      <c r="E222" s="317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74"/>
      <c r="O222" s="374"/>
      <c r="P222" s="374"/>
      <c r="Q222" s="317"/>
      <c r="R222" s="35"/>
      <c r="S222" s="35"/>
      <c r="T222" s="36" t="s">
        <v>64</v>
      </c>
      <c r="U222" s="293">
        <v>5</v>
      </c>
      <c r="V222" s="294">
        <f>IFERROR(IF(U222="",0,CEILING((U222/$H222),1)*$H222),"")</f>
        <v>6</v>
      </c>
      <c r="W222" s="37">
        <f>IFERROR(IF(V222=0,"",ROUNDUP(V222/H222,0)*0.00474),"")</f>
        <v>1.422E-2</v>
      </c>
      <c r="X222" s="57"/>
      <c r="Y222" s="58"/>
      <c r="AC222" s="194" t="s">
        <v>1</v>
      </c>
    </row>
    <row r="223" spans="1:29" x14ac:dyDescent="0.2">
      <c r="A223" s="376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77"/>
      <c r="M223" s="375" t="s">
        <v>65</v>
      </c>
      <c r="N223" s="329"/>
      <c r="O223" s="329"/>
      <c r="P223" s="329"/>
      <c r="Q223" s="329"/>
      <c r="R223" s="329"/>
      <c r="S223" s="330"/>
      <c r="T223" s="38" t="s">
        <v>66</v>
      </c>
      <c r="U223" s="295">
        <f>IFERROR(U219/H219,"0")+IFERROR(U220/H220,"0")+IFERROR(U221/H221,"0")+IFERROR(U222/H222,"0")</f>
        <v>17.5</v>
      </c>
      <c r="V223" s="295">
        <f>IFERROR(V219/H219,"0")+IFERROR(V220/H220,"0")+IFERROR(V221/H221,"0")+IFERROR(V222/H222,"0")</f>
        <v>18</v>
      </c>
      <c r="W223" s="295">
        <f>IFERROR(IF(W219="",0,W219),"0")+IFERROR(IF(W220="",0,W220),"0")+IFERROR(IF(W221="",0,W221),"0")+IFERROR(IF(W222="",0,W222),"0")</f>
        <v>8.5320000000000007E-2</v>
      </c>
      <c r="X223" s="296"/>
      <c r="Y223" s="296"/>
    </row>
    <row r="224" spans="1:29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77"/>
      <c r="M224" s="375" t="s">
        <v>65</v>
      </c>
      <c r="N224" s="329"/>
      <c r="O224" s="329"/>
      <c r="P224" s="329"/>
      <c r="Q224" s="329"/>
      <c r="R224" s="329"/>
      <c r="S224" s="330"/>
      <c r="T224" s="38" t="s">
        <v>64</v>
      </c>
      <c r="U224" s="295">
        <f>IFERROR(SUM(U219:U222),"0")</f>
        <v>35</v>
      </c>
      <c r="V224" s="295">
        <f>IFERROR(SUM(V219:V222),"0")</f>
        <v>36</v>
      </c>
      <c r="W224" s="38"/>
      <c r="X224" s="296"/>
      <c r="Y224" s="296"/>
    </row>
    <row r="225" spans="1:29" ht="16.5" customHeight="1" x14ac:dyDescent="0.25">
      <c r="A225" s="370" t="s">
        <v>395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289"/>
      <c r="Y225" s="289"/>
    </row>
    <row r="226" spans="1:29" ht="14.25" customHeight="1" x14ac:dyDescent="0.25">
      <c r="A226" s="371" t="s">
        <v>105</v>
      </c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72">
        <v>4607091387421</v>
      </c>
      <c r="E227" s="317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51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74"/>
      <c r="O227" s="374"/>
      <c r="P227" s="374"/>
      <c r="Q227" s="317"/>
      <c r="R227" s="35"/>
      <c r="S227" s="35"/>
      <c r="T227" s="36" t="s">
        <v>64</v>
      </c>
      <c r="U227" s="293">
        <v>100</v>
      </c>
      <c r="V227" s="294">
        <f t="shared" ref="V227:V233" si="12">IFERROR(IF(U227="",0,CEILING((U227/$H227),1)*$H227),"")</f>
        <v>108</v>
      </c>
      <c r="W227" s="37">
        <f>IFERROR(IF(V227=0,"",ROUNDUP(V227/H227,0)*0.02175),"")</f>
        <v>0.21749999999999997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72">
        <v>4607091387421</v>
      </c>
      <c r="E228" s="317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51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74"/>
      <c r="O228" s="374"/>
      <c r="P228" s="374"/>
      <c r="Q228" s="317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72">
        <v>4607091387452</v>
      </c>
      <c r="E229" s="317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74"/>
      <c r="O229" s="374"/>
      <c r="P229" s="374"/>
      <c r="Q229" s="317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72">
        <v>4607091387452</v>
      </c>
      <c r="E230" s="317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5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74"/>
      <c r="O230" s="374"/>
      <c r="P230" s="374"/>
      <c r="Q230" s="317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72">
        <v>4607091385984</v>
      </c>
      <c r="E231" s="317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74"/>
      <c r="O231" s="374"/>
      <c r="P231" s="374"/>
      <c r="Q231" s="317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72">
        <v>4607091387438</v>
      </c>
      <c r="E232" s="317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5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74"/>
      <c r="O232" s="374"/>
      <c r="P232" s="374"/>
      <c r="Q232" s="317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72">
        <v>4607091387469</v>
      </c>
      <c r="E233" s="317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74"/>
      <c r="O233" s="374"/>
      <c r="P233" s="374"/>
      <c r="Q233" s="317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76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77"/>
      <c r="M234" s="375" t="s">
        <v>65</v>
      </c>
      <c r="N234" s="329"/>
      <c r="O234" s="329"/>
      <c r="P234" s="329"/>
      <c r="Q234" s="329"/>
      <c r="R234" s="329"/>
      <c r="S234" s="330"/>
      <c r="T234" s="38" t="s">
        <v>66</v>
      </c>
      <c r="U234" s="295">
        <f>IFERROR(U227/H227,"0")+IFERROR(U228/H228,"0")+IFERROR(U229/H229,"0")+IFERROR(U230/H230,"0")+IFERROR(U231/H231,"0")+IFERROR(U232/H232,"0")+IFERROR(U233/H233,"0")</f>
        <v>9.2592592592592595</v>
      </c>
      <c r="V234" s="295">
        <f>IFERROR(V227/H227,"0")+IFERROR(V228/H228,"0")+IFERROR(V229/H229,"0")+IFERROR(V230/H230,"0")+IFERROR(V231/H231,"0")+IFERROR(V232/H232,"0")+IFERROR(V233/H233,"0")</f>
        <v>10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0.21749999999999997</v>
      </c>
      <c r="X234" s="296"/>
      <c r="Y234" s="296"/>
    </row>
    <row r="235" spans="1:29" x14ac:dyDescent="0.2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77"/>
      <c r="M235" s="375" t="s">
        <v>65</v>
      </c>
      <c r="N235" s="329"/>
      <c r="O235" s="329"/>
      <c r="P235" s="329"/>
      <c r="Q235" s="329"/>
      <c r="R235" s="329"/>
      <c r="S235" s="330"/>
      <c r="T235" s="38" t="s">
        <v>64</v>
      </c>
      <c r="U235" s="295">
        <f>IFERROR(SUM(U227:U233),"0")</f>
        <v>100</v>
      </c>
      <c r="V235" s="295">
        <f>IFERROR(SUM(V227:V233),"0")</f>
        <v>108</v>
      </c>
      <c r="W235" s="38"/>
      <c r="X235" s="296"/>
      <c r="Y235" s="296"/>
    </row>
    <row r="236" spans="1:29" ht="14.25" customHeight="1" x14ac:dyDescent="0.25">
      <c r="A236" s="371" t="s">
        <v>59</v>
      </c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72">
        <v>4607091387292</v>
      </c>
      <c r="E237" s="317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74"/>
      <c r="O237" s="374"/>
      <c r="P237" s="374"/>
      <c r="Q237" s="317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72">
        <v>4607091387315</v>
      </c>
      <c r="E238" s="317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74"/>
      <c r="O238" s="374"/>
      <c r="P238" s="374"/>
      <c r="Q238" s="317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76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77"/>
      <c r="M239" s="375" t="s">
        <v>65</v>
      </c>
      <c r="N239" s="329"/>
      <c r="O239" s="329"/>
      <c r="P239" s="329"/>
      <c r="Q239" s="329"/>
      <c r="R239" s="329"/>
      <c r="S239" s="330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77"/>
      <c r="M240" s="375" t="s">
        <v>65</v>
      </c>
      <c r="N240" s="329"/>
      <c r="O240" s="329"/>
      <c r="P240" s="329"/>
      <c r="Q240" s="329"/>
      <c r="R240" s="329"/>
      <c r="S240" s="330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70" t="s">
        <v>412</v>
      </c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289"/>
      <c r="Y241" s="289"/>
    </row>
    <row r="242" spans="1:29" ht="14.25" customHeight="1" x14ac:dyDescent="0.25">
      <c r="A242" s="371" t="s">
        <v>59</v>
      </c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72">
        <v>4607091383232</v>
      </c>
      <c r="E243" s="317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51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74"/>
      <c r="O243" s="374"/>
      <c r="P243" s="374"/>
      <c r="Q243" s="317"/>
      <c r="R243" s="35"/>
      <c r="S243" s="35"/>
      <c r="T243" s="36" t="s">
        <v>64</v>
      </c>
      <c r="U243" s="293">
        <v>140</v>
      </c>
      <c r="V243" s="294">
        <f>IFERROR(IF(U243="",0,CEILING((U243/$H243),1)*$H243),"")</f>
        <v>141.12</v>
      </c>
      <c r="W243" s="37">
        <f>IFERROR(IF(V243=0,"",ROUNDUP(V243/H243,0)*0.00753),"")</f>
        <v>0.63251999999999997</v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72">
        <v>4607091383836</v>
      </c>
      <c r="E244" s="317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74"/>
      <c r="O244" s="374"/>
      <c r="P244" s="374"/>
      <c r="Q244" s="317"/>
      <c r="R244" s="35"/>
      <c r="S244" s="35"/>
      <c r="T244" s="36" t="s">
        <v>64</v>
      </c>
      <c r="U244" s="293">
        <v>15</v>
      </c>
      <c r="V244" s="294">
        <f>IFERROR(IF(U244="",0,CEILING((U244/$H244),1)*$H244),"")</f>
        <v>16.2</v>
      </c>
      <c r="W244" s="37">
        <f>IFERROR(IF(V244=0,"",ROUNDUP(V244/H244,0)*0.00753),"")</f>
        <v>6.7769999999999997E-2</v>
      </c>
      <c r="X244" s="57"/>
      <c r="Y244" s="58"/>
      <c r="AC244" s="205" t="s">
        <v>1</v>
      </c>
    </row>
    <row r="245" spans="1:29" x14ac:dyDescent="0.2">
      <c r="A245" s="376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77"/>
      <c r="M245" s="375" t="s">
        <v>65</v>
      </c>
      <c r="N245" s="329"/>
      <c r="O245" s="329"/>
      <c r="P245" s="329"/>
      <c r="Q245" s="329"/>
      <c r="R245" s="329"/>
      <c r="S245" s="330"/>
      <c r="T245" s="38" t="s">
        <v>66</v>
      </c>
      <c r="U245" s="295">
        <f>IFERROR(U243/H243,"0")+IFERROR(U244/H244,"0")</f>
        <v>91.666666666666671</v>
      </c>
      <c r="V245" s="295">
        <f>IFERROR(V243/H243,"0")+IFERROR(V244/H244,"0")</f>
        <v>93</v>
      </c>
      <c r="W245" s="295">
        <f>IFERROR(IF(W243="",0,W243),"0")+IFERROR(IF(W244="",0,W244),"0")</f>
        <v>0.70028999999999997</v>
      </c>
      <c r="X245" s="296"/>
      <c r="Y245" s="296"/>
    </row>
    <row r="246" spans="1:29" x14ac:dyDescent="0.2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77"/>
      <c r="M246" s="375" t="s">
        <v>65</v>
      </c>
      <c r="N246" s="329"/>
      <c r="O246" s="329"/>
      <c r="P246" s="329"/>
      <c r="Q246" s="329"/>
      <c r="R246" s="329"/>
      <c r="S246" s="330"/>
      <c r="T246" s="38" t="s">
        <v>64</v>
      </c>
      <c r="U246" s="295">
        <f>IFERROR(SUM(U243:U244),"0")</f>
        <v>155</v>
      </c>
      <c r="V246" s="295">
        <f>IFERROR(SUM(V243:V244),"0")</f>
        <v>157.32</v>
      </c>
      <c r="W246" s="38"/>
      <c r="X246" s="296"/>
      <c r="Y246" s="296"/>
    </row>
    <row r="247" spans="1:29" ht="14.25" customHeight="1" x14ac:dyDescent="0.25">
      <c r="A247" s="371" t="s">
        <v>67</v>
      </c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72">
        <v>4607091387919</v>
      </c>
      <c r="E248" s="317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74"/>
      <c r="O248" s="374"/>
      <c r="P248" s="374"/>
      <c r="Q248" s="317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72">
        <v>4607091383942</v>
      </c>
      <c r="E249" s="317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5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74"/>
      <c r="O249" s="374"/>
      <c r="P249" s="374"/>
      <c r="Q249" s="317"/>
      <c r="R249" s="35"/>
      <c r="S249" s="35"/>
      <c r="T249" s="36" t="s">
        <v>64</v>
      </c>
      <c r="U249" s="293">
        <v>420</v>
      </c>
      <c r="V249" s="294">
        <f>IFERROR(IF(U249="",0,CEILING((U249/$H249),1)*$H249),"")</f>
        <v>420.84</v>
      </c>
      <c r="W249" s="37">
        <f>IFERROR(IF(V249=0,"",ROUNDUP(V249/H249,0)*0.00753),"")</f>
        <v>1.2575100000000001</v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72">
        <v>4607091383959</v>
      </c>
      <c r="E250" s="317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5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74"/>
      <c r="O250" s="374"/>
      <c r="P250" s="374"/>
      <c r="Q250" s="317"/>
      <c r="R250" s="35"/>
      <c r="S250" s="35"/>
      <c r="T250" s="36" t="s">
        <v>64</v>
      </c>
      <c r="U250" s="293">
        <v>210</v>
      </c>
      <c r="V250" s="294">
        <f>IFERROR(IF(U250="",0,CEILING((U250/$H250),1)*$H250),"")</f>
        <v>211.68</v>
      </c>
      <c r="W250" s="37">
        <f>IFERROR(IF(V250=0,"",ROUNDUP(V250/H250,0)*0.00753),"")</f>
        <v>0.63251999999999997</v>
      </c>
      <c r="X250" s="57"/>
      <c r="Y250" s="58"/>
      <c r="AC250" s="208" t="s">
        <v>1</v>
      </c>
    </row>
    <row r="251" spans="1:29" x14ac:dyDescent="0.2">
      <c r="A251" s="376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77"/>
      <c r="M251" s="375" t="s">
        <v>65</v>
      </c>
      <c r="N251" s="329"/>
      <c r="O251" s="329"/>
      <c r="P251" s="329"/>
      <c r="Q251" s="329"/>
      <c r="R251" s="329"/>
      <c r="S251" s="330"/>
      <c r="T251" s="38" t="s">
        <v>66</v>
      </c>
      <c r="U251" s="295">
        <f>IFERROR(U248/H248,"0")+IFERROR(U249/H249,"0")+IFERROR(U250/H250,"0")</f>
        <v>250</v>
      </c>
      <c r="V251" s="295">
        <f>IFERROR(V248/H248,"0")+IFERROR(V249/H249,"0")+IFERROR(V250/H250,"0")</f>
        <v>251</v>
      </c>
      <c r="W251" s="295">
        <f>IFERROR(IF(W248="",0,W248),"0")+IFERROR(IF(W249="",0,W249),"0")+IFERROR(IF(W250="",0,W250),"0")</f>
        <v>1.8900300000000001</v>
      </c>
      <c r="X251" s="296"/>
      <c r="Y251" s="296"/>
    </row>
    <row r="252" spans="1:29" x14ac:dyDescent="0.2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77"/>
      <c r="M252" s="375" t="s">
        <v>65</v>
      </c>
      <c r="N252" s="329"/>
      <c r="O252" s="329"/>
      <c r="P252" s="329"/>
      <c r="Q252" s="329"/>
      <c r="R252" s="329"/>
      <c r="S252" s="330"/>
      <c r="T252" s="38" t="s">
        <v>64</v>
      </c>
      <c r="U252" s="295">
        <f>IFERROR(SUM(U248:U250),"0")</f>
        <v>630</v>
      </c>
      <c r="V252" s="295">
        <f>IFERROR(SUM(V248:V250),"0")</f>
        <v>632.52</v>
      </c>
      <c r="W252" s="38"/>
      <c r="X252" s="296"/>
      <c r="Y252" s="296"/>
    </row>
    <row r="253" spans="1:29" ht="14.25" customHeight="1" x14ac:dyDescent="0.25">
      <c r="A253" s="371" t="s">
        <v>198</v>
      </c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72">
        <v>4607091388831</v>
      </c>
      <c r="E254" s="317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74"/>
      <c r="O254" s="374"/>
      <c r="P254" s="374"/>
      <c r="Q254" s="317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76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77"/>
      <c r="M255" s="375" t="s">
        <v>65</v>
      </c>
      <c r="N255" s="329"/>
      <c r="O255" s="329"/>
      <c r="P255" s="329"/>
      <c r="Q255" s="329"/>
      <c r="R255" s="329"/>
      <c r="S255" s="330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77"/>
      <c r="M256" s="375" t="s">
        <v>65</v>
      </c>
      <c r="N256" s="329"/>
      <c r="O256" s="329"/>
      <c r="P256" s="329"/>
      <c r="Q256" s="329"/>
      <c r="R256" s="329"/>
      <c r="S256" s="330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71" t="s">
        <v>81</v>
      </c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72">
        <v>4607091383102</v>
      </c>
      <c r="E258" s="317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74"/>
      <c r="O258" s="374"/>
      <c r="P258" s="374"/>
      <c r="Q258" s="317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76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77"/>
      <c r="M259" s="375" t="s">
        <v>65</v>
      </c>
      <c r="N259" s="329"/>
      <c r="O259" s="329"/>
      <c r="P259" s="329"/>
      <c r="Q259" s="329"/>
      <c r="R259" s="329"/>
      <c r="S259" s="330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77"/>
      <c r="M260" s="375" t="s">
        <v>65</v>
      </c>
      <c r="N260" s="329"/>
      <c r="O260" s="329"/>
      <c r="P260" s="329"/>
      <c r="Q260" s="329"/>
      <c r="R260" s="329"/>
      <c r="S260" s="330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71" t="s">
        <v>93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72">
        <v>4607091389142</v>
      </c>
      <c r="E262" s="317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526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74"/>
      <c r="O262" s="374"/>
      <c r="P262" s="374"/>
      <c r="Q262" s="317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76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77"/>
      <c r="M263" s="375" t="s">
        <v>65</v>
      </c>
      <c r="N263" s="329"/>
      <c r="O263" s="329"/>
      <c r="P263" s="329"/>
      <c r="Q263" s="329"/>
      <c r="R263" s="329"/>
      <c r="S263" s="330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77"/>
      <c r="M264" s="375" t="s">
        <v>65</v>
      </c>
      <c r="N264" s="329"/>
      <c r="O264" s="329"/>
      <c r="P264" s="329"/>
      <c r="Q264" s="329"/>
      <c r="R264" s="329"/>
      <c r="S264" s="330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68" t="s">
        <v>430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49"/>
      <c r="Y265" s="49"/>
    </row>
    <row r="266" spans="1:29" ht="16.5" customHeight="1" x14ac:dyDescent="0.25">
      <c r="A266" s="370" t="s">
        <v>431</v>
      </c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289"/>
      <c r="Y266" s="289"/>
    </row>
    <row r="267" spans="1:29" ht="14.25" customHeight="1" x14ac:dyDescent="0.25">
      <c r="A267" s="371" t="s">
        <v>105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72">
        <v>4607091383997</v>
      </c>
      <c r="E268" s="317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5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4"/>
      <c r="O268" s="374"/>
      <c r="P268" s="374"/>
      <c r="Q268" s="317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72">
        <v>4607091383997</v>
      </c>
      <c r="E269" s="317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5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4"/>
      <c r="O269" s="374"/>
      <c r="P269" s="374"/>
      <c r="Q269" s="317"/>
      <c r="R269" s="35"/>
      <c r="S269" s="35"/>
      <c r="T269" s="36" t="s">
        <v>64</v>
      </c>
      <c r="U269" s="293">
        <v>2500</v>
      </c>
      <c r="V269" s="294">
        <f t="shared" si="13"/>
        <v>2505</v>
      </c>
      <c r="W269" s="37">
        <f>IFERROR(IF(V269=0,"",ROUNDUP(V269/H269,0)*0.02175),"")</f>
        <v>3.6322499999999995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72">
        <v>4607091384130</v>
      </c>
      <c r="E270" s="317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4"/>
      <c r="O270" s="374"/>
      <c r="P270" s="374"/>
      <c r="Q270" s="317"/>
      <c r="R270" s="35"/>
      <c r="S270" s="35"/>
      <c r="T270" s="36" t="s">
        <v>64</v>
      </c>
      <c r="U270" s="293">
        <v>1900</v>
      </c>
      <c r="V270" s="294">
        <f t="shared" si="13"/>
        <v>1905</v>
      </c>
      <c r="W270" s="37">
        <f>IFERROR(IF(V270=0,"",ROUNDUP(V270/H270,0)*0.02175),"")</f>
        <v>2.7622499999999999</v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72">
        <v>4607091384130</v>
      </c>
      <c r="E271" s="317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4"/>
      <c r="O271" s="374"/>
      <c r="P271" s="374"/>
      <c r="Q271" s="317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72">
        <v>4607091384147</v>
      </c>
      <c r="E272" s="317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5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4"/>
      <c r="O272" s="374"/>
      <c r="P272" s="374"/>
      <c r="Q272" s="317"/>
      <c r="R272" s="35"/>
      <c r="S272" s="35"/>
      <c r="T272" s="36" t="s">
        <v>64</v>
      </c>
      <c r="U272" s="293">
        <v>1350</v>
      </c>
      <c r="V272" s="294">
        <f t="shared" si="13"/>
        <v>1350</v>
      </c>
      <c r="W272" s="37">
        <f>IFERROR(IF(V272=0,"",ROUNDUP(V272/H272,0)*0.02175),"")</f>
        <v>1.9574999999999998</v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72">
        <v>4607091384147</v>
      </c>
      <c r="E273" s="317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532" t="s">
        <v>441</v>
      </c>
      <c r="N273" s="374"/>
      <c r="O273" s="374"/>
      <c r="P273" s="374"/>
      <c r="Q273" s="317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72">
        <v>4607091384154</v>
      </c>
      <c r="E274" s="317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5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4"/>
      <c r="O274" s="374"/>
      <c r="P274" s="374"/>
      <c r="Q274" s="317"/>
      <c r="R274" s="35"/>
      <c r="S274" s="35"/>
      <c r="T274" s="36" t="s">
        <v>64</v>
      </c>
      <c r="U274" s="293">
        <v>50</v>
      </c>
      <c r="V274" s="294">
        <f t="shared" si="13"/>
        <v>50</v>
      </c>
      <c r="W274" s="37">
        <f>IFERROR(IF(V274=0,"",ROUNDUP(V274/H274,0)*0.00937),"")</f>
        <v>9.3700000000000006E-2</v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72">
        <v>4607091384161</v>
      </c>
      <c r="E275" s="317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5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4"/>
      <c r="O275" s="374"/>
      <c r="P275" s="374"/>
      <c r="Q275" s="317"/>
      <c r="R275" s="35"/>
      <c r="S275" s="35"/>
      <c r="T275" s="36" t="s">
        <v>64</v>
      </c>
      <c r="U275" s="293">
        <v>10</v>
      </c>
      <c r="V275" s="294">
        <f t="shared" si="13"/>
        <v>10</v>
      </c>
      <c r="W275" s="37">
        <f>IFERROR(IF(V275=0,"",ROUNDUP(V275/H275,0)*0.00937),"")</f>
        <v>1.874E-2</v>
      </c>
      <c r="X275" s="57"/>
      <c r="Y275" s="58"/>
      <c r="AC275" s="219" t="s">
        <v>1</v>
      </c>
    </row>
    <row r="276" spans="1:29" x14ac:dyDescent="0.2">
      <c r="A276" s="376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77"/>
      <c r="M276" s="375" t="s">
        <v>65</v>
      </c>
      <c r="N276" s="329"/>
      <c r="O276" s="329"/>
      <c r="P276" s="329"/>
      <c r="Q276" s="329"/>
      <c r="R276" s="329"/>
      <c r="S276" s="330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395.33333333333331</v>
      </c>
      <c r="V276" s="295">
        <f>IFERROR(V268/H268,"0")+IFERROR(V269/H269,"0")+IFERROR(V270/H270,"0")+IFERROR(V271/H271,"0")+IFERROR(V272/H272,"0")+IFERROR(V273/H273,"0")+IFERROR(V274/H274,"0")+IFERROR(V275/H275,"0")</f>
        <v>396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8.464439999999998</v>
      </c>
      <c r="X276" s="296"/>
      <c r="Y276" s="296"/>
    </row>
    <row r="277" spans="1:29" x14ac:dyDescent="0.2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77"/>
      <c r="M277" s="375" t="s">
        <v>65</v>
      </c>
      <c r="N277" s="329"/>
      <c r="O277" s="329"/>
      <c r="P277" s="329"/>
      <c r="Q277" s="329"/>
      <c r="R277" s="329"/>
      <c r="S277" s="330"/>
      <c r="T277" s="38" t="s">
        <v>64</v>
      </c>
      <c r="U277" s="295">
        <f>IFERROR(SUM(U268:U275),"0")</f>
        <v>5810</v>
      </c>
      <c r="V277" s="295">
        <f>IFERROR(SUM(V268:V275),"0")</f>
        <v>5820</v>
      </c>
      <c r="W277" s="38"/>
      <c r="X277" s="296"/>
      <c r="Y277" s="296"/>
    </row>
    <row r="278" spans="1:29" ht="14.25" customHeight="1" x14ac:dyDescent="0.25">
      <c r="A278" s="371" t="s">
        <v>98</v>
      </c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72">
        <v>4607091383980</v>
      </c>
      <c r="E279" s="317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4"/>
      <c r="O279" s="374"/>
      <c r="P279" s="374"/>
      <c r="Q279" s="317"/>
      <c r="R279" s="35"/>
      <c r="S279" s="35"/>
      <c r="T279" s="36" t="s">
        <v>64</v>
      </c>
      <c r="U279" s="293">
        <v>700</v>
      </c>
      <c r="V279" s="294">
        <f>IFERROR(IF(U279="",0,CEILING((U279/$H279),1)*$H279),"")</f>
        <v>705</v>
      </c>
      <c r="W279" s="37">
        <f>IFERROR(IF(V279=0,"",ROUNDUP(V279/H279,0)*0.02175),"")</f>
        <v>1.0222499999999999</v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72">
        <v>4607091384178</v>
      </c>
      <c r="E280" s="317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5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4"/>
      <c r="O280" s="374"/>
      <c r="P280" s="374"/>
      <c r="Q280" s="317"/>
      <c r="R280" s="35"/>
      <c r="S280" s="35"/>
      <c r="T280" s="36" t="s">
        <v>64</v>
      </c>
      <c r="U280" s="293">
        <v>8</v>
      </c>
      <c r="V280" s="294">
        <f>IFERROR(IF(U280="",0,CEILING((U280/$H280),1)*$H280),"")</f>
        <v>8</v>
      </c>
      <c r="W280" s="37">
        <f>IFERROR(IF(V280=0,"",ROUNDUP(V280/H280,0)*0.00937),"")</f>
        <v>1.874E-2</v>
      </c>
      <c r="X280" s="57"/>
      <c r="Y280" s="58"/>
      <c r="AC280" s="221" t="s">
        <v>1</v>
      </c>
    </row>
    <row r="281" spans="1:29" x14ac:dyDescent="0.2">
      <c r="A281" s="376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77"/>
      <c r="M281" s="375" t="s">
        <v>65</v>
      </c>
      <c r="N281" s="329"/>
      <c r="O281" s="329"/>
      <c r="P281" s="329"/>
      <c r="Q281" s="329"/>
      <c r="R281" s="329"/>
      <c r="S281" s="330"/>
      <c r="T281" s="38" t="s">
        <v>66</v>
      </c>
      <c r="U281" s="295">
        <f>IFERROR(U279/H279,"0")+IFERROR(U280/H280,"0")</f>
        <v>48.666666666666664</v>
      </c>
      <c r="V281" s="295">
        <f>IFERROR(V279/H279,"0")+IFERROR(V280/H280,"0")</f>
        <v>49</v>
      </c>
      <c r="W281" s="295">
        <f>IFERROR(IF(W279="",0,W279),"0")+IFERROR(IF(W280="",0,W280),"0")</f>
        <v>1.0409899999999999</v>
      </c>
      <c r="X281" s="296"/>
      <c r="Y281" s="296"/>
    </row>
    <row r="282" spans="1:29" x14ac:dyDescent="0.2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77"/>
      <c r="M282" s="375" t="s">
        <v>65</v>
      </c>
      <c r="N282" s="329"/>
      <c r="O282" s="329"/>
      <c r="P282" s="329"/>
      <c r="Q282" s="329"/>
      <c r="R282" s="329"/>
      <c r="S282" s="330"/>
      <c r="T282" s="38" t="s">
        <v>64</v>
      </c>
      <c r="U282" s="295">
        <f>IFERROR(SUM(U279:U280),"0")</f>
        <v>708</v>
      </c>
      <c r="V282" s="295">
        <f>IFERROR(SUM(V279:V280),"0")</f>
        <v>713</v>
      </c>
      <c r="W282" s="38"/>
      <c r="X282" s="296"/>
      <c r="Y282" s="296"/>
    </row>
    <row r="283" spans="1:29" ht="14.25" customHeight="1" x14ac:dyDescent="0.25">
      <c r="A283" s="371" t="s">
        <v>59</v>
      </c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72">
        <v>4607091384833</v>
      </c>
      <c r="E284" s="317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537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74"/>
      <c r="O284" s="374"/>
      <c r="P284" s="374"/>
      <c r="Q284" s="317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72">
        <v>4607091384857</v>
      </c>
      <c r="E285" s="317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53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74"/>
      <c r="O285" s="374"/>
      <c r="P285" s="374"/>
      <c r="Q285" s="317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76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77"/>
      <c r="M286" s="375" t="s">
        <v>65</v>
      </c>
      <c r="N286" s="329"/>
      <c r="O286" s="329"/>
      <c r="P286" s="329"/>
      <c r="Q286" s="329"/>
      <c r="R286" s="329"/>
      <c r="S286" s="330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77"/>
      <c r="M287" s="375" t="s">
        <v>65</v>
      </c>
      <c r="N287" s="329"/>
      <c r="O287" s="329"/>
      <c r="P287" s="329"/>
      <c r="Q287" s="329"/>
      <c r="R287" s="329"/>
      <c r="S287" s="330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71" t="s">
        <v>67</v>
      </c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72">
        <v>4607091384260</v>
      </c>
      <c r="E289" s="317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5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74"/>
      <c r="O289" s="374"/>
      <c r="P289" s="374"/>
      <c r="Q289" s="317"/>
      <c r="R289" s="35"/>
      <c r="S289" s="35"/>
      <c r="T289" s="36" t="s">
        <v>64</v>
      </c>
      <c r="U289" s="293">
        <v>50</v>
      </c>
      <c r="V289" s="294">
        <f>IFERROR(IF(U289="",0,CEILING((U289/$H289),1)*$H289),"")</f>
        <v>54.6</v>
      </c>
      <c r="W289" s="37">
        <f>IFERROR(IF(V289=0,"",ROUNDUP(V289/H289,0)*0.02175),"")</f>
        <v>0.15225</v>
      </c>
      <c r="X289" s="57"/>
      <c r="Y289" s="58"/>
      <c r="AC289" s="224" t="s">
        <v>1</v>
      </c>
    </row>
    <row r="290" spans="1:29" x14ac:dyDescent="0.2">
      <c r="A290" s="376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77"/>
      <c r="M290" s="375" t="s">
        <v>65</v>
      </c>
      <c r="N290" s="329"/>
      <c r="O290" s="329"/>
      <c r="P290" s="329"/>
      <c r="Q290" s="329"/>
      <c r="R290" s="329"/>
      <c r="S290" s="330"/>
      <c r="T290" s="38" t="s">
        <v>66</v>
      </c>
      <c r="U290" s="295">
        <f>IFERROR(U289/H289,"0")</f>
        <v>6.4102564102564106</v>
      </c>
      <c r="V290" s="295">
        <f>IFERROR(V289/H289,"0")</f>
        <v>7</v>
      </c>
      <c r="W290" s="295">
        <f>IFERROR(IF(W289="",0,W289),"0")</f>
        <v>0.15225</v>
      </c>
      <c r="X290" s="296"/>
      <c r="Y290" s="296"/>
    </row>
    <row r="291" spans="1:29" x14ac:dyDescent="0.2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77"/>
      <c r="M291" s="375" t="s">
        <v>65</v>
      </c>
      <c r="N291" s="329"/>
      <c r="O291" s="329"/>
      <c r="P291" s="329"/>
      <c r="Q291" s="329"/>
      <c r="R291" s="329"/>
      <c r="S291" s="330"/>
      <c r="T291" s="38" t="s">
        <v>64</v>
      </c>
      <c r="U291" s="295">
        <f>IFERROR(SUM(U289:U289),"0")</f>
        <v>50</v>
      </c>
      <c r="V291" s="295">
        <f>IFERROR(SUM(V289:V289),"0")</f>
        <v>54.6</v>
      </c>
      <c r="W291" s="38"/>
      <c r="X291" s="296"/>
      <c r="Y291" s="296"/>
    </row>
    <row r="292" spans="1:29" ht="14.25" customHeight="1" x14ac:dyDescent="0.25">
      <c r="A292" s="371" t="s">
        <v>198</v>
      </c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72">
        <v>4607091384673</v>
      </c>
      <c r="E293" s="317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74"/>
      <c r="O293" s="374"/>
      <c r="P293" s="374"/>
      <c r="Q293" s="317"/>
      <c r="R293" s="35"/>
      <c r="S293" s="35"/>
      <c r="T293" s="36" t="s">
        <v>64</v>
      </c>
      <c r="U293" s="293">
        <v>70</v>
      </c>
      <c r="V293" s="294">
        <f>IFERROR(IF(U293="",0,CEILING((U293/$H293),1)*$H293),"")</f>
        <v>70.2</v>
      </c>
      <c r="W293" s="37">
        <f>IFERROR(IF(V293=0,"",ROUNDUP(V293/H293,0)*0.02175),"")</f>
        <v>0.19574999999999998</v>
      </c>
      <c r="X293" s="57"/>
      <c r="Y293" s="58"/>
      <c r="AC293" s="225" t="s">
        <v>1</v>
      </c>
    </row>
    <row r="294" spans="1:29" x14ac:dyDescent="0.2">
      <c r="A294" s="376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77"/>
      <c r="M294" s="375" t="s">
        <v>65</v>
      </c>
      <c r="N294" s="329"/>
      <c r="O294" s="329"/>
      <c r="P294" s="329"/>
      <c r="Q294" s="329"/>
      <c r="R294" s="329"/>
      <c r="S294" s="330"/>
      <c r="T294" s="38" t="s">
        <v>66</v>
      </c>
      <c r="U294" s="295">
        <f>IFERROR(U293/H293,"0")</f>
        <v>8.9743589743589745</v>
      </c>
      <c r="V294" s="295">
        <f>IFERROR(V293/H293,"0")</f>
        <v>9</v>
      </c>
      <c r="W294" s="295">
        <f>IFERROR(IF(W293="",0,W293),"0")</f>
        <v>0.19574999999999998</v>
      </c>
      <c r="X294" s="296"/>
      <c r="Y294" s="296"/>
    </row>
    <row r="295" spans="1:29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77"/>
      <c r="M295" s="375" t="s">
        <v>65</v>
      </c>
      <c r="N295" s="329"/>
      <c r="O295" s="329"/>
      <c r="P295" s="329"/>
      <c r="Q295" s="329"/>
      <c r="R295" s="329"/>
      <c r="S295" s="330"/>
      <c r="T295" s="38" t="s">
        <v>64</v>
      </c>
      <c r="U295" s="295">
        <f>IFERROR(SUM(U293:U293),"0")</f>
        <v>70</v>
      </c>
      <c r="V295" s="295">
        <f>IFERROR(SUM(V293:V293),"0")</f>
        <v>70.2</v>
      </c>
      <c r="W295" s="38"/>
      <c r="X295" s="296"/>
      <c r="Y295" s="296"/>
    </row>
    <row r="296" spans="1:29" ht="16.5" customHeight="1" x14ac:dyDescent="0.25">
      <c r="A296" s="370" t="s">
        <v>458</v>
      </c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289"/>
      <c r="Y296" s="289"/>
    </row>
    <row r="297" spans="1:29" ht="14.25" customHeight="1" x14ac:dyDescent="0.25">
      <c r="A297" s="371" t="s">
        <v>105</v>
      </c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72">
        <v>4607091384185</v>
      </c>
      <c r="E298" s="317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74"/>
      <c r="O298" s="374"/>
      <c r="P298" s="374"/>
      <c r="Q298" s="317"/>
      <c r="R298" s="35"/>
      <c r="S298" s="35"/>
      <c r="T298" s="36" t="s">
        <v>64</v>
      </c>
      <c r="U298" s="293">
        <v>100</v>
      </c>
      <c r="V298" s="294">
        <f>IFERROR(IF(U298="",0,CEILING((U298/$H298),1)*$H298),"")</f>
        <v>108</v>
      </c>
      <c r="W298" s="37">
        <f>IFERROR(IF(V298=0,"",ROUNDUP(V298/H298,0)*0.02175),"")</f>
        <v>0.19574999999999998</v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72">
        <v>4607091384192</v>
      </c>
      <c r="E299" s="317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5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74"/>
      <c r="O299" s="374"/>
      <c r="P299" s="374"/>
      <c r="Q299" s="317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72">
        <v>4680115881907</v>
      </c>
      <c r="E300" s="317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543" t="s">
        <v>465</v>
      </c>
      <c r="N300" s="374"/>
      <c r="O300" s="374"/>
      <c r="P300" s="374"/>
      <c r="Q300" s="317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72">
        <v>4607091384680</v>
      </c>
      <c r="E301" s="317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5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74"/>
      <c r="O301" s="374"/>
      <c r="P301" s="374"/>
      <c r="Q301" s="317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76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77"/>
      <c r="M302" s="375" t="s">
        <v>65</v>
      </c>
      <c r="N302" s="329"/>
      <c r="O302" s="329"/>
      <c r="P302" s="329"/>
      <c r="Q302" s="329"/>
      <c r="R302" s="329"/>
      <c r="S302" s="330"/>
      <c r="T302" s="38" t="s">
        <v>66</v>
      </c>
      <c r="U302" s="295">
        <f>IFERROR(U298/H298,"0")+IFERROR(U299/H299,"0")+IFERROR(U300/H300,"0")+IFERROR(U301/H301,"0")</f>
        <v>8.3333333333333339</v>
      </c>
      <c r="V302" s="295">
        <f>IFERROR(V298/H298,"0")+IFERROR(V299/H299,"0")+IFERROR(V300/H300,"0")+IFERROR(V301/H301,"0")</f>
        <v>9</v>
      </c>
      <c r="W302" s="295">
        <f>IFERROR(IF(W298="",0,W298),"0")+IFERROR(IF(W299="",0,W299),"0")+IFERROR(IF(W300="",0,W300),"0")+IFERROR(IF(W301="",0,W301),"0")</f>
        <v>0.19574999999999998</v>
      </c>
      <c r="X302" s="296"/>
      <c r="Y302" s="296"/>
    </row>
    <row r="303" spans="1:29" x14ac:dyDescent="0.2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77"/>
      <c r="M303" s="375" t="s">
        <v>65</v>
      </c>
      <c r="N303" s="329"/>
      <c r="O303" s="329"/>
      <c r="P303" s="329"/>
      <c r="Q303" s="329"/>
      <c r="R303" s="329"/>
      <c r="S303" s="330"/>
      <c r="T303" s="38" t="s">
        <v>64</v>
      </c>
      <c r="U303" s="295">
        <f>IFERROR(SUM(U298:U301),"0")</f>
        <v>100</v>
      </c>
      <c r="V303" s="295">
        <f>IFERROR(SUM(V298:V301),"0")</f>
        <v>108</v>
      </c>
      <c r="W303" s="38"/>
      <c r="X303" s="296"/>
      <c r="Y303" s="296"/>
    </row>
    <row r="304" spans="1:29" ht="14.25" customHeight="1" x14ac:dyDescent="0.25">
      <c r="A304" s="371" t="s">
        <v>59</v>
      </c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72">
        <v>4607091384802</v>
      </c>
      <c r="E305" s="317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74"/>
      <c r="O305" s="374"/>
      <c r="P305" s="374"/>
      <c r="Q305" s="317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72">
        <v>4607091384826</v>
      </c>
      <c r="E306" s="317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5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74"/>
      <c r="O306" s="374"/>
      <c r="P306" s="374"/>
      <c r="Q306" s="317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76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77"/>
      <c r="M307" s="375" t="s">
        <v>65</v>
      </c>
      <c r="N307" s="329"/>
      <c r="O307" s="329"/>
      <c r="P307" s="329"/>
      <c r="Q307" s="329"/>
      <c r="R307" s="329"/>
      <c r="S307" s="330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77"/>
      <c r="M308" s="375" t="s">
        <v>65</v>
      </c>
      <c r="N308" s="329"/>
      <c r="O308" s="329"/>
      <c r="P308" s="329"/>
      <c r="Q308" s="329"/>
      <c r="R308" s="329"/>
      <c r="S308" s="330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71" t="s">
        <v>67</v>
      </c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72">
        <v>4680115881976</v>
      </c>
      <c r="E310" s="317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547" t="s">
        <v>474</v>
      </c>
      <c r="N310" s="374"/>
      <c r="O310" s="374"/>
      <c r="P310" s="374"/>
      <c r="Q310" s="317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72">
        <v>4680115881969</v>
      </c>
      <c r="E311" s="317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548" t="s">
        <v>477</v>
      </c>
      <c r="N311" s="374"/>
      <c r="O311" s="374"/>
      <c r="P311" s="374"/>
      <c r="Q311" s="317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72">
        <v>4607091384246</v>
      </c>
      <c r="E312" s="317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5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74"/>
      <c r="O312" s="374"/>
      <c r="P312" s="374"/>
      <c r="Q312" s="317"/>
      <c r="R312" s="35"/>
      <c r="S312" s="35"/>
      <c r="T312" s="36" t="s">
        <v>64</v>
      </c>
      <c r="U312" s="293">
        <v>40</v>
      </c>
      <c r="V312" s="294">
        <f>IFERROR(IF(U312="",0,CEILING((U312/$H312),1)*$H312),"")</f>
        <v>46.8</v>
      </c>
      <c r="W312" s="37">
        <f>IFERROR(IF(V312=0,"",ROUNDUP(V312/H312,0)*0.02175),"")</f>
        <v>0.1305</v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72">
        <v>4607091384253</v>
      </c>
      <c r="E313" s="317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74"/>
      <c r="O313" s="374"/>
      <c r="P313" s="374"/>
      <c r="Q313" s="317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76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77"/>
      <c r="M314" s="375" t="s">
        <v>65</v>
      </c>
      <c r="N314" s="329"/>
      <c r="O314" s="329"/>
      <c r="P314" s="329"/>
      <c r="Q314" s="329"/>
      <c r="R314" s="329"/>
      <c r="S314" s="330"/>
      <c r="T314" s="38" t="s">
        <v>66</v>
      </c>
      <c r="U314" s="295">
        <f>IFERROR(U310/H310,"0")+IFERROR(U311/H311,"0")+IFERROR(U312/H312,"0")+IFERROR(U313/H313,"0")</f>
        <v>5.1282051282051286</v>
      </c>
      <c r="V314" s="295">
        <f>IFERROR(V310/H310,"0")+IFERROR(V311/H311,"0")+IFERROR(V312/H312,"0")+IFERROR(V313/H313,"0")</f>
        <v>6</v>
      </c>
      <c r="W314" s="295">
        <f>IFERROR(IF(W310="",0,W310),"0")+IFERROR(IF(W311="",0,W311),"0")+IFERROR(IF(W312="",0,W312),"0")+IFERROR(IF(W313="",0,W313),"0")</f>
        <v>0.1305</v>
      </c>
      <c r="X314" s="296"/>
      <c r="Y314" s="296"/>
    </row>
    <row r="315" spans="1:29" x14ac:dyDescent="0.2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77"/>
      <c r="M315" s="375" t="s">
        <v>65</v>
      </c>
      <c r="N315" s="329"/>
      <c r="O315" s="329"/>
      <c r="P315" s="329"/>
      <c r="Q315" s="329"/>
      <c r="R315" s="329"/>
      <c r="S315" s="330"/>
      <c r="T315" s="38" t="s">
        <v>64</v>
      </c>
      <c r="U315" s="295">
        <f>IFERROR(SUM(U310:U313),"0")</f>
        <v>40</v>
      </c>
      <c r="V315" s="295">
        <f>IFERROR(SUM(V310:V313),"0")</f>
        <v>46.8</v>
      </c>
      <c r="W315" s="38"/>
      <c r="X315" s="296"/>
      <c r="Y315" s="296"/>
    </row>
    <row r="316" spans="1:29" ht="14.25" customHeight="1" x14ac:dyDescent="0.25">
      <c r="A316" s="371" t="s">
        <v>198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72">
        <v>4607091389357</v>
      </c>
      <c r="E317" s="317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551" t="s">
        <v>484</v>
      </c>
      <c r="N317" s="374"/>
      <c r="O317" s="374"/>
      <c r="P317" s="374"/>
      <c r="Q317" s="317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76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77"/>
      <c r="M318" s="375" t="s">
        <v>65</v>
      </c>
      <c r="N318" s="329"/>
      <c r="O318" s="329"/>
      <c r="P318" s="329"/>
      <c r="Q318" s="329"/>
      <c r="R318" s="329"/>
      <c r="S318" s="330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77"/>
      <c r="M319" s="375" t="s">
        <v>65</v>
      </c>
      <c r="N319" s="329"/>
      <c r="O319" s="329"/>
      <c r="P319" s="329"/>
      <c r="Q319" s="329"/>
      <c r="R319" s="329"/>
      <c r="S319" s="330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68" t="s">
        <v>485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49"/>
      <c r="Y320" s="49"/>
    </row>
    <row r="321" spans="1:29" ht="16.5" customHeight="1" x14ac:dyDescent="0.25">
      <c r="A321" s="370" t="s">
        <v>486</v>
      </c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289"/>
      <c r="Y321" s="289"/>
    </row>
    <row r="322" spans="1:29" ht="14.25" customHeight="1" x14ac:dyDescent="0.25">
      <c r="A322" s="371" t="s">
        <v>105</v>
      </c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72">
        <v>4607091389708</v>
      </c>
      <c r="E323" s="317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74"/>
      <c r="O323" s="374"/>
      <c r="P323" s="374"/>
      <c r="Q323" s="317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72">
        <v>4607091389692</v>
      </c>
      <c r="E324" s="317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553" t="s">
        <v>491</v>
      </c>
      <c r="N324" s="374"/>
      <c r="O324" s="374"/>
      <c r="P324" s="374"/>
      <c r="Q324" s="317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76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77"/>
      <c r="M325" s="375" t="s">
        <v>65</v>
      </c>
      <c r="N325" s="329"/>
      <c r="O325" s="329"/>
      <c r="P325" s="329"/>
      <c r="Q325" s="329"/>
      <c r="R325" s="329"/>
      <c r="S325" s="330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77"/>
      <c r="M326" s="375" t="s">
        <v>65</v>
      </c>
      <c r="N326" s="329"/>
      <c r="O326" s="329"/>
      <c r="P326" s="329"/>
      <c r="Q326" s="329"/>
      <c r="R326" s="329"/>
      <c r="S326" s="330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71" t="s">
        <v>59</v>
      </c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72">
        <v>4607091389753</v>
      </c>
      <c r="E328" s="317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55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74"/>
      <c r="O328" s="374"/>
      <c r="P328" s="374"/>
      <c r="Q328" s="317"/>
      <c r="R328" s="35"/>
      <c r="S328" s="35"/>
      <c r="T328" s="36" t="s">
        <v>64</v>
      </c>
      <c r="U328" s="293">
        <v>150</v>
      </c>
      <c r="V328" s="294">
        <f t="shared" ref="V328:V334" si="14">IFERROR(IF(U328="",0,CEILING((U328/$H328),1)*$H328),"")</f>
        <v>151.20000000000002</v>
      </c>
      <c r="W328" s="37">
        <f>IFERROR(IF(V328=0,"",ROUNDUP(V328/H328,0)*0.00753),"")</f>
        <v>0.27107999999999999</v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72">
        <v>4607091389760</v>
      </c>
      <c r="E329" s="317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74"/>
      <c r="O329" s="374"/>
      <c r="P329" s="374"/>
      <c r="Q329" s="317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72">
        <v>4607091389746</v>
      </c>
      <c r="E330" s="317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55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74"/>
      <c r="O330" s="374"/>
      <c r="P330" s="374"/>
      <c r="Q330" s="317"/>
      <c r="R330" s="35"/>
      <c r="S330" s="35"/>
      <c r="T330" s="36" t="s">
        <v>64</v>
      </c>
      <c r="U330" s="293">
        <v>100</v>
      </c>
      <c r="V330" s="294">
        <f t="shared" si="14"/>
        <v>100.80000000000001</v>
      </c>
      <c r="W330" s="37">
        <f>IFERROR(IF(V330=0,"",ROUNDUP(V330/H330,0)*0.00753),"")</f>
        <v>0.18071999999999999</v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72">
        <v>4607091384338</v>
      </c>
      <c r="E331" s="317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5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74"/>
      <c r="O331" s="374"/>
      <c r="P331" s="374"/>
      <c r="Q331" s="317"/>
      <c r="R331" s="35"/>
      <c r="S331" s="35"/>
      <c r="T331" s="36" t="s">
        <v>64</v>
      </c>
      <c r="U331" s="293">
        <v>105</v>
      </c>
      <c r="V331" s="294">
        <f t="shared" si="14"/>
        <v>105</v>
      </c>
      <c r="W331" s="37">
        <f>IFERROR(IF(V331=0,"",ROUNDUP(V331/H331,0)*0.00502),"")</f>
        <v>0.251</v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72">
        <v>4607091389524</v>
      </c>
      <c r="E332" s="317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74"/>
      <c r="O332" s="374"/>
      <c r="P332" s="374"/>
      <c r="Q332" s="317"/>
      <c r="R332" s="35"/>
      <c r="S332" s="35"/>
      <c r="T332" s="36" t="s">
        <v>64</v>
      </c>
      <c r="U332" s="293">
        <v>17.5</v>
      </c>
      <c r="V332" s="294">
        <f t="shared" si="14"/>
        <v>18.900000000000002</v>
      </c>
      <c r="W332" s="37">
        <f>IFERROR(IF(V332=0,"",ROUNDUP(V332/H332,0)*0.00502),"")</f>
        <v>4.5179999999999998E-2</v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72">
        <v>4607091384345</v>
      </c>
      <c r="E333" s="317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74"/>
      <c r="O333" s="374"/>
      <c r="P333" s="374"/>
      <c r="Q333" s="317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72">
        <v>4607091389531</v>
      </c>
      <c r="E334" s="317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74"/>
      <c r="O334" s="374"/>
      <c r="P334" s="374"/>
      <c r="Q334" s="317"/>
      <c r="R334" s="35"/>
      <c r="S334" s="35"/>
      <c r="T334" s="36" t="s">
        <v>64</v>
      </c>
      <c r="U334" s="293">
        <v>70</v>
      </c>
      <c r="V334" s="294">
        <f t="shared" si="14"/>
        <v>71.400000000000006</v>
      </c>
      <c r="W334" s="37">
        <f>IFERROR(IF(V334=0,"",ROUNDUP(V334/H334,0)*0.00502),"")</f>
        <v>0.17068</v>
      </c>
      <c r="X334" s="57"/>
      <c r="Y334" s="58"/>
      <c r="AC334" s="245" t="s">
        <v>1</v>
      </c>
    </row>
    <row r="335" spans="1:29" x14ac:dyDescent="0.2">
      <c r="A335" s="376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77"/>
      <c r="M335" s="375" t="s">
        <v>65</v>
      </c>
      <c r="N335" s="329"/>
      <c r="O335" s="329"/>
      <c r="P335" s="329"/>
      <c r="Q335" s="329"/>
      <c r="R335" s="329"/>
      <c r="S335" s="330"/>
      <c r="T335" s="38" t="s">
        <v>66</v>
      </c>
      <c r="U335" s="295">
        <f>IFERROR(U328/H328,"0")+IFERROR(U329/H329,"0")+IFERROR(U330/H330,"0")+IFERROR(U331/H331,"0")+IFERROR(U332/H332,"0")+IFERROR(U333/H333,"0")+IFERROR(U334/H334,"0")</f>
        <v>151.19047619047618</v>
      </c>
      <c r="V335" s="295">
        <f>IFERROR(V328/H328,"0")+IFERROR(V329/H329,"0")+IFERROR(V330/H330,"0")+IFERROR(V331/H331,"0")+IFERROR(V332/H332,"0")+IFERROR(V333/H333,"0")+IFERROR(V334/H334,"0")</f>
        <v>153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0.91866000000000003</v>
      </c>
      <c r="X335" s="296"/>
      <c r="Y335" s="296"/>
    </row>
    <row r="336" spans="1:29" x14ac:dyDescent="0.2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77"/>
      <c r="M336" s="375" t="s">
        <v>65</v>
      </c>
      <c r="N336" s="329"/>
      <c r="O336" s="329"/>
      <c r="P336" s="329"/>
      <c r="Q336" s="329"/>
      <c r="R336" s="329"/>
      <c r="S336" s="330"/>
      <c r="T336" s="38" t="s">
        <v>64</v>
      </c>
      <c r="U336" s="295">
        <f>IFERROR(SUM(U328:U334),"0")</f>
        <v>442.5</v>
      </c>
      <c r="V336" s="295">
        <f>IFERROR(SUM(V328:V334),"0")</f>
        <v>447.29999999999995</v>
      </c>
      <c r="W336" s="38"/>
      <c r="X336" s="296"/>
      <c r="Y336" s="296"/>
    </row>
    <row r="337" spans="1:29" ht="14.25" customHeight="1" x14ac:dyDescent="0.25">
      <c r="A337" s="371" t="s">
        <v>67</v>
      </c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72">
        <v>4607091389685</v>
      </c>
      <c r="E338" s="317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56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74"/>
      <c r="O338" s="374"/>
      <c r="P338" s="374"/>
      <c r="Q338" s="317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72">
        <v>4607091389654</v>
      </c>
      <c r="E339" s="317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562" t="s">
        <v>510</v>
      </c>
      <c r="N339" s="374"/>
      <c r="O339" s="374"/>
      <c r="P339" s="374"/>
      <c r="Q339" s="317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72">
        <v>4607091384352</v>
      </c>
      <c r="E340" s="317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5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74"/>
      <c r="O340" s="374"/>
      <c r="P340" s="374"/>
      <c r="Q340" s="317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72">
        <v>4607091389661</v>
      </c>
      <c r="E341" s="317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56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74"/>
      <c r="O341" s="374"/>
      <c r="P341" s="374"/>
      <c r="Q341" s="317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76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77"/>
      <c r="M342" s="375" t="s">
        <v>65</v>
      </c>
      <c r="N342" s="329"/>
      <c r="O342" s="329"/>
      <c r="P342" s="329"/>
      <c r="Q342" s="329"/>
      <c r="R342" s="329"/>
      <c r="S342" s="330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77"/>
      <c r="M343" s="375" t="s">
        <v>65</v>
      </c>
      <c r="N343" s="329"/>
      <c r="O343" s="329"/>
      <c r="P343" s="329"/>
      <c r="Q343" s="329"/>
      <c r="R343" s="329"/>
      <c r="S343" s="330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71" t="s">
        <v>198</v>
      </c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72">
        <v>4680115881648</v>
      </c>
      <c r="E345" s="317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565" t="s">
        <v>517</v>
      </c>
      <c r="N345" s="374"/>
      <c r="O345" s="374"/>
      <c r="P345" s="374"/>
      <c r="Q345" s="317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76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77"/>
      <c r="M346" s="375" t="s">
        <v>65</v>
      </c>
      <c r="N346" s="329"/>
      <c r="O346" s="329"/>
      <c r="P346" s="329"/>
      <c r="Q346" s="329"/>
      <c r="R346" s="329"/>
      <c r="S346" s="330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77"/>
      <c r="M347" s="375" t="s">
        <v>65</v>
      </c>
      <c r="N347" s="329"/>
      <c r="O347" s="329"/>
      <c r="P347" s="329"/>
      <c r="Q347" s="329"/>
      <c r="R347" s="329"/>
      <c r="S347" s="330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70" t="s">
        <v>518</v>
      </c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289"/>
      <c r="Y348" s="289"/>
    </row>
    <row r="349" spans="1:29" ht="14.25" customHeight="1" x14ac:dyDescent="0.25">
      <c r="A349" s="371" t="s">
        <v>98</v>
      </c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72">
        <v>4607091389388</v>
      </c>
      <c r="E350" s="317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5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74"/>
      <c r="O350" s="374"/>
      <c r="P350" s="374"/>
      <c r="Q350" s="317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72">
        <v>4607091389364</v>
      </c>
      <c r="E351" s="317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5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74"/>
      <c r="O351" s="374"/>
      <c r="P351" s="374"/>
      <c r="Q351" s="317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76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77"/>
      <c r="M352" s="375" t="s">
        <v>65</v>
      </c>
      <c r="N352" s="329"/>
      <c r="O352" s="329"/>
      <c r="P352" s="329"/>
      <c r="Q352" s="329"/>
      <c r="R352" s="329"/>
      <c r="S352" s="330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77"/>
      <c r="M353" s="375" t="s">
        <v>65</v>
      </c>
      <c r="N353" s="329"/>
      <c r="O353" s="329"/>
      <c r="P353" s="329"/>
      <c r="Q353" s="329"/>
      <c r="R353" s="329"/>
      <c r="S353" s="330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71" t="s">
        <v>59</v>
      </c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72">
        <v>4607091389739</v>
      </c>
      <c r="E355" s="317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5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74"/>
      <c r="O355" s="374"/>
      <c r="P355" s="374"/>
      <c r="Q355" s="317"/>
      <c r="R355" s="35"/>
      <c r="S355" s="35"/>
      <c r="T355" s="36" t="s">
        <v>64</v>
      </c>
      <c r="U355" s="293">
        <v>150</v>
      </c>
      <c r="V355" s="294">
        <f>IFERROR(IF(U355="",0,CEILING((U355/$H355),1)*$H355),"")</f>
        <v>151.20000000000002</v>
      </c>
      <c r="W355" s="37">
        <f>IFERROR(IF(V355=0,"",ROUNDUP(V355/H355,0)*0.00753),"")</f>
        <v>0.27107999999999999</v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72">
        <v>4607091389425</v>
      </c>
      <c r="E356" s="317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5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74"/>
      <c r="O356" s="374"/>
      <c r="P356" s="374"/>
      <c r="Q356" s="317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72">
        <v>4680115880771</v>
      </c>
      <c r="E357" s="317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5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74"/>
      <c r="O357" s="374"/>
      <c r="P357" s="374"/>
      <c r="Q357" s="317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72">
        <v>4607091389500</v>
      </c>
      <c r="E358" s="317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5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74"/>
      <c r="O358" s="374"/>
      <c r="P358" s="374"/>
      <c r="Q358" s="317"/>
      <c r="R358" s="35"/>
      <c r="S358" s="35"/>
      <c r="T358" s="36" t="s">
        <v>64</v>
      </c>
      <c r="U358" s="293">
        <v>35</v>
      </c>
      <c r="V358" s="294">
        <f>IFERROR(IF(U358="",0,CEILING((U358/$H358),1)*$H358),"")</f>
        <v>35.700000000000003</v>
      </c>
      <c r="W358" s="37">
        <f>IFERROR(IF(V358=0,"",ROUNDUP(V358/H358,0)*0.00502),"")</f>
        <v>8.5339999999999999E-2</v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72">
        <v>4680115881983</v>
      </c>
      <c r="E359" s="317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572" t="s">
        <v>533</v>
      </c>
      <c r="N359" s="374"/>
      <c r="O359" s="374"/>
      <c r="P359" s="374"/>
      <c r="Q359" s="317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76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77"/>
      <c r="M360" s="375" t="s">
        <v>65</v>
      </c>
      <c r="N360" s="329"/>
      <c r="O360" s="329"/>
      <c r="P360" s="329"/>
      <c r="Q360" s="329"/>
      <c r="R360" s="329"/>
      <c r="S360" s="330"/>
      <c r="T360" s="38" t="s">
        <v>66</v>
      </c>
      <c r="U360" s="295">
        <f>IFERROR(U355/H355,"0")+IFERROR(U356/H356,"0")+IFERROR(U357/H357,"0")+IFERROR(U358/H358,"0")+IFERROR(U359/H359,"0")</f>
        <v>52.38095238095238</v>
      </c>
      <c r="V360" s="295">
        <f>IFERROR(V355/H355,"0")+IFERROR(V356/H356,"0")+IFERROR(V357/H357,"0")+IFERROR(V358/H358,"0")+IFERROR(V359/H359,"0")</f>
        <v>53</v>
      </c>
      <c r="W360" s="295">
        <f>IFERROR(IF(W355="",0,W355),"0")+IFERROR(IF(W356="",0,W356),"0")+IFERROR(IF(W357="",0,W357),"0")+IFERROR(IF(W358="",0,W358),"0")+IFERROR(IF(W359="",0,W359),"0")</f>
        <v>0.35641999999999996</v>
      </c>
      <c r="X360" s="296"/>
      <c r="Y360" s="296"/>
    </row>
    <row r="361" spans="1:29" x14ac:dyDescent="0.2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77"/>
      <c r="M361" s="375" t="s">
        <v>65</v>
      </c>
      <c r="N361" s="329"/>
      <c r="O361" s="329"/>
      <c r="P361" s="329"/>
      <c r="Q361" s="329"/>
      <c r="R361" s="329"/>
      <c r="S361" s="330"/>
      <c r="T361" s="38" t="s">
        <v>64</v>
      </c>
      <c r="U361" s="295">
        <f>IFERROR(SUM(U355:U359),"0")</f>
        <v>185</v>
      </c>
      <c r="V361" s="295">
        <f>IFERROR(SUM(V355:V359),"0")</f>
        <v>186.90000000000003</v>
      </c>
      <c r="W361" s="38"/>
      <c r="X361" s="296"/>
      <c r="Y361" s="296"/>
    </row>
    <row r="362" spans="1:29" ht="27.75" customHeight="1" x14ac:dyDescent="0.2">
      <c r="A362" s="368" t="s">
        <v>534</v>
      </c>
      <c r="B362" s="369"/>
      <c r="C362" s="369"/>
      <c r="D362" s="369"/>
      <c r="E362" s="369"/>
      <c r="F362" s="369"/>
      <c r="G362" s="369"/>
      <c r="H362" s="369"/>
      <c r="I362" s="369"/>
      <c r="J362" s="369"/>
      <c r="K362" s="369"/>
      <c r="L362" s="369"/>
      <c r="M362" s="369"/>
      <c r="N362" s="369"/>
      <c r="O362" s="369"/>
      <c r="P362" s="369"/>
      <c r="Q362" s="369"/>
      <c r="R362" s="369"/>
      <c r="S362" s="369"/>
      <c r="T362" s="369"/>
      <c r="U362" s="369"/>
      <c r="V362" s="369"/>
      <c r="W362" s="369"/>
      <c r="X362" s="49"/>
      <c r="Y362" s="49"/>
    </row>
    <row r="363" spans="1:29" ht="16.5" customHeight="1" x14ac:dyDescent="0.25">
      <c r="A363" s="370" t="s">
        <v>534</v>
      </c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289"/>
      <c r="Y363" s="289"/>
    </row>
    <row r="364" spans="1:29" ht="14.25" customHeight="1" x14ac:dyDescent="0.25">
      <c r="A364" s="371" t="s">
        <v>105</v>
      </c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72">
        <v>4607091389067</v>
      </c>
      <c r="E365" s="317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57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74"/>
      <c r="O365" s="374"/>
      <c r="P365" s="374"/>
      <c r="Q365" s="317"/>
      <c r="R365" s="35"/>
      <c r="S365" s="35"/>
      <c r="T365" s="36" t="s">
        <v>64</v>
      </c>
      <c r="U365" s="293">
        <v>100</v>
      </c>
      <c r="V365" s="294">
        <f t="shared" ref="V365:V374" si="15">IFERROR(IF(U365="",0,CEILING((U365/$H365),1)*$H365),"")</f>
        <v>100.32000000000001</v>
      </c>
      <c r="W365" s="37">
        <f>IFERROR(IF(V365=0,"",ROUNDUP(V365/H365,0)*0.01196),"")</f>
        <v>0.22724</v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72">
        <v>4607091383522</v>
      </c>
      <c r="E366" s="317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5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74"/>
      <c r="O366" s="374"/>
      <c r="P366" s="374"/>
      <c r="Q366" s="317"/>
      <c r="R366" s="35"/>
      <c r="S366" s="35"/>
      <c r="T366" s="36" t="s">
        <v>64</v>
      </c>
      <c r="U366" s="293">
        <v>250</v>
      </c>
      <c r="V366" s="294">
        <f t="shared" si="15"/>
        <v>253.44</v>
      </c>
      <c r="W366" s="37">
        <f>IFERROR(IF(V366=0,"",ROUNDUP(V366/H366,0)*0.01196),"")</f>
        <v>0.57408000000000003</v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72">
        <v>4607091384437</v>
      </c>
      <c r="E367" s="317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575" t="s">
        <v>541</v>
      </c>
      <c r="N367" s="374"/>
      <c r="O367" s="374"/>
      <c r="P367" s="374"/>
      <c r="Q367" s="317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72">
        <v>4607091389104</v>
      </c>
      <c r="E368" s="317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74"/>
      <c r="O368" s="374"/>
      <c r="P368" s="374"/>
      <c r="Q368" s="317"/>
      <c r="R368" s="35"/>
      <c r="S368" s="35"/>
      <c r="T368" s="36" t="s">
        <v>64</v>
      </c>
      <c r="U368" s="293">
        <v>150</v>
      </c>
      <c r="V368" s="294">
        <f t="shared" si="15"/>
        <v>153.12</v>
      </c>
      <c r="W368" s="37">
        <f>IFERROR(IF(V368=0,"",ROUNDUP(V368/H368,0)*0.01196),"")</f>
        <v>0.34683999999999998</v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72">
        <v>4607091389036</v>
      </c>
      <c r="E369" s="317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57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74"/>
      <c r="O369" s="374"/>
      <c r="P369" s="374"/>
      <c r="Q369" s="317"/>
      <c r="R369" s="35"/>
      <c r="S369" s="35"/>
      <c r="T369" s="36" t="s">
        <v>64</v>
      </c>
      <c r="U369" s="293">
        <v>40</v>
      </c>
      <c r="V369" s="294">
        <f t="shared" si="15"/>
        <v>40.799999999999997</v>
      </c>
      <c r="W369" s="37">
        <f>IFERROR(IF(V369=0,"",ROUNDUP(V369/H369,0)*0.00753),"")</f>
        <v>0.12801000000000001</v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72">
        <v>4680115880603</v>
      </c>
      <c r="E370" s="317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578" t="s">
        <v>548</v>
      </c>
      <c r="N370" s="374"/>
      <c r="O370" s="374"/>
      <c r="P370" s="374"/>
      <c r="Q370" s="317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72">
        <v>4607091389999</v>
      </c>
      <c r="E371" s="317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579" t="s">
        <v>551</v>
      </c>
      <c r="N371" s="374"/>
      <c r="O371" s="374"/>
      <c r="P371" s="374"/>
      <c r="Q371" s="317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72">
        <v>4680115882782</v>
      </c>
      <c r="E372" s="317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580" t="s">
        <v>554</v>
      </c>
      <c r="N372" s="374"/>
      <c r="O372" s="374"/>
      <c r="P372" s="374"/>
      <c r="Q372" s="317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72">
        <v>4607091389098</v>
      </c>
      <c r="E373" s="317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5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74"/>
      <c r="O373" s="374"/>
      <c r="P373" s="374"/>
      <c r="Q373" s="317"/>
      <c r="R373" s="35"/>
      <c r="S373" s="35"/>
      <c r="T373" s="36" t="s">
        <v>64</v>
      </c>
      <c r="U373" s="293">
        <v>20</v>
      </c>
      <c r="V373" s="294">
        <f t="shared" si="15"/>
        <v>21.599999999999998</v>
      </c>
      <c r="W373" s="37">
        <f>IFERROR(IF(V373=0,"",ROUNDUP(V373/H373,0)*0.00753),"")</f>
        <v>6.7769999999999997E-2</v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72">
        <v>4607091389982</v>
      </c>
      <c r="E374" s="317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582" t="s">
        <v>559</v>
      </c>
      <c r="N374" s="374"/>
      <c r="O374" s="374"/>
      <c r="P374" s="374"/>
      <c r="Q374" s="317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76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77"/>
      <c r="M375" s="375" t="s">
        <v>65</v>
      </c>
      <c r="N375" s="329"/>
      <c r="O375" s="329"/>
      <c r="P375" s="329"/>
      <c r="Q375" s="329"/>
      <c r="R375" s="329"/>
      <c r="S375" s="330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119.69696969696969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122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1.3439399999999999</v>
      </c>
      <c r="X375" s="296"/>
      <c r="Y375" s="296"/>
    </row>
    <row r="376" spans="1:29" x14ac:dyDescent="0.2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77"/>
      <c r="M376" s="375" t="s">
        <v>65</v>
      </c>
      <c r="N376" s="329"/>
      <c r="O376" s="329"/>
      <c r="P376" s="329"/>
      <c r="Q376" s="329"/>
      <c r="R376" s="329"/>
      <c r="S376" s="330"/>
      <c r="T376" s="38" t="s">
        <v>64</v>
      </c>
      <c r="U376" s="295">
        <f>IFERROR(SUM(U365:U374),"0")</f>
        <v>560</v>
      </c>
      <c r="V376" s="295">
        <f>IFERROR(SUM(V365:V374),"0")</f>
        <v>569.28</v>
      </c>
      <c r="W376" s="38"/>
      <c r="X376" s="296"/>
      <c r="Y376" s="296"/>
    </row>
    <row r="377" spans="1:29" ht="14.25" customHeight="1" x14ac:dyDescent="0.25">
      <c r="A377" s="371" t="s">
        <v>98</v>
      </c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72">
        <v>4607091388930</v>
      </c>
      <c r="E378" s="317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58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74"/>
      <c r="O378" s="374"/>
      <c r="P378" s="374"/>
      <c r="Q378" s="317"/>
      <c r="R378" s="35"/>
      <c r="S378" s="35"/>
      <c r="T378" s="36" t="s">
        <v>64</v>
      </c>
      <c r="U378" s="293">
        <v>100</v>
      </c>
      <c r="V378" s="294">
        <f>IFERROR(IF(U378="",0,CEILING((U378/$H378),1)*$H378),"")</f>
        <v>100.32000000000001</v>
      </c>
      <c r="W378" s="37">
        <f>IFERROR(IF(V378=0,"",ROUNDUP(V378/H378,0)*0.01196),"")</f>
        <v>0.22724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72">
        <v>4680115880054</v>
      </c>
      <c r="E379" s="317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584" t="s">
        <v>564</v>
      </c>
      <c r="N379" s="374"/>
      <c r="O379" s="374"/>
      <c r="P379" s="374"/>
      <c r="Q379" s="317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76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77"/>
      <c r="M380" s="375" t="s">
        <v>65</v>
      </c>
      <c r="N380" s="329"/>
      <c r="O380" s="329"/>
      <c r="P380" s="329"/>
      <c r="Q380" s="329"/>
      <c r="R380" s="329"/>
      <c r="S380" s="330"/>
      <c r="T380" s="38" t="s">
        <v>66</v>
      </c>
      <c r="U380" s="295">
        <f>IFERROR(U378/H378,"0")+IFERROR(U379/H379,"0")</f>
        <v>18.939393939393938</v>
      </c>
      <c r="V380" s="295">
        <f>IFERROR(V378/H378,"0")+IFERROR(V379/H379,"0")</f>
        <v>19</v>
      </c>
      <c r="W380" s="295">
        <f>IFERROR(IF(W378="",0,W378),"0")+IFERROR(IF(W379="",0,W379),"0")</f>
        <v>0.22724</v>
      </c>
      <c r="X380" s="296"/>
      <c r="Y380" s="296"/>
    </row>
    <row r="381" spans="1:29" x14ac:dyDescent="0.2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77"/>
      <c r="M381" s="375" t="s">
        <v>65</v>
      </c>
      <c r="N381" s="329"/>
      <c r="O381" s="329"/>
      <c r="P381" s="329"/>
      <c r="Q381" s="329"/>
      <c r="R381" s="329"/>
      <c r="S381" s="330"/>
      <c r="T381" s="38" t="s">
        <v>64</v>
      </c>
      <c r="U381" s="295">
        <f>IFERROR(SUM(U378:U379),"0")</f>
        <v>100</v>
      </c>
      <c r="V381" s="295">
        <f>IFERROR(SUM(V378:V379),"0")</f>
        <v>100.32000000000001</v>
      </c>
      <c r="W381" s="38"/>
      <c r="X381" s="296"/>
      <c r="Y381" s="296"/>
    </row>
    <row r="382" spans="1:29" ht="14.25" customHeight="1" x14ac:dyDescent="0.25">
      <c r="A382" s="371" t="s">
        <v>59</v>
      </c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72">
        <v>4607091383348</v>
      </c>
      <c r="E383" s="317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58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74"/>
      <c r="O383" s="374"/>
      <c r="P383" s="374"/>
      <c r="Q383" s="317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72">
        <v>4607091383386</v>
      </c>
      <c r="E384" s="317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58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74"/>
      <c r="O384" s="374"/>
      <c r="P384" s="374"/>
      <c r="Q384" s="317"/>
      <c r="R384" s="35"/>
      <c r="S384" s="35"/>
      <c r="T384" s="36" t="s">
        <v>64</v>
      </c>
      <c r="U384" s="293">
        <v>50</v>
      </c>
      <c r="V384" s="294">
        <f t="shared" si="16"/>
        <v>52.800000000000004</v>
      </c>
      <c r="W384" s="37">
        <f>IFERROR(IF(V384=0,"",ROUNDUP(V384/H384,0)*0.01196),"")</f>
        <v>0.1196</v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72">
        <v>4607091383355</v>
      </c>
      <c r="E385" s="317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58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74"/>
      <c r="O385" s="374"/>
      <c r="P385" s="374"/>
      <c r="Q385" s="317"/>
      <c r="R385" s="35"/>
      <c r="S385" s="35"/>
      <c r="T385" s="36" t="s">
        <v>64</v>
      </c>
      <c r="U385" s="293">
        <v>200</v>
      </c>
      <c r="V385" s="294">
        <f t="shared" si="16"/>
        <v>200.64000000000001</v>
      </c>
      <c r="W385" s="37">
        <f>IFERROR(IF(V385=0,"",ROUNDUP(V385/H385,0)*0.01196),"")</f>
        <v>0.45448</v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72">
        <v>4680115882072</v>
      </c>
      <c r="E386" s="317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588" t="s">
        <v>573</v>
      </c>
      <c r="N386" s="374"/>
      <c r="O386" s="374"/>
      <c r="P386" s="374"/>
      <c r="Q386" s="317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72">
        <v>4680115882102</v>
      </c>
      <c r="E387" s="317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589" t="s">
        <v>576</v>
      </c>
      <c r="N387" s="374"/>
      <c r="O387" s="374"/>
      <c r="P387" s="374"/>
      <c r="Q387" s="317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72">
        <v>4680115882096</v>
      </c>
      <c r="E388" s="317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590" t="s">
        <v>579</v>
      </c>
      <c r="N388" s="374"/>
      <c r="O388" s="374"/>
      <c r="P388" s="374"/>
      <c r="Q388" s="317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76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77"/>
      <c r="M389" s="375" t="s">
        <v>65</v>
      </c>
      <c r="N389" s="329"/>
      <c r="O389" s="329"/>
      <c r="P389" s="329"/>
      <c r="Q389" s="329"/>
      <c r="R389" s="329"/>
      <c r="S389" s="330"/>
      <c r="T389" s="38" t="s">
        <v>66</v>
      </c>
      <c r="U389" s="295">
        <f>IFERROR(U383/H383,"0")+IFERROR(U384/H384,"0")+IFERROR(U385/H385,"0")+IFERROR(U386/H386,"0")+IFERROR(U387/H387,"0")+IFERROR(U388/H388,"0")</f>
        <v>47.348484848484844</v>
      </c>
      <c r="V389" s="295">
        <f>IFERROR(V383/H383,"0")+IFERROR(V384/H384,"0")+IFERROR(V385/H385,"0")+IFERROR(V386/H386,"0")+IFERROR(V387/H387,"0")+IFERROR(V388/H388,"0")</f>
        <v>48</v>
      </c>
      <c r="W389" s="295">
        <f>IFERROR(IF(W383="",0,W383),"0")+IFERROR(IF(W384="",0,W384),"0")+IFERROR(IF(W385="",0,W385),"0")+IFERROR(IF(W386="",0,W386),"0")+IFERROR(IF(W387="",0,W387),"0")+IFERROR(IF(W388="",0,W388),"0")</f>
        <v>0.57408000000000003</v>
      </c>
      <c r="X389" s="296"/>
      <c r="Y389" s="296"/>
    </row>
    <row r="390" spans="1:29" x14ac:dyDescent="0.2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77"/>
      <c r="M390" s="375" t="s">
        <v>65</v>
      </c>
      <c r="N390" s="329"/>
      <c r="O390" s="329"/>
      <c r="P390" s="329"/>
      <c r="Q390" s="329"/>
      <c r="R390" s="329"/>
      <c r="S390" s="330"/>
      <c r="T390" s="38" t="s">
        <v>64</v>
      </c>
      <c r="U390" s="295">
        <f>IFERROR(SUM(U383:U388),"0")</f>
        <v>250</v>
      </c>
      <c r="V390" s="295">
        <f>IFERROR(SUM(V383:V388),"0")</f>
        <v>253.44000000000003</v>
      </c>
      <c r="W390" s="38"/>
      <c r="X390" s="296"/>
      <c r="Y390" s="296"/>
    </row>
    <row r="391" spans="1:29" ht="14.25" customHeight="1" x14ac:dyDescent="0.25">
      <c r="A391" s="371" t="s">
        <v>67</v>
      </c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72">
        <v>4607091383409</v>
      </c>
      <c r="E392" s="317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74"/>
      <c r="O392" s="374"/>
      <c r="P392" s="374"/>
      <c r="Q392" s="317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72">
        <v>4607091383416</v>
      </c>
      <c r="E393" s="317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5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74"/>
      <c r="O393" s="374"/>
      <c r="P393" s="374"/>
      <c r="Q393" s="317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76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77"/>
      <c r="M394" s="375" t="s">
        <v>65</v>
      </c>
      <c r="N394" s="329"/>
      <c r="O394" s="329"/>
      <c r="P394" s="329"/>
      <c r="Q394" s="329"/>
      <c r="R394" s="329"/>
      <c r="S394" s="330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77"/>
      <c r="M395" s="375" t="s">
        <v>65</v>
      </c>
      <c r="N395" s="329"/>
      <c r="O395" s="329"/>
      <c r="P395" s="329"/>
      <c r="Q395" s="329"/>
      <c r="R395" s="329"/>
      <c r="S395" s="330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68" t="s">
        <v>584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49"/>
      <c r="Y396" s="49"/>
    </row>
    <row r="397" spans="1:29" ht="16.5" customHeight="1" x14ac:dyDescent="0.25">
      <c r="A397" s="370" t="s">
        <v>585</v>
      </c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289"/>
      <c r="Y397" s="289"/>
    </row>
    <row r="398" spans="1:29" ht="14.25" customHeight="1" x14ac:dyDescent="0.25">
      <c r="A398" s="371" t="s">
        <v>105</v>
      </c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72">
        <v>4680115881099</v>
      </c>
      <c r="E399" s="317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593" t="s">
        <v>588</v>
      </c>
      <c r="N399" s="374"/>
      <c r="O399" s="374"/>
      <c r="P399" s="374"/>
      <c r="Q399" s="317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72">
        <v>4680115881150</v>
      </c>
      <c r="E400" s="317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594" t="s">
        <v>591</v>
      </c>
      <c r="N400" s="374"/>
      <c r="O400" s="374"/>
      <c r="P400" s="374"/>
      <c r="Q400" s="317"/>
      <c r="R400" s="35"/>
      <c r="S400" s="35"/>
      <c r="T400" s="36" t="s">
        <v>64</v>
      </c>
      <c r="U400" s="293">
        <v>50</v>
      </c>
      <c r="V400" s="294">
        <f>IFERROR(IF(U400="",0,CEILING((U400/$H400),1)*$H400),"")</f>
        <v>60</v>
      </c>
      <c r="W400" s="37">
        <f>IFERROR(IF(V400=0,"",ROUNDUP(V400/H400,0)*0.02175),"")</f>
        <v>0.10874999999999999</v>
      </c>
      <c r="X400" s="57"/>
      <c r="Y400" s="58"/>
      <c r="AC400" s="279" t="s">
        <v>1</v>
      </c>
    </row>
    <row r="401" spans="1:29" x14ac:dyDescent="0.2">
      <c r="A401" s="376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77"/>
      <c r="M401" s="375" t="s">
        <v>65</v>
      </c>
      <c r="N401" s="329"/>
      <c r="O401" s="329"/>
      <c r="P401" s="329"/>
      <c r="Q401" s="329"/>
      <c r="R401" s="329"/>
      <c r="S401" s="330"/>
      <c r="T401" s="38" t="s">
        <v>66</v>
      </c>
      <c r="U401" s="295">
        <f>IFERROR(U399/H399,"0")+IFERROR(U400/H400,"0")</f>
        <v>4.166666666666667</v>
      </c>
      <c r="V401" s="295">
        <f>IFERROR(V399/H399,"0")+IFERROR(V400/H400,"0")</f>
        <v>5</v>
      </c>
      <c r="W401" s="295">
        <f>IFERROR(IF(W399="",0,W399),"0")+IFERROR(IF(W400="",0,W400),"0")</f>
        <v>0.10874999999999999</v>
      </c>
      <c r="X401" s="296"/>
      <c r="Y401" s="296"/>
    </row>
    <row r="402" spans="1:29" x14ac:dyDescent="0.2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77"/>
      <c r="M402" s="375" t="s">
        <v>65</v>
      </c>
      <c r="N402" s="329"/>
      <c r="O402" s="329"/>
      <c r="P402" s="329"/>
      <c r="Q402" s="329"/>
      <c r="R402" s="329"/>
      <c r="S402" s="330"/>
      <c r="T402" s="38" t="s">
        <v>64</v>
      </c>
      <c r="U402" s="295">
        <f>IFERROR(SUM(U399:U400),"0")</f>
        <v>50</v>
      </c>
      <c r="V402" s="295">
        <f>IFERROR(SUM(V399:V400),"0")</f>
        <v>60</v>
      </c>
      <c r="W402" s="38"/>
      <c r="X402" s="296"/>
      <c r="Y402" s="296"/>
    </row>
    <row r="403" spans="1:29" ht="14.25" customHeight="1" x14ac:dyDescent="0.25">
      <c r="A403" s="371" t="s">
        <v>98</v>
      </c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72">
        <v>4680115881112</v>
      </c>
      <c r="E404" s="317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595" t="s">
        <v>594</v>
      </c>
      <c r="N404" s="374"/>
      <c r="O404" s="374"/>
      <c r="P404" s="374"/>
      <c r="Q404" s="317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72">
        <v>4680115881129</v>
      </c>
      <c r="E405" s="317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596" t="s">
        <v>597</v>
      </c>
      <c r="N405" s="374"/>
      <c r="O405" s="374"/>
      <c r="P405" s="374"/>
      <c r="Q405" s="317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76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77"/>
      <c r="M406" s="375" t="s">
        <v>65</v>
      </c>
      <c r="N406" s="329"/>
      <c r="O406" s="329"/>
      <c r="P406" s="329"/>
      <c r="Q406" s="329"/>
      <c r="R406" s="329"/>
      <c r="S406" s="330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77"/>
      <c r="M407" s="375" t="s">
        <v>65</v>
      </c>
      <c r="N407" s="329"/>
      <c r="O407" s="329"/>
      <c r="P407" s="329"/>
      <c r="Q407" s="329"/>
      <c r="R407" s="329"/>
      <c r="S407" s="330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71" t="s">
        <v>59</v>
      </c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72">
        <v>4680115881167</v>
      </c>
      <c r="E409" s="317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597" t="s">
        <v>600</v>
      </c>
      <c r="N409" s="374"/>
      <c r="O409" s="374"/>
      <c r="P409" s="374"/>
      <c r="Q409" s="317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72">
        <v>4680115881136</v>
      </c>
      <c r="E410" s="317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598" t="s">
        <v>603</v>
      </c>
      <c r="N410" s="374"/>
      <c r="O410" s="374"/>
      <c r="P410" s="374"/>
      <c r="Q410" s="317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76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77"/>
      <c r="M411" s="375" t="s">
        <v>65</v>
      </c>
      <c r="N411" s="329"/>
      <c r="O411" s="329"/>
      <c r="P411" s="329"/>
      <c r="Q411" s="329"/>
      <c r="R411" s="329"/>
      <c r="S411" s="330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77"/>
      <c r="M412" s="375" t="s">
        <v>65</v>
      </c>
      <c r="N412" s="329"/>
      <c r="O412" s="329"/>
      <c r="P412" s="329"/>
      <c r="Q412" s="329"/>
      <c r="R412" s="329"/>
      <c r="S412" s="330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71" t="s">
        <v>67</v>
      </c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72">
        <v>4680115881143</v>
      </c>
      <c r="E414" s="317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599" t="s">
        <v>606</v>
      </c>
      <c r="N414" s="374"/>
      <c r="O414" s="374"/>
      <c r="P414" s="374"/>
      <c r="Q414" s="317"/>
      <c r="R414" s="35"/>
      <c r="S414" s="35"/>
      <c r="T414" s="36" t="s">
        <v>64</v>
      </c>
      <c r="U414" s="293">
        <v>550</v>
      </c>
      <c r="V414" s="294">
        <f>IFERROR(IF(U414="",0,CEILING((U414/$H414),1)*$H414),"")</f>
        <v>553.79999999999995</v>
      </c>
      <c r="W414" s="37">
        <f>IFERROR(IF(V414=0,"",ROUNDUP(V414/H414,0)*0.02175),"")</f>
        <v>1.5442499999999999</v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72">
        <v>4680115881068</v>
      </c>
      <c r="E415" s="317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600" t="s">
        <v>609</v>
      </c>
      <c r="N415" s="374"/>
      <c r="O415" s="374"/>
      <c r="P415" s="374"/>
      <c r="Q415" s="317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72">
        <v>4680115881075</v>
      </c>
      <c r="E416" s="317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601" t="s">
        <v>612</v>
      </c>
      <c r="N416" s="374"/>
      <c r="O416" s="374"/>
      <c r="P416" s="374"/>
      <c r="Q416" s="317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76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77"/>
      <c r="M417" s="375" t="s">
        <v>65</v>
      </c>
      <c r="N417" s="329"/>
      <c r="O417" s="329"/>
      <c r="P417" s="329"/>
      <c r="Q417" s="329"/>
      <c r="R417" s="329"/>
      <c r="S417" s="330"/>
      <c r="T417" s="38" t="s">
        <v>66</v>
      </c>
      <c r="U417" s="295">
        <f>IFERROR(U414/H414,"0")+IFERROR(U415/H415,"0")+IFERROR(U416/H416,"0")</f>
        <v>70.512820512820511</v>
      </c>
      <c r="V417" s="295">
        <f>IFERROR(V414/H414,"0")+IFERROR(V415/H415,"0")+IFERROR(V416/H416,"0")</f>
        <v>71</v>
      </c>
      <c r="W417" s="295">
        <f>IFERROR(IF(W414="",0,W414),"0")+IFERROR(IF(W415="",0,W415),"0")+IFERROR(IF(W416="",0,W416),"0")</f>
        <v>1.5442499999999999</v>
      </c>
      <c r="X417" s="296"/>
      <c r="Y417" s="296"/>
    </row>
    <row r="418" spans="1:28" x14ac:dyDescent="0.2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77"/>
      <c r="M418" s="375" t="s">
        <v>65</v>
      </c>
      <c r="N418" s="329"/>
      <c r="O418" s="329"/>
      <c r="P418" s="329"/>
      <c r="Q418" s="329"/>
      <c r="R418" s="329"/>
      <c r="S418" s="330"/>
      <c r="T418" s="38" t="s">
        <v>64</v>
      </c>
      <c r="U418" s="295">
        <f>IFERROR(SUM(U414:U416),"0")</f>
        <v>550</v>
      </c>
      <c r="V418" s="295">
        <f>IFERROR(SUM(V414:V416),"0")</f>
        <v>553.79999999999995</v>
      </c>
      <c r="W418" s="38"/>
      <c r="X418" s="296"/>
      <c r="Y418" s="296"/>
    </row>
    <row r="419" spans="1:28" ht="15" customHeight="1" x14ac:dyDescent="0.2">
      <c r="A419" s="603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12"/>
      <c r="M419" s="602" t="s">
        <v>613</v>
      </c>
      <c r="N419" s="303"/>
      <c r="O419" s="303"/>
      <c r="P419" s="303"/>
      <c r="Q419" s="303"/>
      <c r="R419" s="303"/>
      <c r="S419" s="304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17697.5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17863.479999999996</v>
      </c>
      <c r="W419" s="38"/>
      <c r="X419" s="296"/>
      <c r="Y419" s="296"/>
    </row>
    <row r="420" spans="1:28" x14ac:dyDescent="0.2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12"/>
      <c r="M420" s="602" t="s">
        <v>614</v>
      </c>
      <c r="N420" s="303"/>
      <c r="O420" s="303"/>
      <c r="P420" s="303"/>
      <c r="Q420" s="303"/>
      <c r="R420" s="303"/>
      <c r="S420" s="304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18770.970634180638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18947.018000000007</v>
      </c>
      <c r="W420" s="38"/>
      <c r="X420" s="296"/>
      <c r="Y420" s="296"/>
    </row>
    <row r="421" spans="1:28" x14ac:dyDescent="0.2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12"/>
      <c r="M421" s="602" t="s">
        <v>615</v>
      </c>
      <c r="N421" s="303"/>
      <c r="O421" s="303"/>
      <c r="P421" s="303"/>
      <c r="Q421" s="303"/>
      <c r="R421" s="303"/>
      <c r="S421" s="304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34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34</v>
      </c>
      <c r="W421" s="38"/>
      <c r="X421" s="296"/>
      <c r="Y421" s="296"/>
    </row>
    <row r="422" spans="1:28" x14ac:dyDescent="0.2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12"/>
      <c r="M422" s="602" t="s">
        <v>617</v>
      </c>
      <c r="N422" s="303"/>
      <c r="O422" s="303"/>
      <c r="P422" s="303"/>
      <c r="Q422" s="303"/>
      <c r="R422" s="303"/>
      <c r="S422" s="304"/>
      <c r="T422" s="38" t="s">
        <v>64</v>
      </c>
      <c r="U422" s="295">
        <f>GrossWeightTotal+PalletQtyTotal*25</f>
        <v>19620.970634180638</v>
      </c>
      <c r="V422" s="295">
        <f>GrossWeightTotalR+PalletQtyTotalR*25</f>
        <v>19797.018000000007</v>
      </c>
      <c r="W422" s="38"/>
      <c r="X422" s="296"/>
      <c r="Y422" s="296"/>
    </row>
    <row r="423" spans="1:28" x14ac:dyDescent="0.2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12"/>
      <c r="M423" s="602" t="s">
        <v>618</v>
      </c>
      <c r="N423" s="303"/>
      <c r="O423" s="303"/>
      <c r="P423" s="303"/>
      <c r="Q423" s="303"/>
      <c r="R423" s="303"/>
      <c r="S423" s="304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3421.9838988172314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3451</v>
      </c>
      <c r="W423" s="38"/>
      <c r="X423" s="296"/>
      <c r="Y423" s="296"/>
    </row>
    <row r="424" spans="1:28" ht="14.25" customHeight="1" x14ac:dyDescent="0.2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12"/>
      <c r="M424" s="602" t="s">
        <v>619</v>
      </c>
      <c r="N424" s="303"/>
      <c r="O424" s="303"/>
      <c r="P424" s="303"/>
      <c r="Q424" s="303"/>
      <c r="R424" s="303"/>
      <c r="S424" s="304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38.271830000000001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604" t="s">
        <v>96</v>
      </c>
      <c r="D426" s="605"/>
      <c r="E426" s="605"/>
      <c r="F426" s="606"/>
      <c r="G426" s="604" t="s">
        <v>217</v>
      </c>
      <c r="H426" s="605"/>
      <c r="I426" s="605"/>
      <c r="J426" s="606"/>
      <c r="K426" s="604" t="s">
        <v>430</v>
      </c>
      <c r="L426" s="606"/>
      <c r="M426" s="604" t="s">
        <v>485</v>
      </c>
      <c r="N426" s="606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608" t="s">
        <v>622</v>
      </c>
      <c r="B427" s="604" t="s">
        <v>58</v>
      </c>
      <c r="C427" s="604" t="s">
        <v>97</v>
      </c>
      <c r="D427" s="604" t="s">
        <v>104</v>
      </c>
      <c r="E427" s="604" t="s">
        <v>96</v>
      </c>
      <c r="F427" s="604" t="s">
        <v>208</v>
      </c>
      <c r="G427" s="604" t="s">
        <v>218</v>
      </c>
      <c r="H427" s="604" t="s">
        <v>225</v>
      </c>
      <c r="I427" s="604" t="s">
        <v>395</v>
      </c>
      <c r="J427" s="604" t="s">
        <v>412</v>
      </c>
      <c r="K427" s="604" t="s">
        <v>431</v>
      </c>
      <c r="L427" s="604" t="s">
        <v>458</v>
      </c>
      <c r="M427" s="604" t="s">
        <v>486</v>
      </c>
      <c r="N427" s="604" t="s">
        <v>518</v>
      </c>
      <c r="O427" s="604" t="s">
        <v>534</v>
      </c>
      <c r="P427" s="604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609"/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210.60000000000002</v>
      </c>
      <c r="D429" s="47">
        <f>IFERROR(V56*1,"0")+IFERROR(V57*1,"0")+IFERROR(V58*1,"0")</f>
        <v>883.80000000000007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2283.8000000000002</v>
      </c>
      <c r="F429" s="47">
        <f>IFERROR(V121*1,"0")+IFERROR(V122*1,"0")+IFERROR(V123*1,"0")+IFERROR(V124*1,"0")</f>
        <v>1201.5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3402.2999999999997</v>
      </c>
      <c r="I429" s="47">
        <f>IFERROR(V227*1,"0")+IFERROR(V228*1,"0")+IFERROR(V229*1,"0")+IFERROR(V230*1,"0")+IFERROR(V231*1,"0")+IFERROR(V232*1,"0")+IFERROR(V233*1,"0")+IFERROR(V237*1,"0")+IFERROR(V238*1,"0")</f>
        <v>108</v>
      </c>
      <c r="J429" s="47">
        <f>IFERROR(V243*1,"0")+IFERROR(V244*1,"0")+IFERROR(V248*1,"0")+IFERROR(V249*1,"0")+IFERROR(V250*1,"0")+IFERROR(V254*1,"0")+IFERROR(V258*1,"0")+IFERROR(V262*1,"0")</f>
        <v>789.83999999999992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6657.8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154.80000000000001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447.29999999999995</v>
      </c>
      <c r="N429" s="47">
        <f>IFERROR(V350*1,"0")+IFERROR(V351*1,"0")+IFERROR(V355*1,"0")+IFERROR(V356*1,"0")+IFERROR(V357*1,"0")+IFERROR(V358*1,"0")+IFERROR(V359*1,"0")</f>
        <v>186.90000000000003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923.04</v>
      </c>
      <c r="P429" s="47">
        <f>IFERROR(V399*1,"0")+IFERROR(V400*1,"0")+IFERROR(V404*1,"0")+IFERROR(V405*1,"0")+IFERROR(V409*1,"0")+IFERROR(V410*1,"0")+IFERROR(V414*1,"0")+IFERROR(V415*1,"0")+IFERROR(V416*1,"0")</f>
        <v>613.79999999999995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2023-07-21T12:14:53Z</dcterms:modified>
</cp:coreProperties>
</file>