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92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16" i="2" l="1"/>
  <c r="U415" i="2"/>
  <c r="U413" i="2"/>
  <c r="U412" i="2"/>
  <c r="V411" i="2"/>
  <c r="W411" i="2" s="1"/>
  <c r="V410" i="2"/>
  <c r="W410" i="2" s="1"/>
  <c r="V409" i="2"/>
  <c r="U407" i="2"/>
  <c r="U406" i="2"/>
  <c r="V405" i="2"/>
  <c r="W405" i="2" s="1"/>
  <c r="V404" i="2"/>
  <c r="U402" i="2"/>
  <c r="U401" i="2"/>
  <c r="V400" i="2"/>
  <c r="W400" i="2" s="1"/>
  <c r="V399" i="2"/>
  <c r="U397" i="2"/>
  <c r="U396" i="2"/>
  <c r="V395" i="2"/>
  <c r="W395" i="2" s="1"/>
  <c r="V394" i="2"/>
  <c r="U390" i="2"/>
  <c r="U389" i="2"/>
  <c r="V388" i="2"/>
  <c r="M388" i="2"/>
  <c r="V387" i="2"/>
  <c r="W387" i="2" s="1"/>
  <c r="M387" i="2"/>
  <c r="U385" i="2"/>
  <c r="U384" i="2"/>
  <c r="V383" i="2"/>
  <c r="W383" i="2" s="1"/>
  <c r="V382" i="2"/>
  <c r="W382" i="2" s="1"/>
  <c r="V381" i="2"/>
  <c r="W381" i="2" s="1"/>
  <c r="V380" i="2"/>
  <c r="W380" i="2" s="1"/>
  <c r="M380" i="2"/>
  <c r="V379" i="2"/>
  <c r="W379" i="2" s="1"/>
  <c r="M379" i="2"/>
  <c r="V378" i="2"/>
  <c r="M378" i="2"/>
  <c r="U376" i="2"/>
  <c r="U375" i="2"/>
  <c r="V374" i="2"/>
  <c r="W374" i="2" s="1"/>
  <c r="V373" i="2"/>
  <c r="M373" i="2"/>
  <c r="U371" i="2"/>
  <c r="U370" i="2"/>
  <c r="V369" i="2"/>
  <c r="W369" i="2" s="1"/>
  <c r="V368" i="2"/>
  <c r="W368" i="2" s="1"/>
  <c r="M368" i="2"/>
  <c r="V367" i="2"/>
  <c r="W367" i="2" s="1"/>
  <c r="V366" i="2"/>
  <c r="W366" i="2" s="1"/>
  <c r="V365" i="2"/>
  <c r="W365" i="2" s="1"/>
  <c r="V364" i="2"/>
  <c r="W364" i="2" s="1"/>
  <c r="M364" i="2"/>
  <c r="V363" i="2"/>
  <c r="W363" i="2" s="1"/>
  <c r="M363" i="2"/>
  <c r="V362" i="2"/>
  <c r="W362" i="2" s="1"/>
  <c r="V361" i="2"/>
  <c r="M361" i="2"/>
  <c r="V360" i="2"/>
  <c r="W360" i="2" s="1"/>
  <c r="M360" i="2"/>
  <c r="U356" i="2"/>
  <c r="U355" i="2"/>
  <c r="V354" i="2"/>
  <c r="W354" i="2" s="1"/>
  <c r="V353" i="2"/>
  <c r="W353" i="2" s="1"/>
  <c r="M353" i="2"/>
  <c r="V352" i="2"/>
  <c r="W352" i="2" s="1"/>
  <c r="M352" i="2"/>
  <c r="V351" i="2"/>
  <c r="W351" i="2" s="1"/>
  <c r="M351" i="2"/>
  <c r="V350" i="2"/>
  <c r="M350" i="2"/>
  <c r="U348" i="2"/>
  <c r="U347" i="2"/>
  <c r="V346" i="2"/>
  <c r="W346" i="2" s="1"/>
  <c r="M346" i="2"/>
  <c r="V345" i="2"/>
  <c r="V347" i="2" s="1"/>
  <c r="M345" i="2"/>
  <c r="U342" i="2"/>
  <c r="V341" i="2"/>
  <c r="U341" i="2"/>
  <c r="V340" i="2"/>
  <c r="V342" i="2" s="1"/>
  <c r="U338" i="2"/>
  <c r="U337" i="2"/>
  <c r="V336" i="2"/>
  <c r="M336" i="2"/>
  <c r="V335" i="2"/>
  <c r="W335" i="2" s="1"/>
  <c r="M335" i="2"/>
  <c r="V334" i="2"/>
  <c r="W334" i="2" s="1"/>
  <c r="V333" i="2"/>
  <c r="M333" i="2"/>
  <c r="U331" i="2"/>
  <c r="U330" i="2"/>
  <c r="V329" i="2"/>
  <c r="W329" i="2" s="1"/>
  <c r="M329" i="2"/>
  <c r="V328" i="2"/>
  <c r="W328" i="2" s="1"/>
  <c r="M328" i="2"/>
  <c r="V327" i="2"/>
  <c r="W327" i="2" s="1"/>
  <c r="M327" i="2"/>
  <c r="V326" i="2"/>
  <c r="M326" i="2"/>
  <c r="V325" i="2"/>
  <c r="W325" i="2" s="1"/>
  <c r="M325" i="2"/>
  <c r="V324" i="2"/>
  <c r="W324" i="2" s="1"/>
  <c r="M324" i="2"/>
  <c r="V323" i="2"/>
  <c r="M323" i="2"/>
  <c r="U321" i="2"/>
  <c r="U320" i="2"/>
  <c r="V319" i="2"/>
  <c r="W319" i="2" s="1"/>
  <c r="V318" i="2"/>
  <c r="M318" i="2"/>
  <c r="U314" i="2"/>
  <c r="U313" i="2"/>
  <c r="V312" i="2"/>
  <c r="W312" i="2" s="1"/>
  <c r="W313" i="2" s="1"/>
  <c r="U310" i="2"/>
  <c r="U309" i="2"/>
  <c r="V308" i="2"/>
  <c r="W308" i="2" s="1"/>
  <c r="M308" i="2"/>
  <c r="V307" i="2"/>
  <c r="W307" i="2" s="1"/>
  <c r="M307" i="2"/>
  <c r="V306" i="2"/>
  <c r="W306" i="2" s="1"/>
  <c r="V305" i="2"/>
  <c r="W305" i="2" s="1"/>
  <c r="U303" i="2"/>
  <c r="U302" i="2"/>
  <c r="V301" i="2"/>
  <c r="M301" i="2"/>
  <c r="V300" i="2"/>
  <c r="W300" i="2" s="1"/>
  <c r="M300" i="2"/>
  <c r="U298" i="2"/>
  <c r="U297" i="2"/>
  <c r="V296" i="2"/>
  <c r="W296" i="2" s="1"/>
  <c r="M296" i="2"/>
  <c r="V295" i="2"/>
  <c r="W295" i="2" s="1"/>
  <c r="V294" i="2"/>
  <c r="W294" i="2" s="1"/>
  <c r="M294" i="2"/>
  <c r="V293" i="2"/>
  <c r="M293" i="2"/>
  <c r="U290" i="2"/>
  <c r="V289" i="2"/>
  <c r="U289" i="2"/>
  <c r="W288" i="2"/>
  <c r="W289" i="2" s="1"/>
  <c r="V288" i="2"/>
  <c r="V290" i="2" s="1"/>
  <c r="M288" i="2"/>
  <c r="U286" i="2"/>
  <c r="U285" i="2"/>
  <c r="V284" i="2"/>
  <c r="W284" i="2" s="1"/>
  <c r="W285" i="2" s="1"/>
  <c r="M284" i="2"/>
  <c r="U282" i="2"/>
  <c r="U281" i="2"/>
  <c r="V280" i="2"/>
  <c r="V282" i="2" s="1"/>
  <c r="M280" i="2"/>
  <c r="U278" i="2"/>
  <c r="U277" i="2"/>
  <c r="V276" i="2"/>
  <c r="W276" i="2" s="1"/>
  <c r="M276" i="2"/>
  <c r="V275" i="2"/>
  <c r="W275" i="2" s="1"/>
  <c r="M275" i="2"/>
  <c r="U273" i="2"/>
  <c r="U272" i="2"/>
  <c r="V271" i="2"/>
  <c r="W271" i="2" s="1"/>
  <c r="M271" i="2"/>
  <c r="V270" i="2"/>
  <c r="W270" i="2" s="1"/>
  <c r="M270" i="2"/>
  <c r="V269" i="2"/>
  <c r="W269" i="2" s="1"/>
  <c r="V268" i="2"/>
  <c r="W268" i="2" s="1"/>
  <c r="M268" i="2"/>
  <c r="V267" i="2"/>
  <c r="W267" i="2" s="1"/>
  <c r="M267" i="2"/>
  <c r="V266" i="2"/>
  <c r="W266" i="2" s="1"/>
  <c r="M266" i="2"/>
  <c r="V265" i="2"/>
  <c r="W265" i="2" s="1"/>
  <c r="M265" i="2"/>
  <c r="V264" i="2"/>
  <c r="M264" i="2"/>
  <c r="U260" i="2"/>
  <c r="U259" i="2"/>
  <c r="V258" i="2"/>
  <c r="V259" i="2" s="1"/>
  <c r="M258" i="2"/>
  <c r="U256" i="2"/>
  <c r="U255" i="2"/>
  <c r="V254" i="2"/>
  <c r="W254" i="2" s="1"/>
  <c r="W255" i="2" s="1"/>
  <c r="M254" i="2"/>
  <c r="U252" i="2"/>
  <c r="U251" i="2"/>
  <c r="V250" i="2"/>
  <c r="M250" i="2"/>
  <c r="V249" i="2"/>
  <c r="W249" i="2" s="1"/>
  <c r="M249" i="2"/>
  <c r="V248" i="2"/>
  <c r="W248" i="2" s="1"/>
  <c r="M248" i="2"/>
  <c r="U246" i="2"/>
  <c r="U245" i="2"/>
  <c r="V244" i="2"/>
  <c r="M244" i="2"/>
  <c r="V243" i="2"/>
  <c r="W243" i="2" s="1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W228" i="2"/>
  <c r="V228" i="2"/>
  <c r="M228" i="2"/>
  <c r="V227" i="2"/>
  <c r="W227" i="2" s="1"/>
  <c r="M227" i="2"/>
  <c r="U224" i="2"/>
  <c r="U223" i="2"/>
  <c r="V222" i="2"/>
  <c r="M222" i="2"/>
  <c r="V221" i="2"/>
  <c r="W221" i="2" s="1"/>
  <c r="V220" i="2"/>
  <c r="W220" i="2" s="1"/>
  <c r="V219" i="2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W205" i="2" s="1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W180" i="2" s="1"/>
  <c r="U178" i="2"/>
  <c r="U177" i="2"/>
  <c r="V176" i="2"/>
  <c r="W176" i="2" s="1"/>
  <c r="M176" i="2"/>
  <c r="V175" i="2"/>
  <c r="W175" i="2" s="1"/>
  <c r="M175" i="2"/>
  <c r="V174" i="2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W164" i="2"/>
  <c r="V164" i="2"/>
  <c r="V163" i="2"/>
  <c r="W163" i="2" s="1"/>
  <c r="M163" i="2"/>
  <c r="V162" i="2"/>
  <c r="W162" i="2" s="1"/>
  <c r="M162" i="2"/>
  <c r="V161" i="2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W143" i="2"/>
  <c r="V143" i="2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W123" i="2" s="1"/>
  <c r="M123" i="2"/>
  <c r="V122" i="2"/>
  <c r="W122" i="2" s="1"/>
  <c r="M122" i="2"/>
  <c r="V121" i="2"/>
  <c r="M121" i="2"/>
  <c r="U118" i="2"/>
  <c r="U117" i="2"/>
  <c r="V116" i="2"/>
  <c r="V115" i="2"/>
  <c r="W115" i="2" s="1"/>
  <c r="V114" i="2"/>
  <c r="W114" i="2" s="1"/>
  <c r="M114" i="2"/>
  <c r="V113" i="2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M105" i="2"/>
  <c r="V104" i="2"/>
  <c r="W104" i="2" s="1"/>
  <c r="M104" i="2"/>
  <c r="V103" i="2"/>
  <c r="W103" i="2" s="1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W82" i="2" s="1"/>
  <c r="M82" i="2"/>
  <c r="U80" i="2"/>
  <c r="U79" i="2"/>
  <c r="W78" i="2"/>
  <c r="V78" i="2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M57" i="2"/>
  <c r="V56" i="2"/>
  <c r="M56" i="2"/>
  <c r="U53" i="2"/>
  <c r="U52" i="2"/>
  <c r="V51" i="2"/>
  <c r="M51" i="2"/>
  <c r="V50" i="2"/>
  <c r="M50" i="2"/>
  <c r="U46" i="2"/>
  <c r="U45" i="2"/>
  <c r="V44" i="2"/>
  <c r="V45" i="2" s="1"/>
  <c r="M44" i="2"/>
  <c r="U42" i="2"/>
  <c r="U41" i="2"/>
  <c r="V40" i="2"/>
  <c r="M40" i="2"/>
  <c r="V38" i="2"/>
  <c r="U38" i="2"/>
  <c r="U37" i="2"/>
  <c r="W36" i="2"/>
  <c r="V36" i="2"/>
  <c r="M36" i="2"/>
  <c r="V35" i="2"/>
  <c r="W35" i="2" s="1"/>
  <c r="M35" i="2"/>
  <c r="U33" i="2"/>
  <c r="U32" i="2"/>
  <c r="V31" i="2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W26" i="2" s="1"/>
  <c r="M26" i="2"/>
  <c r="U24" i="2"/>
  <c r="U23" i="2"/>
  <c r="V22" i="2"/>
  <c r="H10" i="2"/>
  <c r="A9" i="2"/>
  <c r="A10" i="2" s="1"/>
  <c r="D7" i="2"/>
  <c r="N6" i="2"/>
  <c r="M2" i="2"/>
  <c r="V385" i="2" l="1"/>
  <c r="V118" i="2"/>
  <c r="V338" i="2"/>
  <c r="V348" i="2"/>
  <c r="V401" i="2"/>
  <c r="V37" i="2"/>
  <c r="V234" i="2"/>
  <c r="V260" i="2"/>
  <c r="V389" i="2"/>
  <c r="V246" i="2"/>
  <c r="V320" i="2"/>
  <c r="W340" i="2"/>
  <c r="W341" i="2" s="1"/>
  <c r="V356" i="2"/>
  <c r="G424" i="2"/>
  <c r="V79" i="2"/>
  <c r="W63" i="2"/>
  <c r="V117" i="2"/>
  <c r="V125" i="2"/>
  <c r="W121" i="2"/>
  <c r="W125" i="2" s="1"/>
  <c r="V158" i="2"/>
  <c r="V159" i="2"/>
  <c r="B424" i="2"/>
  <c r="V41" i="2"/>
  <c r="W40" i="2"/>
  <c r="W41" i="2" s="1"/>
  <c r="V42" i="2"/>
  <c r="C424" i="2"/>
  <c r="W50" i="2"/>
  <c r="W277" i="2"/>
  <c r="V313" i="2"/>
  <c r="V314" i="2"/>
  <c r="V321" i="2"/>
  <c r="V337" i="2"/>
  <c r="V376" i="2"/>
  <c r="V402" i="2"/>
  <c r="V33" i="2"/>
  <c r="W37" i="2"/>
  <c r="V52" i="2"/>
  <c r="D424" i="2"/>
  <c r="V101" i="2"/>
  <c r="V177" i="2"/>
  <c r="W216" i="2"/>
  <c r="V216" i="2"/>
  <c r="V217" i="2"/>
  <c r="V224" i="2"/>
  <c r="V223" i="2"/>
  <c r="V239" i="2"/>
  <c r="J424" i="2"/>
  <c r="V251" i="2"/>
  <c r="V255" i="2"/>
  <c r="V256" i="2"/>
  <c r="V277" i="2"/>
  <c r="V278" i="2"/>
  <c r="L424" i="2"/>
  <c r="V302" i="2"/>
  <c r="V371" i="2"/>
  <c r="V375" i="2"/>
  <c r="P424" i="2"/>
  <c r="V396" i="2"/>
  <c r="V397" i="2"/>
  <c r="V407" i="2"/>
  <c r="V413" i="2"/>
  <c r="V330" i="2"/>
  <c r="V331" i="2"/>
  <c r="V178" i="2"/>
  <c r="V310" i="2"/>
  <c r="V111" i="2"/>
  <c r="U418" i="2"/>
  <c r="F424" i="2"/>
  <c r="V272" i="2"/>
  <c r="V415" i="2"/>
  <c r="V273" i="2"/>
  <c r="W56" i="2"/>
  <c r="V59" i="2"/>
  <c r="O424" i="2"/>
  <c r="E424" i="2"/>
  <c r="U414" i="2"/>
  <c r="U417" i="2"/>
  <c r="F10" i="2"/>
  <c r="W201" i="2"/>
  <c r="W79" i="2"/>
  <c r="W309" i="2"/>
  <c r="W153" i="2"/>
  <c r="W88" i="2"/>
  <c r="W210" i="2"/>
  <c r="H424" i="2"/>
  <c r="V110" i="2"/>
  <c r="V153" i="2"/>
  <c r="W105" i="2"/>
  <c r="W110" i="2" s="1"/>
  <c r="W22" i="2"/>
  <c r="W23" i="2" s="1"/>
  <c r="V211" i="2"/>
  <c r="I424" i="2"/>
  <c r="W174" i="2"/>
  <c r="W57" i="2"/>
  <c r="W326" i="2"/>
  <c r="W156" i="2"/>
  <c r="W158" i="2" s="1"/>
  <c r="W219" i="2"/>
  <c r="W280" i="2"/>
  <c r="W281" i="2" s="1"/>
  <c r="W293" i="2"/>
  <c r="W297" i="2" s="1"/>
  <c r="V303" i="2"/>
  <c r="V309" i="2"/>
  <c r="W345" i="2"/>
  <c r="W347" i="2" s="1"/>
  <c r="V355" i="2"/>
  <c r="W373" i="2"/>
  <c r="W375" i="2" s="1"/>
  <c r="V384" i="2"/>
  <c r="V154" i="2"/>
  <c r="W161" i="2"/>
  <c r="W177" i="2" s="1"/>
  <c r="V201" i="2"/>
  <c r="V88" i="2"/>
  <c r="W113" i="2"/>
  <c r="V202" i="2"/>
  <c r="V240" i="2"/>
  <c r="W258" i="2"/>
  <c r="W259" i="2" s="1"/>
  <c r="V286" i="2"/>
  <c r="V298" i="2"/>
  <c r="W318" i="2"/>
  <c r="W320" i="2" s="1"/>
  <c r="W333" i="2"/>
  <c r="W399" i="2"/>
  <c r="W401" i="2" s="1"/>
  <c r="V412" i="2"/>
  <c r="K424" i="2"/>
  <c r="V210" i="2"/>
  <c r="V370" i="2"/>
  <c r="W31" i="2"/>
  <c r="V80" i="2"/>
  <c r="W91" i="2"/>
  <c r="W100" i="2" s="1"/>
  <c r="W222" i="2"/>
  <c r="W244" i="2"/>
  <c r="W245" i="2" s="1"/>
  <c r="W301" i="2"/>
  <c r="W302" i="2" s="1"/>
  <c r="W409" i="2"/>
  <c r="W412" i="2" s="1"/>
  <c r="W116" i="2"/>
  <c r="V100" i="2"/>
  <c r="W229" i="2"/>
  <c r="W234" i="2" s="1"/>
  <c r="W250" i="2"/>
  <c r="W251" i="2" s="1"/>
  <c r="W264" i="2"/>
  <c r="W272" i="2" s="1"/>
  <c r="W336" i="2"/>
  <c r="W44" i="2"/>
  <c r="W45" i="2" s="1"/>
  <c r="V416" i="2"/>
  <c r="V417" i="2" s="1"/>
  <c r="W323" i="2"/>
  <c r="W350" i="2"/>
  <c r="W355" i="2" s="1"/>
  <c r="V235" i="2"/>
  <c r="V252" i="2"/>
  <c r="V281" i="2"/>
  <c r="V390" i="2"/>
  <c r="V406" i="2"/>
  <c r="V32" i="2"/>
  <c r="W51" i="2"/>
  <c r="W52" i="2" s="1"/>
  <c r="W130" i="2"/>
  <c r="W133" i="2" s="1"/>
  <c r="V245" i="2"/>
  <c r="W361" i="2"/>
  <c r="W370" i="2" s="1"/>
  <c r="W388" i="2"/>
  <c r="W389" i="2" s="1"/>
  <c r="V285" i="2"/>
  <c r="V297" i="2"/>
  <c r="W378" i="2"/>
  <c r="W384" i="2" s="1"/>
  <c r="V23" i="2"/>
  <c r="F9" i="2"/>
  <c r="V46" i="2"/>
  <c r="V60" i="2"/>
  <c r="M424" i="2"/>
  <c r="W27" i="2"/>
  <c r="W32" i="2" s="1"/>
  <c r="V134" i="2"/>
  <c r="W238" i="2"/>
  <c r="W239" i="2" s="1"/>
  <c r="V24" i="2"/>
  <c r="V53" i="2"/>
  <c r="H9" i="2"/>
  <c r="J9" i="2"/>
  <c r="V89" i="2"/>
  <c r="W394" i="2"/>
  <c r="W396" i="2" s="1"/>
  <c r="N424" i="2"/>
  <c r="V126" i="2"/>
  <c r="W404" i="2"/>
  <c r="W406" i="2" s="1"/>
  <c r="W337" i="2" l="1"/>
  <c r="W59" i="2"/>
  <c r="V418" i="2"/>
  <c r="V414" i="2"/>
  <c r="W117" i="2"/>
  <c r="W223" i="2"/>
  <c r="W330" i="2"/>
  <c r="W419" i="2" l="1"/>
</calcChain>
</file>

<file path=xl/sharedStrings.xml><?xml version="1.0" encoding="utf-8"?>
<sst xmlns="http://schemas.openxmlformats.org/spreadsheetml/2006/main" count="2576" uniqueCount="669">
  <si>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</si>
  <si>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</si>
  <si>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</si>
  <si>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</si>
  <si>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</si>
  <si>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</si>
  <si>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</si>
  <si>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</si>
  <si>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</si>
  <si>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</si>
  <si>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</si>
  <si>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</si>
  <si>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</si>
  <si>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</si>
  <si>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</si>
  <si>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</si>
  <si>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</si>
  <si>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</si>
  <si>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</si>
  <si>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</si>
  <si>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</si>
  <si>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</si>
  <si>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</si>
  <si>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</si>
  <si>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</si>
  <si>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</si>
  <si>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</si>
  <si>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</si>
  <si>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</si>
  <si>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</si>
  <si>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</si>
  <si>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</si>
  <si>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</si>
  <si>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</si>
  <si>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</si>
  <si>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</si>
  <si>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</si>
  <si>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</si>
  <si>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</si>
  <si>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</si>
  <si>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</si>
  <si>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</si>
  <si>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</si>
  <si>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</si>
  <si>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</si>
  <si>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</si>
  <si>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</si>
  <si>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</si>
  <si>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</si>
  <si>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</si>
  <si>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</si>
  <si>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</si>
  <si>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</si>
  <si>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</si>
  <si>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</si>
  <si>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</si>
  <si>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</si>
  <si>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</si>
  <si>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</si>
  <si>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</si>
  <si>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</si>
  <si>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</si>
  <si>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</si>
  <si>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</si>
  <si>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</si>
  <si>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</si>
  <si>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24.07.2023</t>
  </si>
  <si>
    <t>20.07.2023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</si>
  <si>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</si>
  <si>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</si>
  <si>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</si>
  <si>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</si>
  <si>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</si>
  <si>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</si>
  <si>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</si>
  <si>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</si>
  <si>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</si>
  <si>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</si>
  <si>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</si>
  <si>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</si>
  <si>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</si>
  <si>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</si>
  <si>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</si>
  <si>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</si>
  <si>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</si>
  <si>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</si>
  <si>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</si>
  <si>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</si>
  <si>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</si>
  <si>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</si>
  <si>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</si>
  <si>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</si>
  <si>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</si>
  <si>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</si>
  <si>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</si>
  <si>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</si>
  <si>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</si>
  <si>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</si>
  <si>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</si>
  <si>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</si>
  <si>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</si>
  <si>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</si>
  <si>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</si>
  <si>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</si>
  <si>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</si>
  <si>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</si>
  <si>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</si>
  <si>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</si>
  <si>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</si>
  <si>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</si>
  <si>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</si>
  <si>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</si>
  <si>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</si>
  <si>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</si>
  <si>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</si>
  <si>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</si>
  <si>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</si>
  <si>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</si>
  <si>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</si>
  <si>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</si>
  <si>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</si>
  <si>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</si>
  <si>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</si>
  <si>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</si>
  <si>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</si>
  <si>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</si>
  <si>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</si>
  <si>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</si>
  <si>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</si>
  <si>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</si>
  <si>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</si>
  <si>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</si>
  <si>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</si>
  <si>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</si>
  <si>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</si>
  <si>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</si>
  <si>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</si>
  <si>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</si>
  <si>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</si>
  <si>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</si>
  <si>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</si>
  <si>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</si>
  <si>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</si>
  <si>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</si>
  <si>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</si>
  <si>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</si>
  <si>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</si>
  <si>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</si>
  <si>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</si>
  <si>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</si>
  <si>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</si>
  <si>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</si>
  <si>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</si>
  <si>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</si>
  <si>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</si>
  <si>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</si>
  <si>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</si>
  <si>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</si>
  <si>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</si>
  <si>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</si>
  <si>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</si>
  <si>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</si>
  <si>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</si>
  <si>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</si>
  <si>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</si>
  <si>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</si>
  <si>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</si>
  <si>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</si>
  <si>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</si>
  <si>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</si>
  <si>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</si>
  <si>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</si>
  <si>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</si>
  <si>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</si>
  <si>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</si>
  <si>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</si>
  <si>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</si>
  <si>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</si>
  <si>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</si>
  <si>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</si>
  <si>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</si>
  <si>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</si>
  <si>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</si>
  <si>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</si>
  <si>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</si>
  <si>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</si>
  <si>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</si>
  <si>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</si>
  <si>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</si>
  <si>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</si>
  <si>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</si>
  <si>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</si>
  <si>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</si>
  <si>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</si>
  <si>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</si>
  <si>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</si>
  <si>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</si>
  <si>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</si>
  <si>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</si>
  <si>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</si>
  <si>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</si>
  <si>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</si>
  <si>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</si>
  <si>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</si>
  <si>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</si>
  <si>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</si>
  <si>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</si>
  <si>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</si>
  <si>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</si>
  <si>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</si>
  <si>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</si>
  <si>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</si>
  <si>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</si>
  <si>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</si>
  <si>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</si>
  <si>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</si>
  <si>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</si>
  <si>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</si>
  <si>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</si>
  <si>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</si>
  <si>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</si>
  <si>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</si>
  <si>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</si>
  <si>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</si>
  <si>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</si>
  <si>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</si>
  <si>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</si>
  <si>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</si>
  <si>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</si>
  <si>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</si>
  <si>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</si>
  <si>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</si>
  <si>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</si>
  <si>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</si>
  <si>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</si>
  <si>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</si>
  <si>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</si>
  <si>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</si>
  <si>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</si>
  <si>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</si>
  <si>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</si>
  <si>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</si>
  <si>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</si>
  <si>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</si>
  <si>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</si>
  <si>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</si>
  <si>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</si>
  <si>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</si>
  <si>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</si>
  <si>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</si>
  <si>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</si>
  <si>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</si>
  <si>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</si>
  <si>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</si>
  <si>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</si>
  <si>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</si>
  <si>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</si>
  <si>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</si>
  <si>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</si>
  <si>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</si>
  <si>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</si>
  <si>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</si>
  <si>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</si>
  <si>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</si>
  <si>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</si>
  <si>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</si>
  <si>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</si>
  <si>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</si>
  <si>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</si>
  <si>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</si>
  <si>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</si>
  <si>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</si>
  <si>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</si>
  <si>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</si>
  <si>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</si>
  <si>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</si>
  <si>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</si>
  <si>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</si>
  <si>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</si>
  <si>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</si>
  <si>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</si>
  <si>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</si>
  <si>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</si>
  <si>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</si>
  <si>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</si>
  <si>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</si>
  <si>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</si>
  <si>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</si>
  <si>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</si>
  <si>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</si>
  <si>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</si>
  <si>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</si>
  <si>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</si>
  <si>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</si>
  <si>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</si>
  <si>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</si>
  <si>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</si>
  <si>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</si>
  <si>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</si>
  <si>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</si>
  <si>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</si>
  <si>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</si>
  <si>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</si>
  <si>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</si>
  <si>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</si>
  <si>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</si>
  <si>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</si>
  <si>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</si>
  <si>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</si>
  <si>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</si>
  <si>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</si>
  <si>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</si>
  <si>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</si>
  <si>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</si>
  <si>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</si>
  <si>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</si>
  <si>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</si>
  <si>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</si>
  <si>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</si>
  <si>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</si>
  <si>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</si>
  <si>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</si>
  <si>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</si>
  <si>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</si>
  <si>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</si>
  <si>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</si>
  <si>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</si>
  <si>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</si>
  <si>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</si>
  <si>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</si>
  <si>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</si>
  <si>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</si>
  <si>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</si>
  <si>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</si>
  <si>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</si>
  <si>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</si>
  <si>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</si>
  <si>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</si>
  <si>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</si>
  <si>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</si>
  <si>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</si>
  <si>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</si>
  <si>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</si>
  <si>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</si>
  <si>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</si>
  <si>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</si>
  <si>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</si>
  <si>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</si>
  <si>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</si>
  <si>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</si>
  <si>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</si>
  <si>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</si>
  <si>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</si>
  <si>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</si>
  <si>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</si>
  <si>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</si>
  <si>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</si>
  <si>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</si>
  <si>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</si>
  <si>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</si>
  <si>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</si>
  <si>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</si>
  <si>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</si>
  <si>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</si>
  <si>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</si>
  <si>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</si>
  <si>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</si>
  <si>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</si>
  <si>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</si>
  <si>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</si>
  <si>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</si>
  <si>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</si>
  <si>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</si>
  <si>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</si>
  <si>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</si>
  <si>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</si>
  <si>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</si>
  <si>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</si>
  <si>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</si>
  <si>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</si>
  <si>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</si>
  <si>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</si>
  <si>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</si>
  <si>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</si>
  <si>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</si>
  <si>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</si>
  <si>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</si>
  <si>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</si>
  <si>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</si>
  <si>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</si>
  <si>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</si>
  <si>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</si>
  <si>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</si>
  <si>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</si>
  <si>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</si>
  <si>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</si>
  <si>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</si>
  <si>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</si>
  <si>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</si>
  <si>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</si>
  <si>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</si>
  <si>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</si>
  <si>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</si>
  <si>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</si>
  <si>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</si>
  <si>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</si>
  <si>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</si>
  <si>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</si>
  <si>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</si>
  <si>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</si>
  <si>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</si>
  <si>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</si>
  <si>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</si>
  <si>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</si>
  <si>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</si>
  <si>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</si>
  <si>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</si>
  <si>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</si>
  <si>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</si>
  <si>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</si>
  <si>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</si>
  <si>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</si>
  <si>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</si>
  <si>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</si>
  <si>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</si>
  <si>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</si>
  <si>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</si>
  <si>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</si>
  <si>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</si>
  <si>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</si>
  <si>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</si>
  <si>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</si>
  <si>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</si>
  <si>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</si>
  <si>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</si>
  <si>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</si>
  <si>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</si>
  <si>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</si>
  <si>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</si>
  <si>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</si>
  <si>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</si>
  <si>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</si>
  <si>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</si>
  <si>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</si>
  <si>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</si>
  <si>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</si>
  <si>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</si>
  <si>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</si>
  <si>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</si>
  <si>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</si>
  <si>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</si>
  <si>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</si>
  <si>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</si>
  <si>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</si>
  <si>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</si>
  <si>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</si>
  <si>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</si>
  <si>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</si>
  <si>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</si>
  <si>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</si>
  <si>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</si>
  <si>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</si>
  <si>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</si>
  <si>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</si>
  <si>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</si>
  <si>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</si>
  <si>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</si>
  <si>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</si>
  <si>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</si>
  <si>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</si>
  <si>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</si>
  <si>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</si>
  <si>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</si>
  <si>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</si>
  <si>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</si>
  <si>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</si>
  <si>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</si>
  <si>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</si>
  <si>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</si>
  <si>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</si>
  <si>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</si>
  <si>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</si>
  <si>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</si>
  <si>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</si>
  <si>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</si>
  <si>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</si>
  <si>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</si>
  <si>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</si>
  <si>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</si>
  <si>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</si>
  <si>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</si>
  <si>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</si>
  <si>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</si>
  <si>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</si>
  <si>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</si>
  <si>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</si>
  <si>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</si>
  <si>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</si>
  <si>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</si>
  <si>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</si>
  <si>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</si>
  <si>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</si>
  <si>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</si>
  <si>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</si>
  <si>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</si>
  <si>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</si>
  <si>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</si>
  <si>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</si>
  <si>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</si>
  <si>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</si>
  <si>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</si>
  <si>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</si>
  <si>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</si>
  <si>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</si>
  <si>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</si>
  <si>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</si>
  <si>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</si>
  <si>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</si>
  <si>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</si>
  <si>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</si>
  <si>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</si>
  <si>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</si>
  <si>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</si>
  <si>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</si>
  <si>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</si>
  <si>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</si>
  <si>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</si>
  <si>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</si>
  <si>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</si>
  <si>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</si>
  <si>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</si>
  <si>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</si>
  <si>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</si>
  <si>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</si>
  <si>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</si>
  <si>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</si>
  <si>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</si>
  <si>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</si>
  <si>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</si>
  <si>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</si>
  <si>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</si>
  <si>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</si>
  <si>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</si>
  <si>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</si>
  <si>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</si>
  <si>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</si>
  <si>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</si>
  <si>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</si>
  <si>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</si>
  <si>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</si>
  <si>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</si>
  <si>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</si>
  <si>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</si>
  <si>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</si>
  <si>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</si>
  <si>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</si>
  <si>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</si>
  <si>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</si>
  <si>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</si>
  <si>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</si>
  <si>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</si>
  <si>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</si>
  <si>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</si>
  <si>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</si>
  <si>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</si>
  <si>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</si>
  <si>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</si>
  <si>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</si>
  <si>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</si>
  <si>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</si>
  <si>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</si>
  <si>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</si>
  <si>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</si>
  <si>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</si>
  <si>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</si>
  <si>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</si>
  <si>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</si>
  <si>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</si>
  <si>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</si>
  <si>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</si>
  <si>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</si>
  <si>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</si>
  <si>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</si>
  <si>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</si>
  <si>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</si>
  <si>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</si>
  <si>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</si>
  <si>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</si>
  <si>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</si>
  <si>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</si>
  <si>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</si>
  <si>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</si>
  <si>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</si>
  <si>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</si>
  <si>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</si>
  <si>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</si>
  <si>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</si>
  <si>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</si>
  <si>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</si>
  <si>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</si>
  <si>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</si>
  <si>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</si>
  <si>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</si>
  <si>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</si>
  <si>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</si>
  <si>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</si>
  <si>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</si>
  <si>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</si>
  <si>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</si>
  <si>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</si>
  <si>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</si>
  <si>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</si>
  <si>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</si>
  <si>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</si>
  <si>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</si>
  <si>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</si>
  <si>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</si>
  <si>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</si>
  <si>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</si>
  <si>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</si>
  <si>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</si>
  <si>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</si>
  <si>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</si>
  <si>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</si>
  <si>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</si>
  <si>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</si>
  <si>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</si>
  <si>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</si>
  <si>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</si>
  <si>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</si>
  <si>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</si>
  <si>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</si>
  <si>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</si>
  <si>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</si>
  <si>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</si>
  <si>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</si>
  <si>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</si>
  <si>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</si>
  <si>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</si>
  <si>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</si>
  <si>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</si>
  <si>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</si>
  <si>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</si>
  <si>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</si>
  <si>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</si>
  <si>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</si>
  <si>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</si>
  <si>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</si>
  <si>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</si>
  <si>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</si>
  <si>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</si>
  <si>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</si>
  <si>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</si>
  <si>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</si>
  <si>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</si>
  <si>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</si>
  <si>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</si>
  <si>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</si>
  <si>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</si>
  <si>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</si>
  <si>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</si>
  <si>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</si>
  <si>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</si>
  <si>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</si>
  <si>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</si>
  <si>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</si>
  <si>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</si>
  <si>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</si>
  <si>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 xml:space="preserve">погрузка в машину Мир колбас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</si>
</sst>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AC424"/>
  <sheetViews>
    <sheetView showGridLines="0" tabSelected="1" topLeftCell="C272" zoomScale="85" zoomScaleNormal="85" zoomScaleSheetLayoutView="100" workbookViewId="0">
      <selection activeCell="V415" sqref="V41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295" t="s">
        <v>29</v>
      </c>
      <c r="E1" s="295"/>
      <c r="F1" s="295"/>
      <c r="G1" s="14" t="s">
        <v>65</v>
      </c>
      <c r="H1" s="295" t="s">
        <v>49</v>
      </c>
      <c r="I1" s="295"/>
      <c r="J1" s="295"/>
      <c r="K1" s="295"/>
      <c r="L1" s="295"/>
      <c r="M1" s="295"/>
      <c r="N1" s="295"/>
      <c r="O1" s="296" t="s">
        <v>66</v>
      </c>
      <c r="P1" s="297"/>
      <c r="Q1" s="29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8"/>
      <c r="O2" s="298"/>
      <c r="P2" s="298"/>
      <c r="Q2" s="298"/>
      <c r="R2" s="298"/>
      <c r="S2" s="298"/>
      <c r="T2" s="29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298"/>
      <c r="N3" s="298"/>
      <c r="O3" s="298"/>
      <c r="P3" s="298"/>
      <c r="Q3" s="298"/>
      <c r="R3" s="298"/>
      <c r="S3" s="298"/>
      <c r="T3" s="29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9" t="s">
        <v>8</v>
      </c>
      <c r="B5" s="299"/>
      <c r="C5" s="299"/>
      <c r="D5" s="300"/>
      <c r="E5" s="300"/>
      <c r="F5" s="301" t="s">
        <v>14</v>
      </c>
      <c r="G5" s="301"/>
      <c r="H5" s="300" t="s">
        <v>668</v>
      </c>
      <c r="I5" s="300"/>
      <c r="J5" s="300"/>
      <c r="K5" s="300"/>
      <c r="M5" s="27" t="s">
        <v>4</v>
      </c>
      <c r="N5" s="302">
        <v>45133</v>
      </c>
      <c r="O5" s="302"/>
      <c r="Q5" s="303" t="s">
        <v>3</v>
      </c>
      <c r="R5" s="304"/>
      <c r="S5" s="305" t="s">
        <v>624</v>
      </c>
      <c r="T5" s="306"/>
      <c r="Y5" s="60"/>
      <c r="Z5" s="60"/>
      <c r="AA5" s="60"/>
    </row>
    <row r="6" spans="1:28" s="17" customFormat="1" ht="24" customHeight="1" x14ac:dyDescent="0.2">
      <c r="A6" s="299" t="s">
        <v>1</v>
      </c>
      <c r="B6" s="299"/>
      <c r="C6" s="299"/>
      <c r="D6" s="307" t="s">
        <v>643</v>
      </c>
      <c r="E6" s="307"/>
      <c r="F6" s="307"/>
      <c r="G6" s="307"/>
      <c r="H6" s="307"/>
      <c r="I6" s="307"/>
      <c r="J6" s="307"/>
      <c r="K6" s="307"/>
      <c r="M6" s="27" t="s">
        <v>30</v>
      </c>
      <c r="N6" s="308" t="str">
        <f>IF(N5=0," ",CHOOSE(WEEKDAY(N5,2),"Понедельник","Вторник","Среда","Четверг","Пятница","Суббота","Воскресенье"))</f>
        <v>Среда</v>
      </c>
      <c r="O6" s="308"/>
      <c r="Q6" s="309" t="s">
        <v>5</v>
      </c>
      <c r="R6" s="310"/>
      <c r="S6" s="311" t="s">
        <v>68</v>
      </c>
      <c r="T6" s="31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17" t="str">
        <f>IFERROR(VLOOKUP(DeliveryAddress,Table,3,0),1)</f>
        <v>7</v>
      </c>
      <c r="E7" s="318"/>
      <c r="F7" s="318"/>
      <c r="G7" s="318"/>
      <c r="H7" s="318"/>
      <c r="I7" s="318"/>
      <c r="J7" s="318"/>
      <c r="K7" s="319"/>
      <c r="M7" s="29"/>
      <c r="N7" s="49"/>
      <c r="O7" s="49"/>
      <c r="Q7" s="309"/>
      <c r="R7" s="310"/>
      <c r="S7" s="313"/>
      <c r="T7" s="314"/>
      <c r="Y7" s="60"/>
      <c r="Z7" s="60"/>
      <c r="AA7" s="60"/>
    </row>
    <row r="8" spans="1:28" s="17" customFormat="1" ht="25.5" customHeight="1" x14ac:dyDescent="0.2">
      <c r="A8" s="320" t="s">
        <v>60</v>
      </c>
      <c r="B8" s="320"/>
      <c r="C8" s="320"/>
      <c r="D8" s="321"/>
      <c r="E8" s="321"/>
      <c r="F8" s="321"/>
      <c r="G8" s="321"/>
      <c r="H8" s="321"/>
      <c r="I8" s="321"/>
      <c r="J8" s="321"/>
      <c r="K8" s="321"/>
      <c r="M8" s="27" t="s">
        <v>11</v>
      </c>
      <c r="N8" s="322">
        <v>0.91666666666666663</v>
      </c>
      <c r="O8" s="322"/>
      <c r="Q8" s="309"/>
      <c r="R8" s="310"/>
      <c r="S8" s="313"/>
      <c r="T8" s="314"/>
      <c r="Y8" s="60"/>
      <c r="Z8" s="60"/>
      <c r="AA8" s="60"/>
    </row>
    <row r="9" spans="1:28" s="17" customFormat="1" ht="39.950000000000003" customHeight="1" x14ac:dyDescent="0.2">
      <c r="A9" s="3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24" t="s">
        <v>48</v>
      </c>
      <c r="E9" s="325"/>
      <c r="F9" s="3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M9" s="31" t="s">
        <v>15</v>
      </c>
      <c r="N9" s="302"/>
      <c r="O9" s="302"/>
      <c r="Q9" s="309"/>
      <c r="R9" s="310"/>
      <c r="S9" s="315"/>
      <c r="T9" s="31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24"/>
      <c r="E10" s="325"/>
      <c r="F10" s="3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327" t="str">
        <f>IFERROR(VLOOKUP($D$10,Proxy,2,FALSE),"")</f>
        <v/>
      </c>
      <c r="I10" s="327"/>
      <c r="J10" s="327"/>
      <c r="K10" s="327"/>
      <c r="M10" s="31" t="s">
        <v>35</v>
      </c>
      <c r="N10" s="322"/>
      <c r="O10" s="322"/>
      <c r="R10" s="29" t="s">
        <v>12</v>
      </c>
      <c r="S10" s="328" t="s">
        <v>69</v>
      </c>
      <c r="T10" s="32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2"/>
      <c r="O11" s="322"/>
      <c r="R11" s="29" t="s">
        <v>31</v>
      </c>
      <c r="S11" s="330" t="s">
        <v>57</v>
      </c>
      <c r="T11" s="33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1" t="s">
        <v>70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1"/>
      <c r="M12" s="27" t="s">
        <v>33</v>
      </c>
      <c r="N12" s="332"/>
      <c r="O12" s="332"/>
      <c r="P12" s="28"/>
      <c r="Q12"/>
      <c r="R12" s="29" t="s">
        <v>48</v>
      </c>
      <c r="S12" s="333"/>
      <c r="T12" s="333"/>
      <c r="U12"/>
      <c r="Y12" s="60"/>
      <c r="Z12" s="60"/>
      <c r="AA12" s="60"/>
    </row>
    <row r="13" spans="1:28" s="17" customFormat="1" ht="23.25" customHeight="1" x14ac:dyDescent="0.2">
      <c r="A13" s="331" t="s">
        <v>71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1"/>
      <c r="M13" s="31" t="s">
        <v>34</v>
      </c>
      <c r="N13" s="330"/>
      <c r="O13" s="33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1" t="s">
        <v>72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4" t="s">
        <v>73</v>
      </c>
      <c r="B15" s="334"/>
      <c r="C15" s="334"/>
      <c r="D15" s="334"/>
      <c r="E15" s="334"/>
      <c r="F15" s="334"/>
      <c r="G15" s="334"/>
      <c r="H15" s="334"/>
      <c r="I15" s="334"/>
      <c r="J15" s="334"/>
      <c r="K15" s="334"/>
      <c r="L15"/>
      <c r="M15" s="335" t="s">
        <v>63</v>
      </c>
      <c r="N15" s="335"/>
      <c r="O15" s="335"/>
      <c r="P15" s="335"/>
      <c r="Q15" s="33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6"/>
      <c r="N16" s="336"/>
      <c r="O16" s="336"/>
      <c r="P16" s="336"/>
      <c r="Q16" s="33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38" t="s">
        <v>61</v>
      </c>
      <c r="B17" s="338" t="s">
        <v>51</v>
      </c>
      <c r="C17" s="339" t="s">
        <v>50</v>
      </c>
      <c r="D17" s="338" t="s">
        <v>52</v>
      </c>
      <c r="E17" s="338"/>
      <c r="F17" s="338" t="s">
        <v>24</v>
      </c>
      <c r="G17" s="338" t="s">
        <v>27</v>
      </c>
      <c r="H17" s="338" t="s">
        <v>25</v>
      </c>
      <c r="I17" s="338" t="s">
        <v>26</v>
      </c>
      <c r="J17" s="340" t="s">
        <v>16</v>
      </c>
      <c r="K17" s="340" t="s">
        <v>2</v>
      </c>
      <c r="L17" s="338" t="s">
        <v>28</v>
      </c>
      <c r="M17" s="338" t="s">
        <v>17</v>
      </c>
      <c r="N17" s="338"/>
      <c r="O17" s="338"/>
      <c r="P17" s="338"/>
      <c r="Q17" s="338"/>
      <c r="R17" s="337" t="s">
        <v>58</v>
      </c>
      <c r="S17" s="338"/>
      <c r="T17" s="338" t="s">
        <v>6</v>
      </c>
      <c r="U17" s="338" t="s">
        <v>44</v>
      </c>
      <c r="V17" s="342" t="s">
        <v>56</v>
      </c>
      <c r="W17" s="338" t="s">
        <v>18</v>
      </c>
      <c r="X17" s="344" t="s">
        <v>62</v>
      </c>
      <c r="Y17" s="344" t="s">
        <v>19</v>
      </c>
      <c r="Z17" s="345" t="s">
        <v>59</v>
      </c>
      <c r="AA17" s="346"/>
      <c r="AB17" s="347"/>
      <c r="AC17" s="351" t="s">
        <v>64</v>
      </c>
    </row>
    <row r="18" spans="1:29" ht="14.25" customHeight="1" x14ac:dyDescent="0.2">
      <c r="A18" s="338"/>
      <c r="B18" s="338"/>
      <c r="C18" s="339"/>
      <c r="D18" s="338"/>
      <c r="E18" s="338"/>
      <c r="F18" s="338" t="s">
        <v>20</v>
      </c>
      <c r="G18" s="338" t="s">
        <v>21</v>
      </c>
      <c r="H18" s="338" t="s">
        <v>22</v>
      </c>
      <c r="I18" s="338" t="s">
        <v>22</v>
      </c>
      <c r="J18" s="341"/>
      <c r="K18" s="341"/>
      <c r="L18" s="338"/>
      <c r="M18" s="338"/>
      <c r="N18" s="338"/>
      <c r="O18" s="338"/>
      <c r="P18" s="338"/>
      <c r="Q18" s="338"/>
      <c r="R18" s="36" t="s">
        <v>47</v>
      </c>
      <c r="S18" s="36" t="s">
        <v>46</v>
      </c>
      <c r="T18" s="338"/>
      <c r="U18" s="338"/>
      <c r="V18" s="343"/>
      <c r="W18" s="338"/>
      <c r="X18" s="344"/>
      <c r="Y18" s="344"/>
      <c r="Z18" s="348"/>
      <c r="AA18" s="349"/>
      <c r="AB18" s="350"/>
      <c r="AC18" s="351"/>
    </row>
    <row r="19" spans="1:29" ht="27.75" hidden="1" customHeight="1" x14ac:dyDescent="0.2">
      <c r="A19" s="352" t="s">
        <v>74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55"/>
      <c r="Y19" s="55"/>
    </row>
    <row r="20" spans="1:29" ht="16.5" hidden="1" customHeight="1" x14ac:dyDescent="0.25">
      <c r="A20" s="353" t="s">
        <v>74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66"/>
      <c r="Y20" s="66"/>
    </row>
    <row r="21" spans="1:29" ht="14.25" hidden="1" customHeight="1" x14ac:dyDescent="0.25">
      <c r="A21" s="354" t="s">
        <v>75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67"/>
      <c r="Y21" s="67"/>
    </row>
    <row r="22" spans="1:29" ht="27" hidden="1" customHeight="1" x14ac:dyDescent="0.25">
      <c r="A22" s="64" t="s">
        <v>76</v>
      </c>
      <c r="B22" s="64" t="s">
        <v>77</v>
      </c>
      <c r="C22" s="37">
        <v>4301031106</v>
      </c>
      <c r="D22" s="355">
        <v>4607091389258</v>
      </c>
      <c r="E22" s="3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56" t="s">
        <v>78</v>
      </c>
      <c r="N22" s="357"/>
      <c r="O22" s="357"/>
      <c r="P22" s="357"/>
      <c r="Q22" s="35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hidden="1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3"/>
      <c r="M23" s="359" t="s">
        <v>43</v>
      </c>
      <c r="N23" s="360"/>
      <c r="O23" s="360"/>
      <c r="P23" s="360"/>
      <c r="Q23" s="360"/>
      <c r="R23" s="360"/>
      <c r="S23" s="36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3"/>
      <c r="M24" s="359" t="s">
        <v>43</v>
      </c>
      <c r="N24" s="360"/>
      <c r="O24" s="360"/>
      <c r="P24" s="360"/>
      <c r="Q24" s="360"/>
      <c r="R24" s="360"/>
      <c r="S24" s="36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hidden="1" customHeight="1" x14ac:dyDescent="0.25">
      <c r="A25" s="354" t="s">
        <v>80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67"/>
      <c r="Y25" s="67"/>
    </row>
    <row r="26" spans="1:29" ht="27" hidden="1" customHeight="1" x14ac:dyDescent="0.25">
      <c r="A26" s="64" t="s">
        <v>81</v>
      </c>
      <c r="B26" s="64" t="s">
        <v>82</v>
      </c>
      <c r="C26" s="37">
        <v>4301051176</v>
      </c>
      <c r="D26" s="355">
        <v>4607091383881</v>
      </c>
      <c r="E26" s="35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57"/>
      <c r="O26" s="357"/>
      <c r="P26" s="357"/>
      <c r="Q26" s="35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hidden="1" customHeight="1" x14ac:dyDescent="0.25">
      <c r="A27" s="64" t="s">
        <v>83</v>
      </c>
      <c r="B27" s="64" t="s">
        <v>84</v>
      </c>
      <c r="C27" s="37">
        <v>4301051172</v>
      </c>
      <c r="D27" s="355">
        <v>4607091388237</v>
      </c>
      <c r="E27" s="35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57"/>
      <c r="O27" s="357"/>
      <c r="P27" s="357"/>
      <c r="Q27" s="35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hidden="1" customHeight="1" x14ac:dyDescent="0.25">
      <c r="A28" s="64" t="s">
        <v>85</v>
      </c>
      <c r="B28" s="64" t="s">
        <v>86</v>
      </c>
      <c r="C28" s="37">
        <v>4301051180</v>
      </c>
      <c r="D28" s="355">
        <v>4607091383935</v>
      </c>
      <c r="E28" s="35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57"/>
      <c r="O28" s="357"/>
      <c r="P28" s="357"/>
      <c r="Q28" s="35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hidden="1" customHeight="1" x14ac:dyDescent="0.25">
      <c r="A29" s="64" t="s">
        <v>87</v>
      </c>
      <c r="B29" s="64" t="s">
        <v>88</v>
      </c>
      <c r="C29" s="37">
        <v>4301051426</v>
      </c>
      <c r="D29" s="355">
        <v>4680115881853</v>
      </c>
      <c r="E29" s="3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67" t="s">
        <v>89</v>
      </c>
      <c r="N29" s="357"/>
      <c r="O29" s="357"/>
      <c r="P29" s="357"/>
      <c r="Q29" s="35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hidden="1" customHeight="1" x14ac:dyDescent="0.25">
      <c r="A30" s="64" t="s">
        <v>90</v>
      </c>
      <c r="B30" s="64" t="s">
        <v>91</v>
      </c>
      <c r="C30" s="37">
        <v>4301051178</v>
      </c>
      <c r="D30" s="355">
        <v>4607091383911</v>
      </c>
      <c r="E30" s="3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57"/>
      <c r="O30" s="357"/>
      <c r="P30" s="357"/>
      <c r="Q30" s="35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hidden="1" customHeight="1" x14ac:dyDescent="0.25">
      <c r="A31" s="64" t="s">
        <v>92</v>
      </c>
      <c r="B31" s="64" t="s">
        <v>93</v>
      </c>
      <c r="C31" s="37">
        <v>4301051174</v>
      </c>
      <c r="D31" s="355">
        <v>4607091388244</v>
      </c>
      <c r="E31" s="35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6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57"/>
      <c r="O31" s="357"/>
      <c r="P31" s="357"/>
      <c r="Q31" s="35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hidden="1" x14ac:dyDescent="0.2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3"/>
      <c r="M32" s="359" t="s">
        <v>43</v>
      </c>
      <c r="N32" s="360"/>
      <c r="O32" s="360"/>
      <c r="P32" s="360"/>
      <c r="Q32" s="360"/>
      <c r="R32" s="360"/>
      <c r="S32" s="36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hidden="1" x14ac:dyDescent="0.2">
      <c r="A33" s="362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3"/>
      <c r="M33" s="359" t="s">
        <v>43</v>
      </c>
      <c r="N33" s="360"/>
      <c r="O33" s="360"/>
      <c r="P33" s="360"/>
      <c r="Q33" s="360"/>
      <c r="R33" s="360"/>
      <c r="S33" s="36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hidden="1" customHeight="1" x14ac:dyDescent="0.25">
      <c r="A34" s="354" t="s">
        <v>94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67"/>
      <c r="Y34" s="67"/>
    </row>
    <row r="35" spans="1:29" ht="27" hidden="1" customHeight="1" x14ac:dyDescent="0.25">
      <c r="A35" s="64" t="s">
        <v>95</v>
      </c>
      <c r="B35" s="64" t="s">
        <v>96</v>
      </c>
      <c r="C35" s="37">
        <v>4301032013</v>
      </c>
      <c r="D35" s="355">
        <v>4607091388503</v>
      </c>
      <c r="E35" s="35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57"/>
      <c r="O35" s="357"/>
      <c r="P35" s="357"/>
      <c r="Q35" s="35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hidden="1" customHeight="1" x14ac:dyDescent="0.25">
      <c r="A36" s="64" t="s">
        <v>99</v>
      </c>
      <c r="B36" s="64" t="s">
        <v>100</v>
      </c>
      <c r="C36" s="37">
        <v>4301032036</v>
      </c>
      <c r="D36" s="355">
        <v>4680115880139</v>
      </c>
      <c r="E36" s="35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7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57"/>
      <c r="O36" s="357"/>
      <c r="P36" s="357"/>
      <c r="Q36" s="35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hidden="1" x14ac:dyDescent="0.2">
      <c r="A37" s="362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3"/>
      <c r="M37" s="359" t="s">
        <v>43</v>
      </c>
      <c r="N37" s="360"/>
      <c r="O37" s="360"/>
      <c r="P37" s="360"/>
      <c r="Q37" s="360"/>
      <c r="R37" s="360"/>
      <c r="S37" s="36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3"/>
      <c r="M38" s="359" t="s">
        <v>43</v>
      </c>
      <c r="N38" s="360"/>
      <c r="O38" s="360"/>
      <c r="P38" s="360"/>
      <c r="Q38" s="360"/>
      <c r="R38" s="360"/>
      <c r="S38" s="36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hidden="1" customHeight="1" x14ac:dyDescent="0.25">
      <c r="A39" s="354" t="s">
        <v>102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67"/>
      <c r="Y39" s="67"/>
    </row>
    <row r="40" spans="1:29" ht="80.25" hidden="1" customHeight="1" x14ac:dyDescent="0.25">
      <c r="A40" s="64" t="s">
        <v>103</v>
      </c>
      <c r="B40" s="64" t="s">
        <v>104</v>
      </c>
      <c r="C40" s="37">
        <v>4301160001</v>
      </c>
      <c r="D40" s="355">
        <v>4607091388282</v>
      </c>
      <c r="E40" s="35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57"/>
      <c r="O40" s="357"/>
      <c r="P40" s="357"/>
      <c r="Q40" s="35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hidden="1" x14ac:dyDescent="0.2">
      <c r="A41" s="362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3"/>
      <c r="M41" s="359" t="s">
        <v>43</v>
      </c>
      <c r="N41" s="360"/>
      <c r="O41" s="360"/>
      <c r="P41" s="360"/>
      <c r="Q41" s="360"/>
      <c r="R41" s="360"/>
      <c r="S41" s="36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3"/>
      <c r="M42" s="359" t="s">
        <v>43</v>
      </c>
      <c r="N42" s="360"/>
      <c r="O42" s="360"/>
      <c r="P42" s="360"/>
      <c r="Q42" s="360"/>
      <c r="R42" s="360"/>
      <c r="S42" s="36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hidden="1" customHeight="1" x14ac:dyDescent="0.25">
      <c r="A43" s="354" t="s">
        <v>106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67"/>
      <c r="Y43" s="67"/>
    </row>
    <row r="44" spans="1:29" ht="27" hidden="1" customHeight="1" x14ac:dyDescent="0.25">
      <c r="A44" s="64" t="s">
        <v>107</v>
      </c>
      <c r="B44" s="64" t="s">
        <v>108</v>
      </c>
      <c r="C44" s="37">
        <v>4301170002</v>
      </c>
      <c r="D44" s="355">
        <v>4607091389111</v>
      </c>
      <c r="E44" s="35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7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57"/>
      <c r="O44" s="357"/>
      <c r="P44" s="357"/>
      <c r="Q44" s="35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hidden="1" x14ac:dyDescent="0.2">
      <c r="A45" s="362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3"/>
      <c r="M45" s="359" t="s">
        <v>43</v>
      </c>
      <c r="N45" s="360"/>
      <c r="O45" s="360"/>
      <c r="P45" s="360"/>
      <c r="Q45" s="360"/>
      <c r="R45" s="360"/>
      <c r="S45" s="36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3"/>
      <c r="M46" s="359" t="s">
        <v>43</v>
      </c>
      <c r="N46" s="360"/>
      <c r="O46" s="360"/>
      <c r="P46" s="360"/>
      <c r="Q46" s="360"/>
      <c r="R46" s="360"/>
      <c r="S46" s="36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hidden="1" customHeight="1" x14ac:dyDescent="0.2">
      <c r="A47" s="352" t="s">
        <v>109</v>
      </c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55"/>
      <c r="Y47" s="55"/>
    </row>
    <row r="48" spans="1:29" ht="16.5" hidden="1" customHeight="1" x14ac:dyDescent="0.25">
      <c r="A48" s="353" t="s">
        <v>110</v>
      </c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66"/>
      <c r="Y48" s="66"/>
    </row>
    <row r="49" spans="1:29" ht="14.25" hidden="1" customHeight="1" x14ac:dyDescent="0.25">
      <c r="A49" s="354" t="s">
        <v>111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55">
        <v>4680115881440</v>
      </c>
      <c r="E50" s="35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57"/>
      <c r="O50" s="357"/>
      <c r="P50" s="357"/>
      <c r="Q50" s="358"/>
      <c r="R50" s="40" t="s">
        <v>48</v>
      </c>
      <c r="S50" s="40" t="s">
        <v>48</v>
      </c>
      <c r="T50" s="41" t="s">
        <v>0</v>
      </c>
      <c r="U50" s="59">
        <v>80</v>
      </c>
      <c r="V50" s="56">
        <f>IFERROR(IF(U50="",0,CEILING((U50/$H50),1)*$H50),"")</f>
        <v>86.4</v>
      </c>
      <c r="W50" s="42">
        <f>IFERROR(IF(V50=0,"",ROUNDUP(V50/H50,0)*0.02175),"")</f>
        <v>0.17399999999999999</v>
      </c>
      <c r="X50" s="69" t="s">
        <v>48</v>
      </c>
      <c r="Y50" s="70" t="s">
        <v>48</v>
      </c>
      <c r="AC50" s="83" t="s">
        <v>65</v>
      </c>
    </row>
    <row r="51" spans="1:29" ht="27" hidden="1" customHeight="1" x14ac:dyDescent="0.25">
      <c r="A51" s="64" t="s">
        <v>115</v>
      </c>
      <c r="B51" s="64" t="s">
        <v>116</v>
      </c>
      <c r="C51" s="37">
        <v>4301020232</v>
      </c>
      <c r="D51" s="355">
        <v>4680115881433</v>
      </c>
      <c r="E51" s="35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57"/>
      <c r="O51" s="357"/>
      <c r="P51" s="357"/>
      <c r="Q51" s="35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62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3"/>
      <c r="M52" s="359" t="s">
        <v>43</v>
      </c>
      <c r="N52" s="360"/>
      <c r="O52" s="360"/>
      <c r="P52" s="360"/>
      <c r="Q52" s="360"/>
      <c r="R52" s="360"/>
      <c r="S52" s="361"/>
      <c r="T52" s="43" t="s">
        <v>42</v>
      </c>
      <c r="U52" s="44">
        <f>IFERROR(U50/H50,"0")+IFERROR(U51/H51,"0")</f>
        <v>7.4074074074074066</v>
      </c>
      <c r="V52" s="44">
        <f>IFERROR(V50/H50,"0")+IFERROR(V51/H51,"0")</f>
        <v>8</v>
      </c>
      <c r="W52" s="44">
        <f>IFERROR(IF(W50="",0,W50),"0")+IFERROR(IF(W51="",0,W51),"0")</f>
        <v>0.17399999999999999</v>
      </c>
      <c r="X52" s="68"/>
      <c r="Y52" s="68"/>
    </row>
    <row r="53" spans="1:29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3"/>
      <c r="M53" s="359" t="s">
        <v>43</v>
      </c>
      <c r="N53" s="360"/>
      <c r="O53" s="360"/>
      <c r="P53" s="360"/>
      <c r="Q53" s="360"/>
      <c r="R53" s="360"/>
      <c r="S53" s="361"/>
      <c r="T53" s="43" t="s">
        <v>0</v>
      </c>
      <c r="U53" s="44">
        <f>IFERROR(SUM(U50:U51),"0")</f>
        <v>80</v>
      </c>
      <c r="V53" s="44">
        <f>IFERROR(SUM(V50:V51),"0")</f>
        <v>86.4</v>
      </c>
      <c r="W53" s="43"/>
      <c r="X53" s="68"/>
      <c r="Y53" s="68"/>
    </row>
    <row r="54" spans="1:29" ht="16.5" hidden="1" customHeight="1" x14ac:dyDescent="0.25">
      <c r="A54" s="353" t="s">
        <v>117</v>
      </c>
      <c r="B54" s="353"/>
      <c r="C54" s="353"/>
      <c r="D54" s="353"/>
      <c r="E54" s="353"/>
      <c r="F54" s="353"/>
      <c r="G54" s="353"/>
      <c r="H54" s="353"/>
      <c r="I54" s="353"/>
      <c r="J54" s="353"/>
      <c r="K54" s="353"/>
      <c r="L54" s="353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66"/>
      <c r="Y54" s="66"/>
    </row>
    <row r="55" spans="1:29" ht="14.25" hidden="1" customHeight="1" x14ac:dyDescent="0.25">
      <c r="A55" s="354" t="s">
        <v>118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55">
        <v>4680115881426</v>
      </c>
      <c r="E56" s="35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57"/>
      <c r="O56" s="357"/>
      <c r="P56" s="357"/>
      <c r="Q56" s="358"/>
      <c r="R56" s="40" t="s">
        <v>48</v>
      </c>
      <c r="S56" s="40" t="s">
        <v>48</v>
      </c>
      <c r="T56" s="41" t="s">
        <v>0</v>
      </c>
      <c r="U56" s="59">
        <v>300</v>
      </c>
      <c r="V56" s="56">
        <f>IFERROR(IF(U56="",0,CEILING((U56/$H56),1)*$H56),"")</f>
        <v>302.40000000000003</v>
      </c>
      <c r="W56" s="42">
        <f>IFERROR(IF(V56=0,"",ROUNDUP(V56/H56,0)*0.02175),"")</f>
        <v>0.60899999999999999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55">
        <v>4680115881419</v>
      </c>
      <c r="E57" s="35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57"/>
      <c r="O57" s="357"/>
      <c r="P57" s="357"/>
      <c r="Q57" s="358"/>
      <c r="R57" s="40" t="s">
        <v>48</v>
      </c>
      <c r="S57" s="40" t="s">
        <v>48</v>
      </c>
      <c r="T57" s="41" t="s">
        <v>0</v>
      </c>
      <c r="U57" s="59">
        <v>90</v>
      </c>
      <c r="V57" s="56">
        <f>IFERROR(IF(U57="",0,CEILING((U57/$H57),1)*$H57),"")</f>
        <v>90</v>
      </c>
      <c r="W57" s="42">
        <f>IFERROR(IF(V57=0,"",ROUNDUP(V57/H57,0)*0.00937),"")</f>
        <v>0.18740000000000001</v>
      </c>
      <c r="X57" s="69" t="s">
        <v>48</v>
      </c>
      <c r="Y57" s="70" t="s">
        <v>48</v>
      </c>
      <c r="AC57" s="86" t="s">
        <v>65</v>
      </c>
    </row>
    <row r="58" spans="1:29" ht="27" hidden="1" customHeight="1" x14ac:dyDescent="0.25">
      <c r="A58" s="64" t="s">
        <v>123</v>
      </c>
      <c r="B58" s="64" t="s">
        <v>124</v>
      </c>
      <c r="C58" s="37">
        <v>4301011458</v>
      </c>
      <c r="D58" s="355">
        <v>4680115881525</v>
      </c>
      <c r="E58" s="35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78" t="s">
        <v>125</v>
      </c>
      <c r="N58" s="357"/>
      <c r="O58" s="357"/>
      <c r="P58" s="357"/>
      <c r="Q58" s="35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62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3"/>
      <c r="M59" s="359" t="s">
        <v>43</v>
      </c>
      <c r="N59" s="360"/>
      <c r="O59" s="360"/>
      <c r="P59" s="360"/>
      <c r="Q59" s="360"/>
      <c r="R59" s="360"/>
      <c r="S59" s="361"/>
      <c r="T59" s="43" t="s">
        <v>42</v>
      </c>
      <c r="U59" s="44">
        <f>IFERROR(U56/H56,"0")+IFERROR(U57/H57,"0")+IFERROR(U58/H58,"0")</f>
        <v>47.777777777777771</v>
      </c>
      <c r="V59" s="44">
        <f>IFERROR(V56/H56,"0")+IFERROR(V57/H57,"0")+IFERROR(V58/H58,"0")</f>
        <v>48</v>
      </c>
      <c r="W59" s="44">
        <f>IFERROR(IF(W56="",0,W56),"0")+IFERROR(IF(W57="",0,W57),"0")+IFERROR(IF(W58="",0,W58),"0")</f>
        <v>0.7964</v>
      </c>
      <c r="X59" s="68"/>
      <c r="Y59" s="68"/>
    </row>
    <row r="60" spans="1:29" x14ac:dyDescent="0.2">
      <c r="A60" s="362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3"/>
      <c r="M60" s="359" t="s">
        <v>43</v>
      </c>
      <c r="N60" s="360"/>
      <c r="O60" s="360"/>
      <c r="P60" s="360"/>
      <c r="Q60" s="360"/>
      <c r="R60" s="360"/>
      <c r="S60" s="361"/>
      <c r="T60" s="43" t="s">
        <v>0</v>
      </c>
      <c r="U60" s="44">
        <f>IFERROR(SUM(U56:U58),"0")</f>
        <v>390</v>
      </c>
      <c r="V60" s="44">
        <f>IFERROR(SUM(V56:V58),"0")</f>
        <v>392.40000000000003</v>
      </c>
      <c r="W60" s="43"/>
      <c r="X60" s="68"/>
      <c r="Y60" s="68"/>
    </row>
    <row r="61" spans="1:29" ht="16.5" hidden="1" customHeight="1" x14ac:dyDescent="0.25">
      <c r="A61" s="353" t="s">
        <v>109</v>
      </c>
      <c r="B61" s="353"/>
      <c r="C61" s="353"/>
      <c r="D61" s="353"/>
      <c r="E61" s="353"/>
      <c r="F61" s="353"/>
      <c r="G61" s="353"/>
      <c r="H61" s="353"/>
      <c r="I61" s="353"/>
      <c r="J61" s="353"/>
      <c r="K61" s="353"/>
      <c r="L61" s="353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66"/>
      <c r="Y61" s="66"/>
    </row>
    <row r="62" spans="1:29" ht="14.25" hidden="1" customHeight="1" x14ac:dyDescent="0.25">
      <c r="A62" s="354" t="s">
        <v>118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67"/>
      <c r="Y62" s="67"/>
    </row>
    <row r="63" spans="1:29" ht="27" hidden="1" customHeight="1" x14ac:dyDescent="0.25">
      <c r="A63" s="64" t="s">
        <v>126</v>
      </c>
      <c r="B63" s="64" t="s">
        <v>127</v>
      </c>
      <c r="C63" s="37">
        <v>4301011191</v>
      </c>
      <c r="D63" s="355">
        <v>4607091382945</v>
      </c>
      <c r="E63" s="35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7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57"/>
      <c r="O63" s="357"/>
      <c r="P63" s="357"/>
      <c r="Q63" s="35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55">
        <v>4607091385670</v>
      </c>
      <c r="E64" s="35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57"/>
      <c r="O64" s="357"/>
      <c r="P64" s="357"/>
      <c r="Q64" s="358"/>
      <c r="R64" s="40" t="s">
        <v>48</v>
      </c>
      <c r="S64" s="40" t="s">
        <v>48</v>
      </c>
      <c r="T64" s="41" t="s">
        <v>0</v>
      </c>
      <c r="U64" s="59">
        <v>200</v>
      </c>
      <c r="V64" s="56">
        <f t="shared" si="2"/>
        <v>205.20000000000002</v>
      </c>
      <c r="W64" s="42">
        <f>IFERROR(IF(V64=0,"",ROUNDUP(V64/H64,0)*0.02175),"")</f>
        <v>0.41324999999999995</v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55">
        <v>4680115881327</v>
      </c>
      <c r="E65" s="35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3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57"/>
      <c r="O65" s="357"/>
      <c r="P65" s="357"/>
      <c r="Q65" s="358"/>
      <c r="R65" s="40" t="s">
        <v>48</v>
      </c>
      <c r="S65" s="40" t="s">
        <v>48</v>
      </c>
      <c r="T65" s="41" t="s">
        <v>0</v>
      </c>
      <c r="U65" s="59">
        <v>20</v>
      </c>
      <c r="V65" s="56">
        <f t="shared" si="2"/>
        <v>21.6</v>
      </c>
      <c r="W65" s="42">
        <f>IFERROR(IF(V65=0,"",ROUNDUP(V65/H65,0)*0.02175),"")</f>
        <v>4.3499999999999997E-2</v>
      </c>
      <c r="X65" s="69" t="s">
        <v>48</v>
      </c>
      <c r="Y65" s="70" t="s">
        <v>48</v>
      </c>
      <c r="AC65" s="90" t="s">
        <v>65</v>
      </c>
    </row>
    <row r="66" spans="1:29" ht="16.5" hidden="1" customHeight="1" x14ac:dyDescent="0.25">
      <c r="A66" s="64" t="s">
        <v>133</v>
      </c>
      <c r="B66" s="64" t="s">
        <v>134</v>
      </c>
      <c r="C66" s="37">
        <v>4301011348</v>
      </c>
      <c r="D66" s="355">
        <v>4607091388312</v>
      </c>
      <c r="E66" s="35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38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57"/>
      <c r="O66" s="357"/>
      <c r="P66" s="357"/>
      <c r="Q66" s="35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hidden="1" customHeight="1" x14ac:dyDescent="0.25">
      <c r="A67" s="64" t="s">
        <v>135</v>
      </c>
      <c r="B67" s="64" t="s">
        <v>136</v>
      </c>
      <c r="C67" s="37">
        <v>4301011514</v>
      </c>
      <c r="D67" s="355">
        <v>4680115882133</v>
      </c>
      <c r="E67" s="35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383" t="s">
        <v>137</v>
      </c>
      <c r="N67" s="357"/>
      <c r="O67" s="357"/>
      <c r="P67" s="357"/>
      <c r="Q67" s="35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hidden="1" customHeight="1" x14ac:dyDescent="0.25">
      <c r="A68" s="64" t="s">
        <v>138</v>
      </c>
      <c r="B68" s="64" t="s">
        <v>139</v>
      </c>
      <c r="C68" s="37">
        <v>4301011192</v>
      </c>
      <c r="D68" s="355">
        <v>4607091382952</v>
      </c>
      <c r="E68" s="35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3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57"/>
      <c r="O68" s="357"/>
      <c r="P68" s="357"/>
      <c r="Q68" s="35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55">
        <v>4607091385687</v>
      </c>
      <c r="E69" s="35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3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57"/>
      <c r="O69" s="357"/>
      <c r="P69" s="357"/>
      <c r="Q69" s="358"/>
      <c r="R69" s="40" t="s">
        <v>48</v>
      </c>
      <c r="S69" s="40" t="s">
        <v>48</v>
      </c>
      <c r="T69" s="41" t="s">
        <v>0</v>
      </c>
      <c r="U69" s="59">
        <v>60</v>
      </c>
      <c r="V69" s="56">
        <f t="shared" si="2"/>
        <v>60</v>
      </c>
      <c r="W69" s="42">
        <f t="shared" ref="W69:W74" si="3">IFERROR(IF(V69=0,"",ROUNDUP(V69/H69,0)*0.00937),"")</f>
        <v>0.14055000000000001</v>
      </c>
      <c r="X69" s="69" t="s">
        <v>48</v>
      </c>
      <c r="Y69" s="70" t="s">
        <v>48</v>
      </c>
      <c r="AC69" s="94" t="s">
        <v>65</v>
      </c>
    </row>
    <row r="70" spans="1:29" ht="27" hidden="1" customHeight="1" x14ac:dyDescent="0.25">
      <c r="A70" s="64" t="s">
        <v>143</v>
      </c>
      <c r="B70" s="64" t="s">
        <v>144</v>
      </c>
      <c r="C70" s="37">
        <v>4301011344</v>
      </c>
      <c r="D70" s="355">
        <v>4607091384604</v>
      </c>
      <c r="E70" s="35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114</v>
      </c>
      <c r="L70" s="38">
        <v>50</v>
      </c>
      <c r="M70" s="3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57"/>
      <c r="O70" s="357"/>
      <c r="P70" s="357"/>
      <c r="Q70" s="35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hidden="1" customHeight="1" x14ac:dyDescent="0.25">
      <c r="A71" s="64" t="s">
        <v>145</v>
      </c>
      <c r="B71" s="64" t="s">
        <v>146</v>
      </c>
      <c r="C71" s="37">
        <v>4301011386</v>
      </c>
      <c r="D71" s="355">
        <v>4680115880283</v>
      </c>
      <c r="E71" s="35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114</v>
      </c>
      <c r="L71" s="38">
        <v>45</v>
      </c>
      <c r="M71" s="3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57"/>
      <c r="O71" s="357"/>
      <c r="P71" s="357"/>
      <c r="Q71" s="35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16.5" hidden="1" customHeight="1" x14ac:dyDescent="0.25">
      <c r="A72" s="64" t="s">
        <v>147</v>
      </c>
      <c r="B72" s="64" t="s">
        <v>148</v>
      </c>
      <c r="C72" s="37">
        <v>4301011476</v>
      </c>
      <c r="D72" s="355">
        <v>4680115881518</v>
      </c>
      <c r="E72" s="35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142</v>
      </c>
      <c r="L72" s="38">
        <v>50</v>
      </c>
      <c r="M72" s="3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57"/>
      <c r="O72" s="357"/>
      <c r="P72" s="357"/>
      <c r="Q72" s="35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27" hidden="1" customHeight="1" x14ac:dyDescent="0.25">
      <c r="A73" s="64" t="s">
        <v>149</v>
      </c>
      <c r="B73" s="64" t="s">
        <v>150</v>
      </c>
      <c r="C73" s="37">
        <v>4301011443</v>
      </c>
      <c r="D73" s="355">
        <v>4680115881303</v>
      </c>
      <c r="E73" s="35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132</v>
      </c>
      <c r="L73" s="38">
        <v>50</v>
      </c>
      <c r="M73" s="3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57"/>
      <c r="O73" s="357"/>
      <c r="P73" s="357"/>
      <c r="Q73" s="35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151</v>
      </c>
      <c r="B74" s="64" t="s">
        <v>152</v>
      </c>
      <c r="C74" s="37">
        <v>4301011414</v>
      </c>
      <c r="D74" s="355">
        <v>4607091381986</v>
      </c>
      <c r="E74" s="355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39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57"/>
      <c r="O74" s="357"/>
      <c r="P74" s="357"/>
      <c r="Q74" s="358"/>
      <c r="R74" s="40" t="s">
        <v>48</v>
      </c>
      <c r="S74" s="40" t="s">
        <v>48</v>
      </c>
      <c r="T74" s="41" t="s">
        <v>0</v>
      </c>
      <c r="U74" s="59">
        <v>10</v>
      </c>
      <c r="V74" s="56">
        <f t="shared" si="2"/>
        <v>10</v>
      </c>
      <c r="W74" s="42">
        <f t="shared" si="3"/>
        <v>1.874E-2</v>
      </c>
      <c r="X74" s="69" t="s">
        <v>48</v>
      </c>
      <c r="Y74" s="70" t="s">
        <v>48</v>
      </c>
      <c r="AC74" s="99" t="s">
        <v>65</v>
      </c>
    </row>
    <row r="75" spans="1:29" ht="27" hidden="1" customHeight="1" x14ac:dyDescent="0.25">
      <c r="A75" s="64" t="s">
        <v>153</v>
      </c>
      <c r="B75" s="64" t="s">
        <v>154</v>
      </c>
      <c r="C75" s="37">
        <v>4301011352</v>
      </c>
      <c r="D75" s="355">
        <v>4607091388466</v>
      </c>
      <c r="E75" s="355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142</v>
      </c>
      <c r="L75" s="38">
        <v>45</v>
      </c>
      <c r="M75" s="39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57"/>
      <c r="O75" s="357"/>
      <c r="P75" s="357"/>
      <c r="Q75" s="35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0" t="s">
        <v>65</v>
      </c>
    </row>
    <row r="76" spans="1:29" ht="27" hidden="1" customHeight="1" x14ac:dyDescent="0.25">
      <c r="A76" s="64" t="s">
        <v>155</v>
      </c>
      <c r="B76" s="64" t="s">
        <v>156</v>
      </c>
      <c r="C76" s="37">
        <v>4301011417</v>
      </c>
      <c r="D76" s="355">
        <v>4680115880269</v>
      </c>
      <c r="E76" s="355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142</v>
      </c>
      <c r="L76" s="38">
        <v>50</v>
      </c>
      <c r="M76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57"/>
      <c r="O76" s="357"/>
      <c r="P76" s="357"/>
      <c r="Q76" s="35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ht="16.5" hidden="1" customHeight="1" x14ac:dyDescent="0.25">
      <c r="A77" s="64" t="s">
        <v>157</v>
      </c>
      <c r="B77" s="64" t="s">
        <v>158</v>
      </c>
      <c r="C77" s="37">
        <v>4301011415</v>
      </c>
      <c r="D77" s="355">
        <v>4680115880429</v>
      </c>
      <c r="E77" s="35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142</v>
      </c>
      <c r="L77" s="38">
        <v>50</v>
      </c>
      <c r="M77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57"/>
      <c r="O77" s="357"/>
      <c r="P77" s="357"/>
      <c r="Q77" s="35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hidden="1" customHeight="1" x14ac:dyDescent="0.25">
      <c r="A78" s="64" t="s">
        <v>159</v>
      </c>
      <c r="B78" s="64" t="s">
        <v>160</v>
      </c>
      <c r="C78" s="37">
        <v>4301011462</v>
      </c>
      <c r="D78" s="355">
        <v>4680115881457</v>
      </c>
      <c r="E78" s="355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39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57"/>
      <c r="O78" s="357"/>
      <c r="P78" s="357"/>
      <c r="Q78" s="35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x14ac:dyDescent="0.2">
      <c r="A79" s="362"/>
      <c r="B79" s="362"/>
      <c r="C79" s="362"/>
      <c r="D79" s="362"/>
      <c r="E79" s="362"/>
      <c r="F79" s="362"/>
      <c r="G79" s="362"/>
      <c r="H79" s="362"/>
      <c r="I79" s="362"/>
      <c r="J79" s="362"/>
      <c r="K79" s="362"/>
      <c r="L79" s="363"/>
      <c r="M79" s="359" t="s">
        <v>43</v>
      </c>
      <c r="N79" s="360"/>
      <c r="O79" s="360"/>
      <c r="P79" s="360"/>
      <c r="Q79" s="360"/>
      <c r="R79" s="360"/>
      <c r="S79" s="361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37.370370370370367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38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0.61603999999999992</v>
      </c>
      <c r="X79" s="68"/>
      <c r="Y79" s="68"/>
    </row>
    <row r="80" spans="1:29" x14ac:dyDescent="0.2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3"/>
      <c r="M80" s="359" t="s">
        <v>43</v>
      </c>
      <c r="N80" s="360"/>
      <c r="O80" s="360"/>
      <c r="P80" s="360"/>
      <c r="Q80" s="360"/>
      <c r="R80" s="360"/>
      <c r="S80" s="361"/>
      <c r="T80" s="43" t="s">
        <v>0</v>
      </c>
      <c r="U80" s="44">
        <f>IFERROR(SUM(U63:U78),"0")</f>
        <v>290</v>
      </c>
      <c r="V80" s="44">
        <f>IFERROR(SUM(V63:V78),"0")</f>
        <v>296.8</v>
      </c>
      <c r="W80" s="43"/>
      <c r="X80" s="68"/>
      <c r="Y80" s="68"/>
    </row>
    <row r="81" spans="1:29" ht="14.25" hidden="1" customHeight="1" x14ac:dyDescent="0.25">
      <c r="A81" s="354" t="s">
        <v>111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67"/>
      <c r="Y81" s="67"/>
    </row>
    <row r="82" spans="1:29" ht="16.5" hidden="1" customHeight="1" x14ac:dyDescent="0.25">
      <c r="A82" s="64" t="s">
        <v>161</v>
      </c>
      <c r="B82" s="64" t="s">
        <v>162</v>
      </c>
      <c r="C82" s="37">
        <v>4301020204</v>
      </c>
      <c r="D82" s="355">
        <v>4607091388442</v>
      </c>
      <c r="E82" s="355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114</v>
      </c>
      <c r="L82" s="38">
        <v>45</v>
      </c>
      <c r="M82" s="39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57"/>
      <c r="O82" s="357"/>
      <c r="P82" s="357"/>
      <c r="Q82" s="35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hidden="1" customHeight="1" x14ac:dyDescent="0.25">
      <c r="A83" s="64" t="s">
        <v>163</v>
      </c>
      <c r="B83" s="64" t="s">
        <v>164</v>
      </c>
      <c r="C83" s="37">
        <v>4301020189</v>
      </c>
      <c r="D83" s="355">
        <v>4607091384789</v>
      </c>
      <c r="E83" s="355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114</v>
      </c>
      <c r="L83" s="38">
        <v>45</v>
      </c>
      <c r="M83" s="396" t="s">
        <v>165</v>
      </c>
      <c r="N83" s="357"/>
      <c r="O83" s="357"/>
      <c r="P83" s="357"/>
      <c r="Q83" s="35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5" t="s">
        <v>65</v>
      </c>
    </row>
    <row r="84" spans="1:29" ht="16.5" hidden="1" customHeight="1" x14ac:dyDescent="0.25">
      <c r="A84" s="64" t="s">
        <v>166</v>
      </c>
      <c r="B84" s="64" t="s">
        <v>167</v>
      </c>
      <c r="C84" s="37">
        <v>4301020235</v>
      </c>
      <c r="D84" s="355">
        <v>4680115881488</v>
      </c>
      <c r="E84" s="35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114</v>
      </c>
      <c r="L84" s="38">
        <v>50</v>
      </c>
      <c r="M84" s="3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57"/>
      <c r="O84" s="357"/>
      <c r="P84" s="357"/>
      <c r="Q84" s="35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6" t="s">
        <v>65</v>
      </c>
    </row>
    <row r="85" spans="1:29" ht="27" hidden="1" customHeight="1" x14ac:dyDescent="0.25">
      <c r="A85" s="64" t="s">
        <v>168</v>
      </c>
      <c r="B85" s="64" t="s">
        <v>169</v>
      </c>
      <c r="C85" s="37">
        <v>4301020183</v>
      </c>
      <c r="D85" s="355">
        <v>4607091384765</v>
      </c>
      <c r="E85" s="355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114</v>
      </c>
      <c r="L85" s="38">
        <v>45</v>
      </c>
      <c r="M85" s="398" t="s">
        <v>170</v>
      </c>
      <c r="N85" s="357"/>
      <c r="O85" s="357"/>
      <c r="P85" s="357"/>
      <c r="Q85" s="35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07" t="s">
        <v>65</v>
      </c>
    </row>
    <row r="86" spans="1:29" ht="27" hidden="1" customHeight="1" x14ac:dyDescent="0.25">
      <c r="A86" s="64" t="s">
        <v>171</v>
      </c>
      <c r="B86" s="64" t="s">
        <v>172</v>
      </c>
      <c r="C86" s="37">
        <v>4301020217</v>
      </c>
      <c r="D86" s="355">
        <v>4680115880658</v>
      </c>
      <c r="E86" s="355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114</v>
      </c>
      <c r="L86" s="38">
        <v>50</v>
      </c>
      <c r="M86" s="3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57"/>
      <c r="O86" s="357"/>
      <c r="P86" s="357"/>
      <c r="Q86" s="35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173</v>
      </c>
      <c r="B87" s="64" t="s">
        <v>174</v>
      </c>
      <c r="C87" s="37">
        <v>4301020223</v>
      </c>
      <c r="D87" s="355">
        <v>4607091381962</v>
      </c>
      <c r="E87" s="355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114</v>
      </c>
      <c r="L87" s="38">
        <v>50</v>
      </c>
      <c r="M87" s="40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57"/>
      <c r="O87" s="357"/>
      <c r="P87" s="357"/>
      <c r="Q87" s="358"/>
      <c r="R87" s="40" t="s">
        <v>48</v>
      </c>
      <c r="S87" s="40" t="s">
        <v>48</v>
      </c>
      <c r="T87" s="41" t="s">
        <v>0</v>
      </c>
      <c r="U87" s="59">
        <v>40</v>
      </c>
      <c r="V87" s="56">
        <f t="shared" si="4"/>
        <v>42</v>
      </c>
      <c r="W87" s="42">
        <f>IFERROR(IF(V87=0,"",ROUNDUP(V87/H87,0)*0.00753),"")</f>
        <v>0.10542</v>
      </c>
      <c r="X87" s="69" t="s">
        <v>48</v>
      </c>
      <c r="Y87" s="70" t="s">
        <v>48</v>
      </c>
      <c r="AC87" s="109" t="s">
        <v>65</v>
      </c>
    </row>
    <row r="88" spans="1:29" x14ac:dyDescent="0.2">
      <c r="A88" s="362"/>
      <c r="B88" s="362"/>
      <c r="C88" s="362"/>
      <c r="D88" s="362"/>
      <c r="E88" s="362"/>
      <c r="F88" s="362"/>
      <c r="G88" s="362"/>
      <c r="H88" s="362"/>
      <c r="I88" s="362"/>
      <c r="J88" s="362"/>
      <c r="K88" s="362"/>
      <c r="L88" s="363"/>
      <c r="M88" s="359" t="s">
        <v>43</v>
      </c>
      <c r="N88" s="360"/>
      <c r="O88" s="360"/>
      <c r="P88" s="360"/>
      <c r="Q88" s="360"/>
      <c r="R88" s="360"/>
      <c r="S88" s="361"/>
      <c r="T88" s="43" t="s">
        <v>42</v>
      </c>
      <c r="U88" s="44">
        <f>IFERROR(U82/H82,"0")+IFERROR(U83/H83,"0")+IFERROR(U84/H84,"0")+IFERROR(U85/H85,"0")+IFERROR(U86/H86,"0")+IFERROR(U87/H87,"0")</f>
        <v>13.333333333333334</v>
      </c>
      <c r="V88" s="44">
        <f>IFERROR(V82/H82,"0")+IFERROR(V83/H83,"0")+IFERROR(V84/H84,"0")+IFERROR(V85/H85,"0")+IFERROR(V86/H86,"0")+IFERROR(V87/H87,"0")</f>
        <v>14</v>
      </c>
      <c r="W88" s="44">
        <f>IFERROR(IF(W82="",0,W82),"0")+IFERROR(IF(W83="",0,W83),"0")+IFERROR(IF(W84="",0,W84),"0")+IFERROR(IF(W85="",0,W85),"0")+IFERROR(IF(W86="",0,W86),"0")+IFERROR(IF(W87="",0,W87),"0")</f>
        <v>0.10542</v>
      </c>
      <c r="X88" s="68"/>
      <c r="Y88" s="68"/>
    </row>
    <row r="89" spans="1:29" x14ac:dyDescent="0.2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3"/>
      <c r="M89" s="359" t="s">
        <v>43</v>
      </c>
      <c r="N89" s="360"/>
      <c r="O89" s="360"/>
      <c r="P89" s="360"/>
      <c r="Q89" s="360"/>
      <c r="R89" s="360"/>
      <c r="S89" s="361"/>
      <c r="T89" s="43" t="s">
        <v>0</v>
      </c>
      <c r="U89" s="44">
        <f>IFERROR(SUM(U82:U87),"0")</f>
        <v>40</v>
      </c>
      <c r="V89" s="44">
        <f>IFERROR(SUM(V82:V87),"0")</f>
        <v>42</v>
      </c>
      <c r="W89" s="43"/>
      <c r="X89" s="68"/>
      <c r="Y89" s="68"/>
    </row>
    <row r="90" spans="1:29" ht="14.25" hidden="1" customHeight="1" x14ac:dyDescent="0.25">
      <c r="A90" s="354" t="s">
        <v>75</v>
      </c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67"/>
      <c r="Y90" s="67"/>
    </row>
    <row r="91" spans="1:29" ht="16.5" hidden="1" customHeight="1" x14ac:dyDescent="0.25">
      <c r="A91" s="64" t="s">
        <v>175</v>
      </c>
      <c r="B91" s="64" t="s">
        <v>176</v>
      </c>
      <c r="C91" s="37">
        <v>4301030895</v>
      </c>
      <c r="D91" s="355">
        <v>4607091387667</v>
      </c>
      <c r="E91" s="355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114</v>
      </c>
      <c r="L91" s="38">
        <v>40</v>
      </c>
      <c r="M91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57"/>
      <c r="O91" s="357"/>
      <c r="P91" s="357"/>
      <c r="Q91" s="35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0" t="s">
        <v>65</v>
      </c>
    </row>
    <row r="92" spans="1:29" ht="27" hidden="1" customHeight="1" x14ac:dyDescent="0.25">
      <c r="A92" s="64" t="s">
        <v>177</v>
      </c>
      <c r="B92" s="64" t="s">
        <v>178</v>
      </c>
      <c r="C92" s="37">
        <v>4301030961</v>
      </c>
      <c r="D92" s="355">
        <v>4607091387636</v>
      </c>
      <c r="E92" s="355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79</v>
      </c>
      <c r="L92" s="38">
        <v>40</v>
      </c>
      <c r="M92" s="4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57"/>
      <c r="O92" s="357"/>
      <c r="P92" s="357"/>
      <c r="Q92" s="35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1" t="s">
        <v>65</v>
      </c>
    </row>
    <row r="93" spans="1:29" ht="27" hidden="1" customHeight="1" x14ac:dyDescent="0.25">
      <c r="A93" s="64" t="s">
        <v>179</v>
      </c>
      <c r="B93" s="64" t="s">
        <v>180</v>
      </c>
      <c r="C93" s="37">
        <v>4301031078</v>
      </c>
      <c r="D93" s="355">
        <v>4607091384727</v>
      </c>
      <c r="E93" s="355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79</v>
      </c>
      <c r="L93" s="38">
        <v>45</v>
      </c>
      <c r="M93" s="40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57"/>
      <c r="O93" s="357"/>
      <c r="P93" s="357"/>
      <c r="Q93" s="35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2" t="s">
        <v>65</v>
      </c>
    </row>
    <row r="94" spans="1:29" ht="27" hidden="1" customHeight="1" x14ac:dyDescent="0.25">
      <c r="A94" s="64" t="s">
        <v>181</v>
      </c>
      <c r="B94" s="64" t="s">
        <v>182</v>
      </c>
      <c r="C94" s="37">
        <v>4301031080</v>
      </c>
      <c r="D94" s="355">
        <v>4607091386745</v>
      </c>
      <c r="E94" s="35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0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57"/>
      <c r="O94" s="357"/>
      <c r="P94" s="357"/>
      <c r="Q94" s="35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16.5" hidden="1" customHeight="1" x14ac:dyDescent="0.25">
      <c r="A95" s="64" t="s">
        <v>183</v>
      </c>
      <c r="B95" s="64" t="s">
        <v>184</v>
      </c>
      <c r="C95" s="37">
        <v>4301030963</v>
      </c>
      <c r="D95" s="355">
        <v>4607091382426</v>
      </c>
      <c r="E95" s="35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79</v>
      </c>
      <c r="L95" s="38">
        <v>40</v>
      </c>
      <c r="M95" s="4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57"/>
      <c r="O95" s="357"/>
      <c r="P95" s="357"/>
      <c r="Q95" s="35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4" t="s">
        <v>65</v>
      </c>
    </row>
    <row r="96" spans="1:29" ht="27" hidden="1" customHeight="1" x14ac:dyDescent="0.25">
      <c r="A96" s="64" t="s">
        <v>185</v>
      </c>
      <c r="B96" s="64" t="s">
        <v>186</v>
      </c>
      <c r="C96" s="37">
        <v>4301030962</v>
      </c>
      <c r="D96" s="355">
        <v>4607091386547</v>
      </c>
      <c r="E96" s="355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79</v>
      </c>
      <c r="L96" s="38">
        <v>40</v>
      </c>
      <c r="M96" s="4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57"/>
      <c r="O96" s="357"/>
      <c r="P96" s="357"/>
      <c r="Q96" s="35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hidden="1" customHeight="1" x14ac:dyDescent="0.25">
      <c r="A97" s="64" t="s">
        <v>187</v>
      </c>
      <c r="B97" s="64" t="s">
        <v>188</v>
      </c>
      <c r="C97" s="37">
        <v>4301031077</v>
      </c>
      <c r="D97" s="355">
        <v>4607091384703</v>
      </c>
      <c r="E97" s="355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79</v>
      </c>
      <c r="L97" s="38">
        <v>45</v>
      </c>
      <c r="M97" s="40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57"/>
      <c r="O97" s="357"/>
      <c r="P97" s="357"/>
      <c r="Q97" s="35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hidden="1" customHeight="1" x14ac:dyDescent="0.25">
      <c r="A98" s="64" t="s">
        <v>189</v>
      </c>
      <c r="B98" s="64" t="s">
        <v>190</v>
      </c>
      <c r="C98" s="37">
        <v>4301031079</v>
      </c>
      <c r="D98" s="355">
        <v>4607091384734</v>
      </c>
      <c r="E98" s="35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0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57"/>
      <c r="O98" s="357"/>
      <c r="P98" s="357"/>
      <c r="Q98" s="35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hidden="1" customHeight="1" x14ac:dyDescent="0.25">
      <c r="A99" s="64" t="s">
        <v>191</v>
      </c>
      <c r="B99" s="64" t="s">
        <v>192</v>
      </c>
      <c r="C99" s="37">
        <v>4301030964</v>
      </c>
      <c r="D99" s="355">
        <v>4607091382464</v>
      </c>
      <c r="E99" s="35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79</v>
      </c>
      <c r="L99" s="38">
        <v>40</v>
      </c>
      <c r="M99" s="4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57"/>
      <c r="O99" s="357"/>
      <c r="P99" s="357"/>
      <c r="Q99" s="35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idden="1" x14ac:dyDescent="0.2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3"/>
      <c r="M100" s="359" t="s">
        <v>43</v>
      </c>
      <c r="N100" s="360"/>
      <c r="O100" s="360"/>
      <c r="P100" s="360"/>
      <c r="Q100" s="360"/>
      <c r="R100" s="360"/>
      <c r="S100" s="361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hidden="1" x14ac:dyDescent="0.2">
      <c r="A101" s="362"/>
      <c r="B101" s="362"/>
      <c r="C101" s="362"/>
      <c r="D101" s="362"/>
      <c r="E101" s="362"/>
      <c r="F101" s="362"/>
      <c r="G101" s="362"/>
      <c r="H101" s="362"/>
      <c r="I101" s="362"/>
      <c r="J101" s="362"/>
      <c r="K101" s="362"/>
      <c r="L101" s="363"/>
      <c r="M101" s="359" t="s">
        <v>43</v>
      </c>
      <c r="N101" s="360"/>
      <c r="O101" s="360"/>
      <c r="P101" s="360"/>
      <c r="Q101" s="360"/>
      <c r="R101" s="360"/>
      <c r="S101" s="361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hidden="1" customHeight="1" x14ac:dyDescent="0.25">
      <c r="A102" s="354" t="s">
        <v>80</v>
      </c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354"/>
      <c r="W102" s="354"/>
      <c r="X102" s="67"/>
      <c r="Y102" s="67"/>
    </row>
    <row r="103" spans="1:29" ht="27" customHeight="1" x14ac:dyDescent="0.25">
      <c r="A103" s="64" t="s">
        <v>193</v>
      </c>
      <c r="B103" s="64" t="s">
        <v>194</v>
      </c>
      <c r="C103" s="37">
        <v>4301051437</v>
      </c>
      <c r="D103" s="355">
        <v>4607091386967</v>
      </c>
      <c r="E103" s="355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142</v>
      </c>
      <c r="L103" s="38">
        <v>45</v>
      </c>
      <c r="M103" s="410" t="s">
        <v>195</v>
      </c>
      <c r="N103" s="357"/>
      <c r="O103" s="357"/>
      <c r="P103" s="357"/>
      <c r="Q103" s="358"/>
      <c r="R103" s="40" t="s">
        <v>48</v>
      </c>
      <c r="S103" s="40" t="s">
        <v>48</v>
      </c>
      <c r="T103" s="41" t="s">
        <v>0</v>
      </c>
      <c r="U103" s="59">
        <v>20</v>
      </c>
      <c r="V103" s="56">
        <f t="shared" ref="V103:V109" si="6">IFERROR(IF(U103="",0,CEILING((U103/$H103),1)*$H103),"")</f>
        <v>24.299999999999997</v>
      </c>
      <c r="W103" s="42">
        <f>IFERROR(IF(V103=0,"",ROUNDUP(V103/H103,0)*0.02175),"")</f>
        <v>6.5250000000000002E-2</v>
      </c>
      <c r="X103" s="69" t="s">
        <v>48</v>
      </c>
      <c r="Y103" s="70" t="s">
        <v>48</v>
      </c>
      <c r="AC103" s="119" t="s">
        <v>65</v>
      </c>
    </row>
    <row r="104" spans="1:29" ht="16.5" hidden="1" customHeight="1" x14ac:dyDescent="0.25">
      <c r="A104" s="64" t="s">
        <v>196</v>
      </c>
      <c r="B104" s="64" t="s">
        <v>197</v>
      </c>
      <c r="C104" s="37">
        <v>4301051311</v>
      </c>
      <c r="D104" s="355">
        <v>4607091385304</v>
      </c>
      <c r="E104" s="35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79</v>
      </c>
      <c r="L104" s="38">
        <v>40</v>
      </c>
      <c r="M104" s="41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57"/>
      <c r="O104" s="357"/>
      <c r="P104" s="357"/>
      <c r="Q104" s="35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hidden="1" customHeight="1" x14ac:dyDescent="0.25">
      <c r="A105" s="64" t="s">
        <v>198</v>
      </c>
      <c r="B105" s="64" t="s">
        <v>199</v>
      </c>
      <c r="C105" s="37">
        <v>4301051306</v>
      </c>
      <c r="D105" s="355">
        <v>4607091386264</v>
      </c>
      <c r="E105" s="355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79</v>
      </c>
      <c r="L105" s="38">
        <v>31</v>
      </c>
      <c r="M105" s="4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57"/>
      <c r="O105" s="357"/>
      <c r="P105" s="357"/>
      <c r="Q105" s="35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1" t="s">
        <v>65</v>
      </c>
    </row>
    <row r="106" spans="1:29" ht="27" hidden="1" customHeight="1" x14ac:dyDescent="0.25">
      <c r="A106" s="64" t="s">
        <v>200</v>
      </c>
      <c r="B106" s="64" t="s">
        <v>201</v>
      </c>
      <c r="C106" s="37">
        <v>4301051436</v>
      </c>
      <c r="D106" s="355">
        <v>4607091385731</v>
      </c>
      <c r="E106" s="355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142</v>
      </c>
      <c r="L106" s="38">
        <v>45</v>
      </c>
      <c r="M106" s="413" t="s">
        <v>202</v>
      </c>
      <c r="N106" s="357"/>
      <c r="O106" s="357"/>
      <c r="P106" s="357"/>
      <c r="Q106" s="35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hidden="1" customHeight="1" x14ac:dyDescent="0.25">
      <c r="A107" s="64" t="s">
        <v>203</v>
      </c>
      <c r="B107" s="64" t="s">
        <v>204</v>
      </c>
      <c r="C107" s="37">
        <v>4301051439</v>
      </c>
      <c r="D107" s="355">
        <v>4680115880214</v>
      </c>
      <c r="E107" s="355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142</v>
      </c>
      <c r="L107" s="38">
        <v>45</v>
      </c>
      <c r="M107" s="414" t="s">
        <v>205</v>
      </c>
      <c r="N107" s="357"/>
      <c r="O107" s="357"/>
      <c r="P107" s="357"/>
      <c r="Q107" s="35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3" t="s">
        <v>65</v>
      </c>
    </row>
    <row r="108" spans="1:29" ht="27" hidden="1" customHeight="1" x14ac:dyDescent="0.25">
      <c r="A108" s="64" t="s">
        <v>206</v>
      </c>
      <c r="B108" s="64" t="s">
        <v>207</v>
      </c>
      <c r="C108" s="37">
        <v>4301051438</v>
      </c>
      <c r="D108" s="355">
        <v>4680115880894</v>
      </c>
      <c r="E108" s="355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142</v>
      </c>
      <c r="L108" s="38">
        <v>45</v>
      </c>
      <c r="M108" s="415" t="s">
        <v>208</v>
      </c>
      <c r="N108" s="357"/>
      <c r="O108" s="357"/>
      <c r="P108" s="357"/>
      <c r="Q108" s="35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4" t="s">
        <v>65</v>
      </c>
    </row>
    <row r="109" spans="1:29" ht="27" hidden="1" customHeight="1" x14ac:dyDescent="0.25">
      <c r="A109" s="64" t="s">
        <v>209</v>
      </c>
      <c r="B109" s="64" t="s">
        <v>210</v>
      </c>
      <c r="C109" s="37">
        <v>4301051313</v>
      </c>
      <c r="D109" s="355">
        <v>4607091385427</v>
      </c>
      <c r="E109" s="355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79</v>
      </c>
      <c r="L109" s="38">
        <v>40</v>
      </c>
      <c r="M109" s="4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57"/>
      <c r="O109" s="357"/>
      <c r="P109" s="357"/>
      <c r="Q109" s="35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x14ac:dyDescent="0.2">
      <c r="A110" s="362"/>
      <c r="B110" s="362"/>
      <c r="C110" s="362"/>
      <c r="D110" s="362"/>
      <c r="E110" s="362"/>
      <c r="F110" s="362"/>
      <c r="G110" s="362"/>
      <c r="H110" s="362"/>
      <c r="I110" s="362"/>
      <c r="J110" s="362"/>
      <c r="K110" s="362"/>
      <c r="L110" s="363"/>
      <c r="M110" s="359" t="s">
        <v>43</v>
      </c>
      <c r="N110" s="360"/>
      <c r="O110" s="360"/>
      <c r="P110" s="360"/>
      <c r="Q110" s="360"/>
      <c r="R110" s="360"/>
      <c r="S110" s="361"/>
      <c r="T110" s="43" t="s">
        <v>42</v>
      </c>
      <c r="U110" s="44">
        <f>IFERROR(U103/H103,"0")+IFERROR(U104/H104,"0")+IFERROR(U105/H105,"0")+IFERROR(U106/H106,"0")+IFERROR(U107/H107,"0")+IFERROR(U108/H108,"0")+IFERROR(U109/H109,"0")</f>
        <v>2.4691358024691361</v>
      </c>
      <c r="V110" s="44">
        <f>IFERROR(V103/H103,"0")+IFERROR(V104/H104,"0")+IFERROR(V105/H105,"0")+IFERROR(V106/H106,"0")+IFERROR(V107/H107,"0")+IFERROR(V108/H108,"0")+IFERROR(V109/H109,"0")</f>
        <v>3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6.5250000000000002E-2</v>
      </c>
      <c r="X110" s="68"/>
      <c r="Y110" s="68"/>
    </row>
    <row r="111" spans="1:29" x14ac:dyDescent="0.2">
      <c r="A111" s="362"/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3"/>
      <c r="M111" s="359" t="s">
        <v>43</v>
      </c>
      <c r="N111" s="360"/>
      <c r="O111" s="360"/>
      <c r="P111" s="360"/>
      <c r="Q111" s="360"/>
      <c r="R111" s="360"/>
      <c r="S111" s="361"/>
      <c r="T111" s="43" t="s">
        <v>0</v>
      </c>
      <c r="U111" s="44">
        <f>IFERROR(SUM(U103:U109),"0")</f>
        <v>20</v>
      </c>
      <c r="V111" s="44">
        <f>IFERROR(SUM(V103:V109),"0")</f>
        <v>24.299999999999997</v>
      </c>
      <c r="W111" s="43"/>
      <c r="X111" s="68"/>
      <c r="Y111" s="68"/>
    </row>
    <row r="112" spans="1:29" ht="14.25" hidden="1" customHeight="1" x14ac:dyDescent="0.25">
      <c r="A112" s="354" t="s">
        <v>211</v>
      </c>
      <c r="B112" s="354"/>
      <c r="C112" s="354"/>
      <c r="D112" s="354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67"/>
      <c r="Y112" s="67"/>
    </row>
    <row r="113" spans="1:29" ht="27" hidden="1" customHeight="1" x14ac:dyDescent="0.25">
      <c r="A113" s="64" t="s">
        <v>212</v>
      </c>
      <c r="B113" s="64" t="s">
        <v>213</v>
      </c>
      <c r="C113" s="37">
        <v>4301060296</v>
      </c>
      <c r="D113" s="355">
        <v>4607091383065</v>
      </c>
      <c r="E113" s="355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79</v>
      </c>
      <c r="L113" s="38">
        <v>30</v>
      </c>
      <c r="M113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57"/>
      <c r="O113" s="357"/>
      <c r="P113" s="357"/>
      <c r="Q113" s="35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6" t="s">
        <v>65</v>
      </c>
    </row>
    <row r="114" spans="1:29" ht="27" hidden="1" customHeight="1" x14ac:dyDescent="0.25">
      <c r="A114" s="64" t="s">
        <v>214</v>
      </c>
      <c r="B114" s="64" t="s">
        <v>215</v>
      </c>
      <c r="C114" s="37">
        <v>4301060282</v>
      </c>
      <c r="D114" s="355">
        <v>4607091380699</v>
      </c>
      <c r="E114" s="355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79</v>
      </c>
      <c r="L114" s="38">
        <v>30</v>
      </c>
      <c r="M114" s="418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57"/>
      <c r="O114" s="357"/>
      <c r="P114" s="357"/>
      <c r="Q114" s="35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27" t="s">
        <v>65</v>
      </c>
    </row>
    <row r="115" spans="1:29" ht="16.5" hidden="1" customHeight="1" x14ac:dyDescent="0.25">
      <c r="A115" s="64" t="s">
        <v>216</v>
      </c>
      <c r="B115" s="64" t="s">
        <v>217</v>
      </c>
      <c r="C115" s="37">
        <v>4301060309</v>
      </c>
      <c r="D115" s="355">
        <v>4680115880238</v>
      </c>
      <c r="E115" s="35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79</v>
      </c>
      <c r="L115" s="38">
        <v>40</v>
      </c>
      <c r="M115" s="419" t="s">
        <v>218</v>
      </c>
      <c r="N115" s="357"/>
      <c r="O115" s="357"/>
      <c r="P115" s="357"/>
      <c r="Q115" s="35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28" t="s">
        <v>65</v>
      </c>
    </row>
    <row r="116" spans="1:29" ht="27" hidden="1" customHeight="1" x14ac:dyDescent="0.25">
      <c r="A116" s="64" t="s">
        <v>219</v>
      </c>
      <c r="B116" s="64" t="s">
        <v>220</v>
      </c>
      <c r="C116" s="37">
        <v>4301060351</v>
      </c>
      <c r="D116" s="355">
        <v>4680115881464</v>
      </c>
      <c r="E116" s="355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9" t="s">
        <v>142</v>
      </c>
      <c r="L116" s="38">
        <v>30</v>
      </c>
      <c r="M116" s="420" t="s">
        <v>221</v>
      </c>
      <c r="N116" s="357"/>
      <c r="O116" s="357"/>
      <c r="P116" s="357"/>
      <c r="Q116" s="35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idden="1" x14ac:dyDescent="0.2">
      <c r="A117" s="362"/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3"/>
      <c r="M117" s="359" t="s">
        <v>43</v>
      </c>
      <c r="N117" s="360"/>
      <c r="O117" s="360"/>
      <c r="P117" s="360"/>
      <c r="Q117" s="360"/>
      <c r="R117" s="360"/>
      <c r="S117" s="361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hidden="1" x14ac:dyDescent="0.2">
      <c r="A118" s="362"/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3"/>
      <c r="M118" s="359" t="s">
        <v>43</v>
      </c>
      <c r="N118" s="360"/>
      <c r="O118" s="360"/>
      <c r="P118" s="360"/>
      <c r="Q118" s="360"/>
      <c r="R118" s="360"/>
      <c r="S118" s="361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hidden="1" customHeight="1" x14ac:dyDescent="0.25">
      <c r="A119" s="353" t="s">
        <v>222</v>
      </c>
      <c r="B119" s="353"/>
      <c r="C119" s="353"/>
      <c r="D119" s="353"/>
      <c r="E119" s="353"/>
      <c r="F119" s="353"/>
      <c r="G119" s="353"/>
      <c r="H119" s="353"/>
      <c r="I119" s="353"/>
      <c r="J119" s="353"/>
      <c r="K119" s="353"/>
      <c r="L119" s="353"/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66"/>
      <c r="Y119" s="66"/>
    </row>
    <row r="120" spans="1:29" ht="14.25" hidden="1" customHeight="1" x14ac:dyDescent="0.25">
      <c r="A120" s="354" t="s">
        <v>80</v>
      </c>
      <c r="B120" s="354"/>
      <c r="C120" s="354"/>
      <c r="D120" s="354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67"/>
      <c r="Y120" s="67"/>
    </row>
    <row r="121" spans="1:29" ht="27" customHeight="1" x14ac:dyDescent="0.25">
      <c r="A121" s="64" t="s">
        <v>223</v>
      </c>
      <c r="B121" s="64" t="s">
        <v>224</v>
      </c>
      <c r="C121" s="37">
        <v>4301051360</v>
      </c>
      <c r="D121" s="355">
        <v>4607091385168</v>
      </c>
      <c r="E121" s="355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142</v>
      </c>
      <c r="L121" s="38">
        <v>45</v>
      </c>
      <c r="M121" s="4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57"/>
      <c r="O121" s="357"/>
      <c r="P121" s="357"/>
      <c r="Q121" s="358"/>
      <c r="R121" s="40" t="s">
        <v>48</v>
      </c>
      <c r="S121" s="40" t="s">
        <v>48</v>
      </c>
      <c r="T121" s="41" t="s">
        <v>0</v>
      </c>
      <c r="U121" s="59">
        <v>50</v>
      </c>
      <c r="V121" s="56">
        <f>IFERROR(IF(U121="",0,CEILING((U121/$H121),1)*$H121),"")</f>
        <v>56.699999999999996</v>
      </c>
      <c r="W121" s="42">
        <f>IFERROR(IF(V121=0,"",ROUNDUP(V121/H121,0)*0.02175),"")</f>
        <v>0.15225</v>
      </c>
      <c r="X121" s="69" t="s">
        <v>48</v>
      </c>
      <c r="Y121" s="70" t="s">
        <v>48</v>
      </c>
      <c r="AC121" s="130" t="s">
        <v>65</v>
      </c>
    </row>
    <row r="122" spans="1:29" ht="16.5" hidden="1" customHeight="1" x14ac:dyDescent="0.25">
      <c r="A122" s="64" t="s">
        <v>225</v>
      </c>
      <c r="B122" s="64" t="s">
        <v>226</v>
      </c>
      <c r="C122" s="37">
        <v>4301051362</v>
      </c>
      <c r="D122" s="355">
        <v>4607091383256</v>
      </c>
      <c r="E122" s="355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142</v>
      </c>
      <c r="L122" s="38">
        <v>45</v>
      </c>
      <c r="M122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57"/>
      <c r="O122" s="357"/>
      <c r="P122" s="357"/>
      <c r="Q122" s="35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1" t="s">
        <v>65</v>
      </c>
    </row>
    <row r="123" spans="1:29" ht="16.5" hidden="1" customHeight="1" x14ac:dyDescent="0.25">
      <c r="A123" s="64" t="s">
        <v>227</v>
      </c>
      <c r="B123" s="64" t="s">
        <v>228</v>
      </c>
      <c r="C123" s="37">
        <v>4301051358</v>
      </c>
      <c r="D123" s="355">
        <v>4607091385748</v>
      </c>
      <c r="E123" s="355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142</v>
      </c>
      <c r="L123" s="38">
        <v>45</v>
      </c>
      <c r="M123" s="4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57"/>
      <c r="O123" s="357"/>
      <c r="P123" s="357"/>
      <c r="Q123" s="35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hidden="1" customHeight="1" x14ac:dyDescent="0.25">
      <c r="A124" s="64" t="s">
        <v>229</v>
      </c>
      <c r="B124" s="64" t="s">
        <v>230</v>
      </c>
      <c r="C124" s="37">
        <v>4301051364</v>
      </c>
      <c r="D124" s="355">
        <v>4607091384581</v>
      </c>
      <c r="E124" s="355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142</v>
      </c>
      <c r="L124" s="38">
        <v>45</v>
      </c>
      <c r="M124" s="42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57"/>
      <c r="O124" s="357"/>
      <c r="P124" s="357"/>
      <c r="Q124" s="35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3" t="s">
        <v>65</v>
      </c>
    </row>
    <row r="125" spans="1:29" x14ac:dyDescent="0.2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3"/>
      <c r="M125" s="359" t="s">
        <v>43</v>
      </c>
      <c r="N125" s="360"/>
      <c r="O125" s="360"/>
      <c r="P125" s="360"/>
      <c r="Q125" s="360"/>
      <c r="R125" s="360"/>
      <c r="S125" s="361"/>
      <c r="T125" s="43" t="s">
        <v>42</v>
      </c>
      <c r="U125" s="44">
        <f>IFERROR(U121/H121,"0")+IFERROR(U122/H122,"0")+IFERROR(U123/H123,"0")+IFERROR(U124/H124,"0")</f>
        <v>6.1728395061728394</v>
      </c>
      <c r="V125" s="44">
        <f>IFERROR(V121/H121,"0")+IFERROR(V122/H122,"0")+IFERROR(V123/H123,"0")+IFERROR(V124/H124,"0")</f>
        <v>7</v>
      </c>
      <c r="W125" s="44">
        <f>IFERROR(IF(W121="",0,W121),"0")+IFERROR(IF(W122="",0,W122),"0")+IFERROR(IF(W123="",0,W123),"0")+IFERROR(IF(W124="",0,W124),"0")</f>
        <v>0.15225</v>
      </c>
      <c r="X125" s="68"/>
      <c r="Y125" s="68"/>
    </row>
    <row r="126" spans="1:29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3"/>
      <c r="M126" s="359" t="s">
        <v>43</v>
      </c>
      <c r="N126" s="360"/>
      <c r="O126" s="360"/>
      <c r="P126" s="360"/>
      <c r="Q126" s="360"/>
      <c r="R126" s="360"/>
      <c r="S126" s="361"/>
      <c r="T126" s="43" t="s">
        <v>0</v>
      </c>
      <c r="U126" s="44">
        <f>IFERROR(SUM(U121:U124),"0")</f>
        <v>50</v>
      </c>
      <c r="V126" s="44">
        <f>IFERROR(SUM(V121:V124),"0")</f>
        <v>56.699999999999996</v>
      </c>
      <c r="W126" s="43"/>
      <c r="X126" s="68"/>
      <c r="Y126" s="68"/>
    </row>
    <row r="127" spans="1:29" ht="27.75" hidden="1" customHeight="1" x14ac:dyDescent="0.2">
      <c r="A127" s="352" t="s">
        <v>231</v>
      </c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55"/>
      <c r="Y127" s="55"/>
    </row>
    <row r="128" spans="1:29" ht="16.5" hidden="1" customHeight="1" x14ac:dyDescent="0.25">
      <c r="A128" s="353" t="s">
        <v>232</v>
      </c>
      <c r="B128" s="353"/>
      <c r="C128" s="353"/>
      <c r="D128" s="353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66"/>
      <c r="Y128" s="66"/>
    </row>
    <row r="129" spans="1:29" ht="14.25" hidden="1" customHeight="1" x14ac:dyDescent="0.25">
      <c r="A129" s="354" t="s">
        <v>118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67"/>
      <c r="Y129" s="67"/>
    </row>
    <row r="130" spans="1:29" ht="27" hidden="1" customHeight="1" x14ac:dyDescent="0.25">
      <c r="A130" s="64" t="s">
        <v>233</v>
      </c>
      <c r="B130" s="64" t="s">
        <v>234</v>
      </c>
      <c r="C130" s="37">
        <v>4301011223</v>
      </c>
      <c r="D130" s="355">
        <v>4607091383423</v>
      </c>
      <c r="E130" s="355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142</v>
      </c>
      <c r="L130" s="38">
        <v>35</v>
      </c>
      <c r="M130" s="4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57"/>
      <c r="O130" s="357"/>
      <c r="P130" s="357"/>
      <c r="Q130" s="358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ht="27" hidden="1" customHeight="1" x14ac:dyDescent="0.25">
      <c r="A131" s="64" t="s">
        <v>235</v>
      </c>
      <c r="B131" s="64" t="s">
        <v>236</v>
      </c>
      <c r="C131" s="37">
        <v>4301011338</v>
      </c>
      <c r="D131" s="355">
        <v>4607091381405</v>
      </c>
      <c r="E131" s="35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79</v>
      </c>
      <c r="L131" s="38">
        <v>35</v>
      </c>
      <c r="M131" s="4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57"/>
      <c r="O131" s="357"/>
      <c r="P131" s="357"/>
      <c r="Q131" s="35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hidden="1" customHeight="1" x14ac:dyDescent="0.25">
      <c r="A132" s="64" t="s">
        <v>237</v>
      </c>
      <c r="B132" s="64" t="s">
        <v>238</v>
      </c>
      <c r="C132" s="37">
        <v>4301011333</v>
      </c>
      <c r="D132" s="355">
        <v>4607091386516</v>
      </c>
      <c r="E132" s="355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79</v>
      </c>
      <c r="L132" s="38">
        <v>30</v>
      </c>
      <c r="M132" s="42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57"/>
      <c r="O132" s="357"/>
      <c r="P132" s="357"/>
      <c r="Q132" s="35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idden="1" x14ac:dyDescent="0.2">
      <c r="A133" s="362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3"/>
      <c r="M133" s="359" t="s">
        <v>43</v>
      </c>
      <c r="N133" s="360"/>
      <c r="O133" s="360"/>
      <c r="P133" s="360"/>
      <c r="Q133" s="360"/>
      <c r="R133" s="360"/>
      <c r="S133" s="361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hidden="1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3"/>
      <c r="M134" s="359" t="s">
        <v>43</v>
      </c>
      <c r="N134" s="360"/>
      <c r="O134" s="360"/>
      <c r="P134" s="360"/>
      <c r="Q134" s="360"/>
      <c r="R134" s="360"/>
      <c r="S134" s="361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hidden="1" customHeight="1" x14ac:dyDescent="0.25">
      <c r="A135" s="353" t="s">
        <v>239</v>
      </c>
      <c r="B135" s="353"/>
      <c r="C135" s="353"/>
      <c r="D135" s="353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66"/>
      <c r="Y135" s="66"/>
    </row>
    <row r="136" spans="1:29" ht="14.25" hidden="1" customHeight="1" x14ac:dyDescent="0.25">
      <c r="A136" s="354" t="s">
        <v>118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67"/>
      <c r="Y136" s="67"/>
    </row>
    <row r="137" spans="1:29" ht="16.5" hidden="1" customHeight="1" x14ac:dyDescent="0.25">
      <c r="A137" s="64" t="s">
        <v>240</v>
      </c>
      <c r="B137" s="64" t="s">
        <v>241</v>
      </c>
      <c r="C137" s="37">
        <v>4301011450</v>
      </c>
      <c r="D137" s="355">
        <v>4680115881402</v>
      </c>
      <c r="E137" s="355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114</v>
      </c>
      <c r="L137" s="38">
        <v>55</v>
      </c>
      <c r="M137" s="428" t="s">
        <v>242</v>
      </c>
      <c r="N137" s="357"/>
      <c r="O137" s="357"/>
      <c r="P137" s="357"/>
      <c r="Q137" s="35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243</v>
      </c>
      <c r="AC137" s="137" t="s">
        <v>65</v>
      </c>
    </row>
    <row r="138" spans="1:29" ht="27" hidden="1" customHeight="1" x14ac:dyDescent="0.25">
      <c r="A138" s="64" t="s">
        <v>244</v>
      </c>
      <c r="B138" s="64" t="s">
        <v>245</v>
      </c>
      <c r="C138" s="37">
        <v>4301011346</v>
      </c>
      <c r="D138" s="355">
        <v>4607091387445</v>
      </c>
      <c r="E138" s="355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57"/>
      <c r="O138" s="357"/>
      <c r="P138" s="357"/>
      <c r="Q138" s="35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hidden="1" customHeight="1" x14ac:dyDescent="0.25">
      <c r="A139" s="64" t="s">
        <v>246</v>
      </c>
      <c r="B139" s="64" t="s">
        <v>247</v>
      </c>
      <c r="C139" s="37">
        <v>4301011362</v>
      </c>
      <c r="D139" s="355">
        <v>4607091386004</v>
      </c>
      <c r="E139" s="355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3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57"/>
      <c r="O139" s="357"/>
      <c r="P139" s="357"/>
      <c r="Q139" s="35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hidden="1" customHeight="1" x14ac:dyDescent="0.25">
      <c r="A140" s="64" t="s">
        <v>246</v>
      </c>
      <c r="B140" s="64" t="s">
        <v>249</v>
      </c>
      <c r="C140" s="37">
        <v>4301011308</v>
      </c>
      <c r="D140" s="355">
        <v>4607091386004</v>
      </c>
      <c r="E140" s="355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3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57"/>
      <c r="O140" s="357"/>
      <c r="P140" s="357"/>
      <c r="Q140" s="35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hidden="1" customHeight="1" x14ac:dyDescent="0.25">
      <c r="A141" s="64" t="s">
        <v>250</v>
      </c>
      <c r="B141" s="64" t="s">
        <v>251</v>
      </c>
      <c r="C141" s="37">
        <v>4301011347</v>
      </c>
      <c r="D141" s="355">
        <v>4607091386073</v>
      </c>
      <c r="E141" s="355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57"/>
      <c r="O141" s="357"/>
      <c r="P141" s="357"/>
      <c r="Q141" s="35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hidden="1" customHeight="1" x14ac:dyDescent="0.25">
      <c r="A142" s="64" t="s">
        <v>252</v>
      </c>
      <c r="B142" s="64" t="s">
        <v>253</v>
      </c>
      <c r="C142" s="37">
        <v>4301011395</v>
      </c>
      <c r="D142" s="355">
        <v>4607091387322</v>
      </c>
      <c r="E142" s="355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3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57"/>
      <c r="O142" s="357"/>
      <c r="P142" s="357"/>
      <c r="Q142" s="35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hidden="1" customHeight="1" x14ac:dyDescent="0.25">
      <c r="A143" s="64" t="s">
        <v>252</v>
      </c>
      <c r="B143" s="64" t="s">
        <v>254</v>
      </c>
      <c r="C143" s="37">
        <v>4301010928</v>
      </c>
      <c r="D143" s="355">
        <v>4607091387322</v>
      </c>
      <c r="E143" s="35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3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57"/>
      <c r="O143" s="357"/>
      <c r="P143" s="357"/>
      <c r="Q143" s="35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hidden="1" customHeight="1" x14ac:dyDescent="0.25">
      <c r="A144" s="64" t="s">
        <v>255</v>
      </c>
      <c r="B144" s="64" t="s">
        <v>256</v>
      </c>
      <c r="C144" s="37">
        <v>4301011311</v>
      </c>
      <c r="D144" s="355">
        <v>4607091387377</v>
      </c>
      <c r="E144" s="355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3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57"/>
      <c r="O144" s="357"/>
      <c r="P144" s="357"/>
      <c r="Q144" s="35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27" hidden="1" customHeight="1" x14ac:dyDescent="0.25">
      <c r="A145" s="64" t="s">
        <v>257</v>
      </c>
      <c r="B145" s="64" t="s">
        <v>258</v>
      </c>
      <c r="C145" s="37">
        <v>4301010945</v>
      </c>
      <c r="D145" s="355">
        <v>4607091387353</v>
      </c>
      <c r="E145" s="355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57"/>
      <c r="O145" s="357"/>
      <c r="P145" s="357"/>
      <c r="Q145" s="35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hidden="1" customHeight="1" x14ac:dyDescent="0.25">
      <c r="A146" s="64" t="s">
        <v>259</v>
      </c>
      <c r="B146" s="64" t="s">
        <v>260</v>
      </c>
      <c r="C146" s="37">
        <v>4301011328</v>
      </c>
      <c r="D146" s="355">
        <v>4607091386011</v>
      </c>
      <c r="E146" s="355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79</v>
      </c>
      <c r="L146" s="38">
        <v>55</v>
      </c>
      <c r="M146" s="4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57"/>
      <c r="O146" s="357"/>
      <c r="P146" s="357"/>
      <c r="Q146" s="358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6" t="s">
        <v>65</v>
      </c>
    </row>
    <row r="147" spans="1:29" ht="27" hidden="1" customHeight="1" x14ac:dyDescent="0.25">
      <c r="A147" s="64" t="s">
        <v>261</v>
      </c>
      <c r="B147" s="64" t="s">
        <v>262</v>
      </c>
      <c r="C147" s="37">
        <v>4301011329</v>
      </c>
      <c r="D147" s="355">
        <v>4607091387308</v>
      </c>
      <c r="E147" s="355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57"/>
      <c r="O147" s="357"/>
      <c r="P147" s="357"/>
      <c r="Q147" s="358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hidden="1" customHeight="1" x14ac:dyDescent="0.25">
      <c r="A148" s="64" t="s">
        <v>263</v>
      </c>
      <c r="B148" s="64" t="s">
        <v>264</v>
      </c>
      <c r="C148" s="37">
        <v>4301011049</v>
      </c>
      <c r="D148" s="355">
        <v>4607091387339</v>
      </c>
      <c r="E148" s="355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114</v>
      </c>
      <c r="L148" s="38">
        <v>55</v>
      </c>
      <c r="M148" s="4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57"/>
      <c r="O148" s="357"/>
      <c r="P148" s="357"/>
      <c r="Q148" s="358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hidden="1" customHeight="1" x14ac:dyDescent="0.25">
      <c r="A149" s="64" t="s">
        <v>265</v>
      </c>
      <c r="B149" s="64" t="s">
        <v>266</v>
      </c>
      <c r="C149" s="37">
        <v>4301011573</v>
      </c>
      <c r="D149" s="355">
        <v>4680115881938</v>
      </c>
      <c r="E149" s="355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114</v>
      </c>
      <c r="L149" s="38">
        <v>90</v>
      </c>
      <c r="M149" s="440" t="s">
        <v>267</v>
      </c>
      <c r="N149" s="357"/>
      <c r="O149" s="357"/>
      <c r="P149" s="357"/>
      <c r="Q149" s="358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hidden="1" customHeight="1" x14ac:dyDescent="0.25">
      <c r="A150" s="64" t="s">
        <v>268</v>
      </c>
      <c r="B150" s="64" t="s">
        <v>269</v>
      </c>
      <c r="C150" s="37">
        <v>4301011454</v>
      </c>
      <c r="D150" s="355">
        <v>4680115881396</v>
      </c>
      <c r="E150" s="355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79</v>
      </c>
      <c r="L150" s="38">
        <v>55</v>
      </c>
      <c r="M150" s="441" t="s">
        <v>270</v>
      </c>
      <c r="N150" s="357"/>
      <c r="O150" s="357"/>
      <c r="P150" s="357"/>
      <c r="Q150" s="358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0" t="s">
        <v>65</v>
      </c>
    </row>
    <row r="151" spans="1:29" ht="27" hidden="1" customHeight="1" x14ac:dyDescent="0.25">
      <c r="A151" s="64" t="s">
        <v>271</v>
      </c>
      <c r="B151" s="64" t="s">
        <v>272</v>
      </c>
      <c r="C151" s="37">
        <v>4301010944</v>
      </c>
      <c r="D151" s="355">
        <v>4607091387346</v>
      </c>
      <c r="E151" s="355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55</v>
      </c>
      <c r="M151" s="44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57"/>
      <c r="O151" s="357"/>
      <c r="P151" s="357"/>
      <c r="Q151" s="358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hidden="1" customHeight="1" x14ac:dyDescent="0.25">
      <c r="A152" s="64" t="s">
        <v>273</v>
      </c>
      <c r="B152" s="64" t="s">
        <v>274</v>
      </c>
      <c r="C152" s="37">
        <v>4301011353</v>
      </c>
      <c r="D152" s="355">
        <v>4607091389807</v>
      </c>
      <c r="E152" s="355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114</v>
      </c>
      <c r="L152" s="38">
        <v>55</v>
      </c>
      <c r="M152" s="44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57"/>
      <c r="O152" s="357"/>
      <c r="P152" s="357"/>
      <c r="Q152" s="358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2" t="s">
        <v>65</v>
      </c>
    </row>
    <row r="153" spans="1:29" hidden="1" x14ac:dyDescent="0.2">
      <c r="A153" s="362"/>
      <c r="B153" s="362"/>
      <c r="C153" s="362"/>
      <c r="D153" s="362"/>
      <c r="E153" s="362"/>
      <c r="F153" s="362"/>
      <c r="G153" s="362"/>
      <c r="H153" s="362"/>
      <c r="I153" s="362"/>
      <c r="J153" s="362"/>
      <c r="K153" s="362"/>
      <c r="L153" s="363"/>
      <c r="M153" s="359" t="s">
        <v>43</v>
      </c>
      <c r="N153" s="360"/>
      <c r="O153" s="360"/>
      <c r="P153" s="360"/>
      <c r="Q153" s="360"/>
      <c r="R153" s="360"/>
      <c r="S153" s="361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hidden="1" x14ac:dyDescent="0.2">
      <c r="A154" s="362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3"/>
      <c r="M154" s="359" t="s">
        <v>43</v>
      </c>
      <c r="N154" s="360"/>
      <c r="O154" s="360"/>
      <c r="P154" s="360"/>
      <c r="Q154" s="360"/>
      <c r="R154" s="360"/>
      <c r="S154" s="361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hidden="1" customHeight="1" x14ac:dyDescent="0.25">
      <c r="A155" s="354" t="s">
        <v>111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67"/>
      <c r="Y155" s="67"/>
    </row>
    <row r="156" spans="1:29" ht="27" hidden="1" customHeight="1" x14ac:dyDescent="0.25">
      <c r="A156" s="64" t="s">
        <v>275</v>
      </c>
      <c r="B156" s="64" t="s">
        <v>276</v>
      </c>
      <c r="C156" s="37">
        <v>4301020254</v>
      </c>
      <c r="D156" s="355">
        <v>4680115881914</v>
      </c>
      <c r="E156" s="355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114</v>
      </c>
      <c r="L156" s="38">
        <v>90</v>
      </c>
      <c r="M156" s="444" t="s">
        <v>277</v>
      </c>
      <c r="N156" s="357"/>
      <c r="O156" s="357"/>
      <c r="P156" s="357"/>
      <c r="Q156" s="35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3" t="s">
        <v>65</v>
      </c>
    </row>
    <row r="157" spans="1:29" ht="16.5" hidden="1" customHeight="1" x14ac:dyDescent="0.25">
      <c r="A157" s="64" t="s">
        <v>278</v>
      </c>
      <c r="B157" s="64" t="s">
        <v>279</v>
      </c>
      <c r="C157" s="37">
        <v>4301020220</v>
      </c>
      <c r="D157" s="355">
        <v>4680115880764</v>
      </c>
      <c r="E157" s="355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114</v>
      </c>
      <c r="L157" s="38">
        <v>50</v>
      </c>
      <c r="M157" s="445" t="s">
        <v>280</v>
      </c>
      <c r="N157" s="357"/>
      <c r="O157" s="357"/>
      <c r="P157" s="357"/>
      <c r="Q157" s="35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4" t="s">
        <v>65</v>
      </c>
    </row>
    <row r="158" spans="1:29" hidden="1" x14ac:dyDescent="0.2">
      <c r="A158" s="362"/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3"/>
      <c r="M158" s="359" t="s">
        <v>43</v>
      </c>
      <c r="N158" s="360"/>
      <c r="O158" s="360"/>
      <c r="P158" s="360"/>
      <c r="Q158" s="360"/>
      <c r="R158" s="360"/>
      <c r="S158" s="361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hidden="1" x14ac:dyDescent="0.2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3"/>
      <c r="M159" s="359" t="s">
        <v>43</v>
      </c>
      <c r="N159" s="360"/>
      <c r="O159" s="360"/>
      <c r="P159" s="360"/>
      <c r="Q159" s="360"/>
      <c r="R159" s="360"/>
      <c r="S159" s="361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hidden="1" customHeight="1" x14ac:dyDescent="0.25">
      <c r="A160" s="354" t="s">
        <v>75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67"/>
      <c r="Y160" s="67"/>
    </row>
    <row r="161" spans="1:29" ht="27" hidden="1" customHeight="1" x14ac:dyDescent="0.25">
      <c r="A161" s="64" t="s">
        <v>281</v>
      </c>
      <c r="B161" s="64" t="s">
        <v>282</v>
      </c>
      <c r="C161" s="37">
        <v>4301030878</v>
      </c>
      <c r="D161" s="355">
        <v>4607091387193</v>
      </c>
      <c r="E161" s="355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79</v>
      </c>
      <c r="L161" s="38">
        <v>35</v>
      </c>
      <c r="M161" s="4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57"/>
      <c r="O161" s="357"/>
      <c r="P161" s="357"/>
      <c r="Q161" s="358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5" t="s">
        <v>65</v>
      </c>
    </row>
    <row r="162" spans="1:29" ht="27" customHeight="1" x14ac:dyDescent="0.25">
      <c r="A162" s="64" t="s">
        <v>283</v>
      </c>
      <c r="B162" s="64" t="s">
        <v>284</v>
      </c>
      <c r="C162" s="37">
        <v>4301031153</v>
      </c>
      <c r="D162" s="355">
        <v>4607091387230</v>
      </c>
      <c r="E162" s="355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79</v>
      </c>
      <c r="L162" s="38">
        <v>40</v>
      </c>
      <c r="M162" s="4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57"/>
      <c r="O162" s="357"/>
      <c r="P162" s="357"/>
      <c r="Q162" s="358"/>
      <c r="R162" s="40" t="s">
        <v>48</v>
      </c>
      <c r="S162" s="40" t="s">
        <v>48</v>
      </c>
      <c r="T162" s="41" t="s">
        <v>0</v>
      </c>
      <c r="U162" s="59">
        <v>4</v>
      </c>
      <c r="V162" s="56">
        <f t="shared" si="8"/>
        <v>4.2</v>
      </c>
      <c r="W162" s="42">
        <f>IFERROR(IF(V162=0,"",ROUNDUP(V162/H162,0)*0.00753),"")</f>
        <v>7.5300000000000002E-3</v>
      </c>
      <c r="X162" s="69" t="s">
        <v>48</v>
      </c>
      <c r="Y162" s="70" t="s">
        <v>48</v>
      </c>
      <c r="AC162" s="156" t="s">
        <v>65</v>
      </c>
    </row>
    <row r="163" spans="1:29" ht="27" hidden="1" customHeight="1" x14ac:dyDescent="0.25">
      <c r="A163" s="64" t="s">
        <v>285</v>
      </c>
      <c r="B163" s="64" t="s">
        <v>286</v>
      </c>
      <c r="C163" s="37">
        <v>4301031191</v>
      </c>
      <c r="D163" s="355">
        <v>4680115880993</v>
      </c>
      <c r="E163" s="355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79</v>
      </c>
      <c r="L163" s="38">
        <v>40</v>
      </c>
      <c r="M163" s="448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57"/>
      <c r="O163" s="357"/>
      <c r="P163" s="357"/>
      <c r="Q163" s="35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hidden="1" customHeight="1" x14ac:dyDescent="0.25">
      <c r="A164" s="64" t="s">
        <v>287</v>
      </c>
      <c r="B164" s="64" t="s">
        <v>288</v>
      </c>
      <c r="C164" s="37">
        <v>4301031204</v>
      </c>
      <c r="D164" s="355">
        <v>4680115881761</v>
      </c>
      <c r="E164" s="355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40</v>
      </c>
      <c r="M164" s="449" t="s">
        <v>289</v>
      </c>
      <c r="N164" s="357"/>
      <c r="O164" s="357"/>
      <c r="P164" s="357"/>
      <c r="Q164" s="35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hidden="1" customHeight="1" x14ac:dyDescent="0.25">
      <c r="A165" s="64" t="s">
        <v>290</v>
      </c>
      <c r="B165" s="64" t="s">
        <v>291</v>
      </c>
      <c r="C165" s="37">
        <v>4301031201</v>
      </c>
      <c r="D165" s="355">
        <v>4680115881563</v>
      </c>
      <c r="E165" s="355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79</v>
      </c>
      <c r="L165" s="38">
        <v>40</v>
      </c>
      <c r="M165" s="450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57"/>
      <c r="O165" s="357"/>
      <c r="P165" s="357"/>
      <c r="Q165" s="35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hidden="1" customHeight="1" x14ac:dyDescent="0.25">
      <c r="A166" s="64" t="s">
        <v>292</v>
      </c>
      <c r="B166" s="64" t="s">
        <v>293</v>
      </c>
      <c r="C166" s="37">
        <v>4301031224</v>
      </c>
      <c r="D166" s="355">
        <v>4680115882683</v>
      </c>
      <c r="E166" s="355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79</v>
      </c>
      <c r="L166" s="38">
        <v>40</v>
      </c>
      <c r="M166" s="451" t="s">
        <v>294</v>
      </c>
      <c r="N166" s="357"/>
      <c r="O166" s="357"/>
      <c r="P166" s="357"/>
      <c r="Q166" s="35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0" t="s">
        <v>65</v>
      </c>
    </row>
    <row r="167" spans="1:29" ht="27" hidden="1" customHeight="1" x14ac:dyDescent="0.25">
      <c r="A167" s="64" t="s">
        <v>295</v>
      </c>
      <c r="B167" s="64" t="s">
        <v>296</v>
      </c>
      <c r="C167" s="37">
        <v>4301031230</v>
      </c>
      <c r="D167" s="355">
        <v>4680115882690</v>
      </c>
      <c r="E167" s="355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79</v>
      </c>
      <c r="L167" s="38">
        <v>40</v>
      </c>
      <c r="M167" s="452" t="s">
        <v>297</v>
      </c>
      <c r="N167" s="357"/>
      <c r="O167" s="357"/>
      <c r="P167" s="357"/>
      <c r="Q167" s="35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1" t="s">
        <v>65</v>
      </c>
    </row>
    <row r="168" spans="1:29" ht="27" hidden="1" customHeight="1" x14ac:dyDescent="0.25">
      <c r="A168" s="64" t="s">
        <v>298</v>
      </c>
      <c r="B168" s="64" t="s">
        <v>299</v>
      </c>
      <c r="C168" s="37">
        <v>4301031220</v>
      </c>
      <c r="D168" s="355">
        <v>4680115882669</v>
      </c>
      <c r="E168" s="35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79</v>
      </c>
      <c r="L168" s="38">
        <v>40</v>
      </c>
      <c r="M168" s="453" t="s">
        <v>300</v>
      </c>
      <c r="N168" s="357"/>
      <c r="O168" s="357"/>
      <c r="P168" s="357"/>
      <c r="Q168" s="35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2" t="s">
        <v>65</v>
      </c>
    </row>
    <row r="169" spans="1:29" ht="27" hidden="1" customHeight="1" x14ac:dyDescent="0.25">
      <c r="A169" s="64" t="s">
        <v>301</v>
      </c>
      <c r="B169" s="64" t="s">
        <v>302</v>
      </c>
      <c r="C169" s="37">
        <v>4301031221</v>
      </c>
      <c r="D169" s="355">
        <v>4680115882676</v>
      </c>
      <c r="E169" s="35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54" t="s">
        <v>303</v>
      </c>
      <c r="N169" s="357"/>
      <c r="O169" s="357"/>
      <c r="P169" s="357"/>
      <c r="Q169" s="35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hidden="1" customHeight="1" x14ac:dyDescent="0.25">
      <c r="A170" s="64" t="s">
        <v>304</v>
      </c>
      <c r="B170" s="64" t="s">
        <v>305</v>
      </c>
      <c r="C170" s="37">
        <v>4301031152</v>
      </c>
      <c r="D170" s="355">
        <v>4607091387285</v>
      </c>
      <c r="E170" s="355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79</v>
      </c>
      <c r="L170" s="38">
        <v>40</v>
      </c>
      <c r="M170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57"/>
      <c r="O170" s="357"/>
      <c r="P170" s="357"/>
      <c r="Q170" s="35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4" t="s">
        <v>65</v>
      </c>
    </row>
    <row r="171" spans="1:29" ht="27" hidden="1" customHeight="1" x14ac:dyDescent="0.25">
      <c r="A171" s="64" t="s">
        <v>306</v>
      </c>
      <c r="B171" s="64" t="s">
        <v>307</v>
      </c>
      <c r="C171" s="37">
        <v>4301031199</v>
      </c>
      <c r="D171" s="355">
        <v>4680115880986</v>
      </c>
      <c r="E171" s="355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79</v>
      </c>
      <c r="L171" s="38">
        <v>40</v>
      </c>
      <c r="M171" s="456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57"/>
      <c r="O171" s="357"/>
      <c r="P171" s="357"/>
      <c r="Q171" s="35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5" t="s">
        <v>65</v>
      </c>
    </row>
    <row r="172" spans="1:29" ht="27" hidden="1" customHeight="1" x14ac:dyDescent="0.25">
      <c r="A172" s="64" t="s">
        <v>308</v>
      </c>
      <c r="B172" s="64" t="s">
        <v>309</v>
      </c>
      <c r="C172" s="37">
        <v>4301031190</v>
      </c>
      <c r="D172" s="355">
        <v>4680115880207</v>
      </c>
      <c r="E172" s="355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79</v>
      </c>
      <c r="L172" s="38">
        <v>40</v>
      </c>
      <c r="M172" s="457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57"/>
      <c r="O172" s="357"/>
      <c r="P172" s="357"/>
      <c r="Q172" s="35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6" t="s">
        <v>65</v>
      </c>
    </row>
    <row r="173" spans="1:29" ht="27" hidden="1" customHeight="1" x14ac:dyDescent="0.25">
      <c r="A173" s="64" t="s">
        <v>310</v>
      </c>
      <c r="B173" s="64" t="s">
        <v>311</v>
      </c>
      <c r="C173" s="37">
        <v>4301031205</v>
      </c>
      <c r="D173" s="355">
        <v>4680115881785</v>
      </c>
      <c r="E173" s="355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58" t="s">
        <v>312</v>
      </c>
      <c r="N173" s="357"/>
      <c r="O173" s="357"/>
      <c r="P173" s="357"/>
      <c r="Q173" s="35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hidden="1" customHeight="1" x14ac:dyDescent="0.25">
      <c r="A174" s="64" t="s">
        <v>313</v>
      </c>
      <c r="B174" s="64" t="s">
        <v>314</v>
      </c>
      <c r="C174" s="37">
        <v>4301031202</v>
      </c>
      <c r="D174" s="355">
        <v>4680115881679</v>
      </c>
      <c r="E174" s="355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79</v>
      </c>
      <c r="L174" s="38">
        <v>40</v>
      </c>
      <c r="M174" s="459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57"/>
      <c r="O174" s="357"/>
      <c r="P174" s="357"/>
      <c r="Q174" s="35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hidden="1" customHeight="1" x14ac:dyDescent="0.25">
      <c r="A175" s="64" t="s">
        <v>315</v>
      </c>
      <c r="B175" s="64" t="s">
        <v>316</v>
      </c>
      <c r="C175" s="37">
        <v>4301031158</v>
      </c>
      <c r="D175" s="355">
        <v>4680115880191</v>
      </c>
      <c r="E175" s="355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79</v>
      </c>
      <c r="L175" s="38">
        <v>40</v>
      </c>
      <c r="M175" s="46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57"/>
      <c r="O175" s="357"/>
      <c r="P175" s="357"/>
      <c r="Q175" s="35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317</v>
      </c>
      <c r="B176" s="64" t="s">
        <v>318</v>
      </c>
      <c r="C176" s="37">
        <v>4301031151</v>
      </c>
      <c r="D176" s="355">
        <v>4607091389845</v>
      </c>
      <c r="E176" s="355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79</v>
      </c>
      <c r="L176" s="38">
        <v>40</v>
      </c>
      <c r="M176" s="46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57"/>
      <c r="O176" s="357"/>
      <c r="P176" s="357"/>
      <c r="Q176" s="358"/>
      <c r="R176" s="40" t="s">
        <v>48</v>
      </c>
      <c r="S176" s="40" t="s">
        <v>48</v>
      </c>
      <c r="T176" s="41" t="s">
        <v>0</v>
      </c>
      <c r="U176" s="59">
        <v>10</v>
      </c>
      <c r="V176" s="56">
        <f t="shared" si="8"/>
        <v>10.5</v>
      </c>
      <c r="W176" s="42">
        <f>IFERROR(IF(V176=0,"",ROUNDUP(V176/H176,0)*0.00502),"")</f>
        <v>2.5100000000000001E-2</v>
      </c>
      <c r="X176" s="69" t="s">
        <v>48</v>
      </c>
      <c r="Y176" s="70" t="s">
        <v>48</v>
      </c>
      <c r="AC176" s="170" t="s">
        <v>65</v>
      </c>
    </row>
    <row r="177" spans="1:29" x14ac:dyDescent="0.2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3"/>
      <c r="M177" s="359" t="s">
        <v>43</v>
      </c>
      <c r="N177" s="360"/>
      <c r="O177" s="360"/>
      <c r="P177" s="360"/>
      <c r="Q177" s="360"/>
      <c r="R177" s="360"/>
      <c r="S177" s="361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5.7142857142857144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6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3.2629999999999999E-2</v>
      </c>
      <c r="X177" s="68"/>
      <c r="Y177" s="68"/>
    </row>
    <row r="178" spans="1:29" x14ac:dyDescent="0.2">
      <c r="A178" s="362"/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3"/>
      <c r="M178" s="359" t="s">
        <v>43</v>
      </c>
      <c r="N178" s="360"/>
      <c r="O178" s="360"/>
      <c r="P178" s="360"/>
      <c r="Q178" s="360"/>
      <c r="R178" s="360"/>
      <c r="S178" s="361"/>
      <c r="T178" s="43" t="s">
        <v>0</v>
      </c>
      <c r="U178" s="44">
        <f>IFERROR(SUM(U161:U176),"0")</f>
        <v>14</v>
      </c>
      <c r="V178" s="44">
        <f>IFERROR(SUM(V161:V176),"0")</f>
        <v>14.7</v>
      </c>
      <c r="W178" s="43"/>
      <c r="X178" s="68"/>
      <c r="Y178" s="68"/>
    </row>
    <row r="179" spans="1:29" ht="14.25" hidden="1" customHeight="1" x14ac:dyDescent="0.25">
      <c r="A179" s="354" t="s">
        <v>80</v>
      </c>
      <c r="B179" s="354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67"/>
      <c r="Y179" s="67"/>
    </row>
    <row r="180" spans="1:29" ht="27" hidden="1" customHeight="1" x14ac:dyDescent="0.25">
      <c r="A180" s="64" t="s">
        <v>319</v>
      </c>
      <c r="B180" s="64" t="s">
        <v>320</v>
      </c>
      <c r="C180" s="37">
        <v>4301051409</v>
      </c>
      <c r="D180" s="355">
        <v>4680115881556</v>
      </c>
      <c r="E180" s="355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142</v>
      </c>
      <c r="L180" s="38">
        <v>45</v>
      </c>
      <c r="M180" s="462" t="s">
        <v>321</v>
      </c>
      <c r="N180" s="357"/>
      <c r="O180" s="357"/>
      <c r="P180" s="357"/>
      <c r="Q180" s="35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1" t="s">
        <v>65</v>
      </c>
    </row>
    <row r="181" spans="1:29" ht="16.5" customHeight="1" x14ac:dyDescent="0.25">
      <c r="A181" s="64" t="s">
        <v>322</v>
      </c>
      <c r="B181" s="64" t="s">
        <v>323</v>
      </c>
      <c r="C181" s="37">
        <v>4301051101</v>
      </c>
      <c r="D181" s="355">
        <v>4607091387766</v>
      </c>
      <c r="E181" s="355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79</v>
      </c>
      <c r="L181" s="38">
        <v>40</v>
      </c>
      <c r="M181" s="46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57"/>
      <c r="O181" s="357"/>
      <c r="P181" s="357"/>
      <c r="Q181" s="358"/>
      <c r="R181" s="40" t="s">
        <v>48</v>
      </c>
      <c r="S181" s="40" t="s">
        <v>48</v>
      </c>
      <c r="T181" s="41" t="s">
        <v>0</v>
      </c>
      <c r="U181" s="59">
        <v>100</v>
      </c>
      <c r="V181" s="56">
        <f t="shared" si="9"/>
        <v>105.3</v>
      </c>
      <c r="W181" s="42">
        <f>IFERROR(IF(V181=0,"",ROUNDUP(V181/H181,0)*0.02175),"")</f>
        <v>0.28275</v>
      </c>
      <c r="X181" s="69" t="s">
        <v>48</v>
      </c>
      <c r="Y181" s="70" t="s">
        <v>48</v>
      </c>
      <c r="AC181" s="172" t="s">
        <v>65</v>
      </c>
    </row>
    <row r="182" spans="1:29" ht="27" hidden="1" customHeight="1" x14ac:dyDescent="0.25">
      <c r="A182" s="64" t="s">
        <v>324</v>
      </c>
      <c r="B182" s="64" t="s">
        <v>325</v>
      </c>
      <c r="C182" s="37">
        <v>4301051116</v>
      </c>
      <c r="D182" s="355">
        <v>4607091387957</v>
      </c>
      <c r="E182" s="35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79</v>
      </c>
      <c r="L182" s="38">
        <v>40</v>
      </c>
      <c r="M182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57"/>
      <c r="O182" s="357"/>
      <c r="P182" s="357"/>
      <c r="Q182" s="35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3" t="s">
        <v>65</v>
      </c>
    </row>
    <row r="183" spans="1:29" ht="27" hidden="1" customHeight="1" x14ac:dyDescent="0.25">
      <c r="A183" s="64" t="s">
        <v>326</v>
      </c>
      <c r="B183" s="64" t="s">
        <v>327</v>
      </c>
      <c r="C183" s="37">
        <v>4301051115</v>
      </c>
      <c r="D183" s="355">
        <v>4607091387964</v>
      </c>
      <c r="E183" s="35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79</v>
      </c>
      <c r="L183" s="38">
        <v>40</v>
      </c>
      <c r="M183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57"/>
      <c r="O183" s="357"/>
      <c r="P183" s="357"/>
      <c r="Q183" s="35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4" t="s">
        <v>65</v>
      </c>
    </row>
    <row r="184" spans="1:29" ht="16.5" hidden="1" customHeight="1" x14ac:dyDescent="0.25">
      <c r="A184" s="64" t="s">
        <v>328</v>
      </c>
      <c r="B184" s="64" t="s">
        <v>329</v>
      </c>
      <c r="C184" s="37">
        <v>4301051470</v>
      </c>
      <c r="D184" s="355">
        <v>4680115880573</v>
      </c>
      <c r="E184" s="355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142</v>
      </c>
      <c r="L184" s="38">
        <v>45</v>
      </c>
      <c r="M184" s="466" t="s">
        <v>330</v>
      </c>
      <c r="N184" s="357"/>
      <c r="O184" s="357"/>
      <c r="P184" s="357"/>
      <c r="Q184" s="358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hidden="1" customHeight="1" x14ac:dyDescent="0.25">
      <c r="A185" s="64" t="s">
        <v>331</v>
      </c>
      <c r="B185" s="64" t="s">
        <v>332</v>
      </c>
      <c r="C185" s="37">
        <v>4301051408</v>
      </c>
      <c r="D185" s="355">
        <v>4680115881594</v>
      </c>
      <c r="E185" s="355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142</v>
      </c>
      <c r="L185" s="38">
        <v>40</v>
      </c>
      <c r="M185" s="467" t="s">
        <v>333</v>
      </c>
      <c r="N185" s="357"/>
      <c r="O185" s="357"/>
      <c r="P185" s="357"/>
      <c r="Q185" s="358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hidden="1" customHeight="1" x14ac:dyDescent="0.25">
      <c r="A186" s="64" t="s">
        <v>334</v>
      </c>
      <c r="B186" s="64" t="s">
        <v>335</v>
      </c>
      <c r="C186" s="37">
        <v>4301051433</v>
      </c>
      <c r="D186" s="355">
        <v>4680115881587</v>
      </c>
      <c r="E186" s="355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79</v>
      </c>
      <c r="L186" s="38">
        <v>35</v>
      </c>
      <c r="M186" s="468" t="s">
        <v>336</v>
      </c>
      <c r="N186" s="357"/>
      <c r="O186" s="357"/>
      <c r="P186" s="357"/>
      <c r="Q186" s="358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77" t="s">
        <v>65</v>
      </c>
    </row>
    <row r="187" spans="1:29" ht="16.5" hidden="1" customHeight="1" x14ac:dyDescent="0.25">
      <c r="A187" s="64" t="s">
        <v>337</v>
      </c>
      <c r="B187" s="64" t="s">
        <v>338</v>
      </c>
      <c r="C187" s="37">
        <v>4301051380</v>
      </c>
      <c r="D187" s="355">
        <v>4680115880962</v>
      </c>
      <c r="E187" s="355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79</v>
      </c>
      <c r="L187" s="38">
        <v>40</v>
      </c>
      <c r="M187" s="469" t="s">
        <v>339</v>
      </c>
      <c r="N187" s="357"/>
      <c r="O187" s="357"/>
      <c r="P187" s="357"/>
      <c r="Q187" s="358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hidden="1" customHeight="1" x14ac:dyDescent="0.25">
      <c r="A188" s="64" t="s">
        <v>340</v>
      </c>
      <c r="B188" s="64" t="s">
        <v>341</v>
      </c>
      <c r="C188" s="37">
        <v>4301051411</v>
      </c>
      <c r="D188" s="355">
        <v>4680115881617</v>
      </c>
      <c r="E188" s="355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142</v>
      </c>
      <c r="L188" s="38">
        <v>40</v>
      </c>
      <c r="M188" s="470" t="s">
        <v>342</v>
      </c>
      <c r="N188" s="357"/>
      <c r="O188" s="357"/>
      <c r="P188" s="357"/>
      <c r="Q188" s="358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hidden="1" customHeight="1" x14ac:dyDescent="0.25">
      <c r="A189" s="64" t="s">
        <v>343</v>
      </c>
      <c r="B189" s="64" t="s">
        <v>344</v>
      </c>
      <c r="C189" s="37">
        <v>4301051377</v>
      </c>
      <c r="D189" s="355">
        <v>4680115881228</v>
      </c>
      <c r="E189" s="355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79</v>
      </c>
      <c r="L189" s="38">
        <v>35</v>
      </c>
      <c r="M189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57"/>
      <c r="O189" s="357"/>
      <c r="P189" s="357"/>
      <c r="Q189" s="35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0" t="s">
        <v>65</v>
      </c>
    </row>
    <row r="190" spans="1:29" ht="27" hidden="1" customHeight="1" x14ac:dyDescent="0.25">
      <c r="A190" s="64" t="s">
        <v>345</v>
      </c>
      <c r="B190" s="64" t="s">
        <v>346</v>
      </c>
      <c r="C190" s="37">
        <v>4301051432</v>
      </c>
      <c r="D190" s="355">
        <v>4680115881037</v>
      </c>
      <c r="E190" s="355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79</v>
      </c>
      <c r="L190" s="38">
        <v>35</v>
      </c>
      <c r="M190" s="472" t="s">
        <v>347</v>
      </c>
      <c r="N190" s="357"/>
      <c r="O190" s="357"/>
      <c r="P190" s="357"/>
      <c r="Q190" s="35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1" t="s">
        <v>65</v>
      </c>
    </row>
    <row r="191" spans="1:29" ht="27" hidden="1" customHeight="1" x14ac:dyDescent="0.25">
      <c r="A191" s="64" t="s">
        <v>348</v>
      </c>
      <c r="B191" s="64" t="s">
        <v>349</v>
      </c>
      <c r="C191" s="37">
        <v>4301051384</v>
      </c>
      <c r="D191" s="355">
        <v>4680115881211</v>
      </c>
      <c r="E191" s="355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79</v>
      </c>
      <c r="L191" s="38">
        <v>45</v>
      </c>
      <c r="M191" s="473" t="s">
        <v>350</v>
      </c>
      <c r="N191" s="357"/>
      <c r="O191" s="357"/>
      <c r="P191" s="357"/>
      <c r="Q191" s="35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2" t="s">
        <v>65</v>
      </c>
    </row>
    <row r="192" spans="1:29" ht="27" hidden="1" customHeight="1" x14ac:dyDescent="0.25">
      <c r="A192" s="64" t="s">
        <v>351</v>
      </c>
      <c r="B192" s="64" t="s">
        <v>352</v>
      </c>
      <c r="C192" s="37">
        <v>4301051378</v>
      </c>
      <c r="D192" s="355">
        <v>4680115881020</v>
      </c>
      <c r="E192" s="355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79</v>
      </c>
      <c r="L192" s="38">
        <v>45</v>
      </c>
      <c r="M192" s="474" t="s">
        <v>353</v>
      </c>
      <c r="N192" s="357"/>
      <c r="O192" s="357"/>
      <c r="P192" s="357"/>
      <c r="Q192" s="35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3" t="s">
        <v>65</v>
      </c>
    </row>
    <row r="193" spans="1:29" ht="16.5" hidden="1" customHeight="1" x14ac:dyDescent="0.25">
      <c r="A193" s="64" t="s">
        <v>354</v>
      </c>
      <c r="B193" s="64" t="s">
        <v>355</v>
      </c>
      <c r="C193" s="37">
        <v>4301051134</v>
      </c>
      <c r="D193" s="355">
        <v>4607091381672</v>
      </c>
      <c r="E193" s="355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79</v>
      </c>
      <c r="L193" s="38">
        <v>40</v>
      </c>
      <c r="M193" s="4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57"/>
      <c r="O193" s="357"/>
      <c r="P193" s="357"/>
      <c r="Q193" s="35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hidden="1" customHeight="1" x14ac:dyDescent="0.25">
      <c r="A194" s="64" t="s">
        <v>356</v>
      </c>
      <c r="B194" s="64" t="s">
        <v>357</v>
      </c>
      <c r="C194" s="37">
        <v>4301051130</v>
      </c>
      <c r="D194" s="355">
        <v>4607091387537</v>
      </c>
      <c r="E194" s="355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79</v>
      </c>
      <c r="L194" s="38">
        <v>40</v>
      </c>
      <c r="M194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57"/>
      <c r="O194" s="357"/>
      <c r="P194" s="357"/>
      <c r="Q194" s="35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hidden="1" customHeight="1" x14ac:dyDescent="0.25">
      <c r="A195" s="64" t="s">
        <v>358</v>
      </c>
      <c r="B195" s="64" t="s">
        <v>359</v>
      </c>
      <c r="C195" s="37">
        <v>4301051132</v>
      </c>
      <c r="D195" s="355">
        <v>4607091387513</v>
      </c>
      <c r="E195" s="355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79</v>
      </c>
      <c r="L195" s="38">
        <v>40</v>
      </c>
      <c r="M195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57"/>
      <c r="O195" s="357"/>
      <c r="P195" s="357"/>
      <c r="Q195" s="35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6" t="s">
        <v>65</v>
      </c>
    </row>
    <row r="196" spans="1:29" ht="27" hidden="1" customHeight="1" x14ac:dyDescent="0.25">
      <c r="A196" s="64" t="s">
        <v>360</v>
      </c>
      <c r="B196" s="64" t="s">
        <v>361</v>
      </c>
      <c r="C196" s="37">
        <v>4301051407</v>
      </c>
      <c r="D196" s="355">
        <v>4680115882195</v>
      </c>
      <c r="E196" s="355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142</v>
      </c>
      <c r="L196" s="38">
        <v>40</v>
      </c>
      <c r="M196" s="478" t="s">
        <v>362</v>
      </c>
      <c r="N196" s="357"/>
      <c r="O196" s="357"/>
      <c r="P196" s="357"/>
      <c r="Q196" s="35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87" t="s">
        <v>65</v>
      </c>
    </row>
    <row r="197" spans="1:29" ht="27" hidden="1" customHeight="1" x14ac:dyDescent="0.25">
      <c r="A197" s="64" t="s">
        <v>363</v>
      </c>
      <c r="B197" s="64" t="s">
        <v>364</v>
      </c>
      <c r="C197" s="37">
        <v>4301051468</v>
      </c>
      <c r="D197" s="355">
        <v>4680115880092</v>
      </c>
      <c r="E197" s="35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142</v>
      </c>
      <c r="L197" s="38">
        <v>45</v>
      </c>
      <c r="M197" s="479" t="s">
        <v>365</v>
      </c>
      <c r="N197" s="357"/>
      <c r="O197" s="357"/>
      <c r="P197" s="357"/>
      <c r="Q197" s="35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88" t="s">
        <v>65</v>
      </c>
    </row>
    <row r="198" spans="1:29" ht="27" hidden="1" customHeight="1" x14ac:dyDescent="0.25">
      <c r="A198" s="64" t="s">
        <v>366</v>
      </c>
      <c r="B198" s="64" t="s">
        <v>367</v>
      </c>
      <c r="C198" s="37">
        <v>4301051469</v>
      </c>
      <c r="D198" s="355">
        <v>4680115880221</v>
      </c>
      <c r="E198" s="3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142</v>
      </c>
      <c r="L198" s="38">
        <v>45</v>
      </c>
      <c r="M198" s="480" t="s">
        <v>368</v>
      </c>
      <c r="N198" s="357"/>
      <c r="O198" s="357"/>
      <c r="P198" s="357"/>
      <c r="Q198" s="35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16.5" hidden="1" customHeight="1" x14ac:dyDescent="0.25">
      <c r="A199" s="64" t="s">
        <v>369</v>
      </c>
      <c r="B199" s="64" t="s">
        <v>370</v>
      </c>
      <c r="C199" s="37">
        <v>4301051326</v>
      </c>
      <c r="D199" s="355">
        <v>4680115880504</v>
      </c>
      <c r="E199" s="355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79</v>
      </c>
      <c r="L199" s="38">
        <v>40</v>
      </c>
      <c r="M199" s="48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57"/>
      <c r="O199" s="357"/>
      <c r="P199" s="357"/>
      <c r="Q199" s="35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hidden="1" customHeight="1" x14ac:dyDescent="0.25">
      <c r="A200" s="64" t="s">
        <v>371</v>
      </c>
      <c r="B200" s="64" t="s">
        <v>372</v>
      </c>
      <c r="C200" s="37">
        <v>4301051410</v>
      </c>
      <c r="D200" s="355">
        <v>4680115882164</v>
      </c>
      <c r="E200" s="355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142</v>
      </c>
      <c r="L200" s="38">
        <v>40</v>
      </c>
      <c r="M200" s="482" t="s">
        <v>373</v>
      </c>
      <c r="N200" s="357"/>
      <c r="O200" s="357"/>
      <c r="P200" s="357"/>
      <c r="Q200" s="35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x14ac:dyDescent="0.2">
      <c r="A201" s="362"/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3"/>
      <c r="M201" s="359" t="s">
        <v>43</v>
      </c>
      <c r="N201" s="360"/>
      <c r="O201" s="360"/>
      <c r="P201" s="360"/>
      <c r="Q201" s="360"/>
      <c r="R201" s="360"/>
      <c r="S201" s="361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12.345679012345679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13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0.28275</v>
      </c>
      <c r="X201" s="68"/>
      <c r="Y201" s="68"/>
    </row>
    <row r="202" spans="1:29" x14ac:dyDescent="0.2">
      <c r="A202" s="362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3"/>
      <c r="M202" s="359" t="s">
        <v>43</v>
      </c>
      <c r="N202" s="360"/>
      <c r="O202" s="360"/>
      <c r="P202" s="360"/>
      <c r="Q202" s="360"/>
      <c r="R202" s="360"/>
      <c r="S202" s="361"/>
      <c r="T202" s="43" t="s">
        <v>0</v>
      </c>
      <c r="U202" s="44">
        <f>IFERROR(SUM(U180:U200),"0")</f>
        <v>100</v>
      </c>
      <c r="V202" s="44">
        <f>IFERROR(SUM(V180:V200),"0")</f>
        <v>105.3</v>
      </c>
      <c r="W202" s="43"/>
      <c r="X202" s="68"/>
      <c r="Y202" s="68"/>
    </row>
    <row r="203" spans="1:29" ht="14.25" hidden="1" customHeight="1" x14ac:dyDescent="0.25">
      <c r="A203" s="354" t="s">
        <v>211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67"/>
      <c r="Y203" s="67"/>
    </row>
    <row r="204" spans="1:29" ht="16.5" hidden="1" customHeight="1" x14ac:dyDescent="0.25">
      <c r="A204" s="64" t="s">
        <v>374</v>
      </c>
      <c r="B204" s="64" t="s">
        <v>375</v>
      </c>
      <c r="C204" s="37">
        <v>4301060326</v>
      </c>
      <c r="D204" s="355">
        <v>4607091380880</v>
      </c>
      <c r="E204" s="355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79</v>
      </c>
      <c r="L204" s="38">
        <v>30</v>
      </c>
      <c r="M204" s="48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57"/>
      <c r="O204" s="357"/>
      <c r="P204" s="357"/>
      <c r="Q204" s="35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2" t="s">
        <v>65</v>
      </c>
    </row>
    <row r="205" spans="1:29" ht="27" hidden="1" customHeight="1" x14ac:dyDescent="0.25">
      <c r="A205" s="64" t="s">
        <v>376</v>
      </c>
      <c r="B205" s="64" t="s">
        <v>377</v>
      </c>
      <c r="C205" s="37">
        <v>4301060308</v>
      </c>
      <c r="D205" s="355">
        <v>4607091384482</v>
      </c>
      <c r="E205" s="355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79</v>
      </c>
      <c r="L205" s="38">
        <v>30</v>
      </c>
      <c r="M205" s="4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57"/>
      <c r="O205" s="357"/>
      <c r="P205" s="357"/>
      <c r="Q205" s="35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3" t="s">
        <v>65</v>
      </c>
    </row>
    <row r="206" spans="1:29" ht="16.5" hidden="1" customHeight="1" x14ac:dyDescent="0.25">
      <c r="A206" s="64" t="s">
        <v>378</v>
      </c>
      <c r="B206" s="64" t="s">
        <v>379</v>
      </c>
      <c r="C206" s="37">
        <v>4301060325</v>
      </c>
      <c r="D206" s="355">
        <v>4607091380897</v>
      </c>
      <c r="E206" s="355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79</v>
      </c>
      <c r="L206" s="38">
        <v>30</v>
      </c>
      <c r="M206" s="4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57"/>
      <c r="O206" s="357"/>
      <c r="P206" s="357"/>
      <c r="Q206" s="35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4" t="s">
        <v>65</v>
      </c>
    </row>
    <row r="207" spans="1:29" ht="16.5" hidden="1" customHeight="1" x14ac:dyDescent="0.25">
      <c r="A207" s="64" t="s">
        <v>380</v>
      </c>
      <c r="B207" s="64" t="s">
        <v>381</v>
      </c>
      <c r="C207" s="37">
        <v>4301060338</v>
      </c>
      <c r="D207" s="355">
        <v>4680115880801</v>
      </c>
      <c r="E207" s="355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79</v>
      </c>
      <c r="L207" s="38">
        <v>40</v>
      </c>
      <c r="M207" s="486" t="s">
        <v>382</v>
      </c>
      <c r="N207" s="357"/>
      <c r="O207" s="357"/>
      <c r="P207" s="357"/>
      <c r="Q207" s="35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5" t="s">
        <v>65</v>
      </c>
    </row>
    <row r="208" spans="1:29" ht="27" hidden="1" customHeight="1" x14ac:dyDescent="0.25">
      <c r="A208" s="64" t="s">
        <v>383</v>
      </c>
      <c r="B208" s="64" t="s">
        <v>384</v>
      </c>
      <c r="C208" s="37">
        <v>4301060339</v>
      </c>
      <c r="D208" s="355">
        <v>4680115880818</v>
      </c>
      <c r="E208" s="355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79</v>
      </c>
      <c r="L208" s="38">
        <v>40</v>
      </c>
      <c r="M208" s="487" t="s">
        <v>385</v>
      </c>
      <c r="N208" s="357"/>
      <c r="O208" s="357"/>
      <c r="P208" s="357"/>
      <c r="Q208" s="358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6" t="s">
        <v>65</v>
      </c>
    </row>
    <row r="209" spans="1:29" ht="16.5" hidden="1" customHeight="1" x14ac:dyDescent="0.25">
      <c r="A209" s="64" t="s">
        <v>386</v>
      </c>
      <c r="B209" s="64" t="s">
        <v>387</v>
      </c>
      <c r="C209" s="37">
        <v>4301060337</v>
      </c>
      <c r="D209" s="355">
        <v>4680115880368</v>
      </c>
      <c r="E209" s="355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142</v>
      </c>
      <c r="L209" s="38">
        <v>40</v>
      </c>
      <c r="M209" s="488" t="s">
        <v>388</v>
      </c>
      <c r="N209" s="357"/>
      <c r="O209" s="357"/>
      <c r="P209" s="357"/>
      <c r="Q209" s="358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197" t="s">
        <v>65</v>
      </c>
    </row>
    <row r="210" spans="1:29" hidden="1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3"/>
      <c r="M210" s="359" t="s">
        <v>43</v>
      </c>
      <c r="N210" s="360"/>
      <c r="O210" s="360"/>
      <c r="P210" s="360"/>
      <c r="Q210" s="360"/>
      <c r="R210" s="360"/>
      <c r="S210" s="361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hidden="1" x14ac:dyDescent="0.2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3"/>
      <c r="M211" s="359" t="s">
        <v>43</v>
      </c>
      <c r="N211" s="360"/>
      <c r="O211" s="360"/>
      <c r="P211" s="360"/>
      <c r="Q211" s="360"/>
      <c r="R211" s="360"/>
      <c r="S211" s="361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hidden="1" customHeight="1" x14ac:dyDescent="0.25">
      <c r="A212" s="354" t="s">
        <v>94</v>
      </c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67"/>
      <c r="Y212" s="67"/>
    </row>
    <row r="213" spans="1:29" ht="16.5" hidden="1" customHeight="1" x14ac:dyDescent="0.25">
      <c r="A213" s="64" t="s">
        <v>389</v>
      </c>
      <c r="B213" s="64" t="s">
        <v>390</v>
      </c>
      <c r="C213" s="37">
        <v>4301030232</v>
      </c>
      <c r="D213" s="355">
        <v>4607091388374</v>
      </c>
      <c r="E213" s="355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98</v>
      </c>
      <c r="L213" s="38">
        <v>180</v>
      </c>
      <c r="M213" s="489" t="s">
        <v>391</v>
      </c>
      <c r="N213" s="357"/>
      <c r="O213" s="357"/>
      <c r="P213" s="357"/>
      <c r="Q213" s="35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198" t="s">
        <v>65</v>
      </c>
    </row>
    <row r="214" spans="1:29" ht="27" hidden="1" customHeight="1" x14ac:dyDescent="0.25">
      <c r="A214" s="64" t="s">
        <v>392</v>
      </c>
      <c r="B214" s="64" t="s">
        <v>393</v>
      </c>
      <c r="C214" s="37">
        <v>4301030235</v>
      </c>
      <c r="D214" s="355">
        <v>4607091388381</v>
      </c>
      <c r="E214" s="355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98</v>
      </c>
      <c r="L214" s="38">
        <v>180</v>
      </c>
      <c r="M214" s="490" t="s">
        <v>394</v>
      </c>
      <c r="N214" s="357"/>
      <c r="O214" s="357"/>
      <c r="P214" s="357"/>
      <c r="Q214" s="358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199" t="s">
        <v>65</v>
      </c>
    </row>
    <row r="215" spans="1:29" ht="27" hidden="1" customHeight="1" x14ac:dyDescent="0.25">
      <c r="A215" s="64" t="s">
        <v>395</v>
      </c>
      <c r="B215" s="64" t="s">
        <v>396</v>
      </c>
      <c r="C215" s="37">
        <v>4301030233</v>
      </c>
      <c r="D215" s="355">
        <v>4607091388404</v>
      </c>
      <c r="E215" s="355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98</v>
      </c>
      <c r="L215" s="38">
        <v>180</v>
      </c>
      <c r="M215" s="4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57"/>
      <c r="O215" s="357"/>
      <c r="P215" s="357"/>
      <c r="Q215" s="35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0" t="s">
        <v>65</v>
      </c>
    </row>
    <row r="216" spans="1:29" hidden="1" x14ac:dyDescent="0.2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3"/>
      <c r="M216" s="359" t="s">
        <v>43</v>
      </c>
      <c r="N216" s="360"/>
      <c r="O216" s="360"/>
      <c r="P216" s="360"/>
      <c r="Q216" s="360"/>
      <c r="R216" s="360"/>
      <c r="S216" s="361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hidden="1" x14ac:dyDescent="0.2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3"/>
      <c r="M217" s="359" t="s">
        <v>43</v>
      </c>
      <c r="N217" s="360"/>
      <c r="O217" s="360"/>
      <c r="P217" s="360"/>
      <c r="Q217" s="360"/>
      <c r="R217" s="360"/>
      <c r="S217" s="361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hidden="1" customHeight="1" x14ac:dyDescent="0.25">
      <c r="A218" s="354" t="s">
        <v>397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67"/>
      <c r="Y218" s="67"/>
    </row>
    <row r="219" spans="1:29" ht="16.5" hidden="1" customHeight="1" x14ac:dyDescent="0.25">
      <c r="A219" s="64" t="s">
        <v>398</v>
      </c>
      <c r="B219" s="64" t="s">
        <v>399</v>
      </c>
      <c r="C219" s="37">
        <v>4301180002</v>
      </c>
      <c r="D219" s="355">
        <v>4680115880122</v>
      </c>
      <c r="E219" s="355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400</v>
      </c>
      <c r="L219" s="38">
        <v>730</v>
      </c>
      <c r="M219" s="492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57"/>
      <c r="O219" s="357"/>
      <c r="P219" s="357"/>
      <c r="Q219" s="358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1" t="s">
        <v>65</v>
      </c>
    </row>
    <row r="220" spans="1:29" ht="16.5" hidden="1" customHeight="1" x14ac:dyDescent="0.25">
      <c r="A220" s="64" t="s">
        <v>401</v>
      </c>
      <c r="B220" s="64" t="s">
        <v>402</v>
      </c>
      <c r="C220" s="37">
        <v>4301180007</v>
      </c>
      <c r="D220" s="355">
        <v>4680115881808</v>
      </c>
      <c r="E220" s="355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400</v>
      </c>
      <c r="L220" s="38">
        <v>730</v>
      </c>
      <c r="M220" s="493" t="s">
        <v>403</v>
      </c>
      <c r="N220" s="357"/>
      <c r="O220" s="357"/>
      <c r="P220" s="357"/>
      <c r="Q220" s="358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2" t="s">
        <v>65</v>
      </c>
    </row>
    <row r="221" spans="1:29" ht="27" hidden="1" customHeight="1" x14ac:dyDescent="0.25">
      <c r="A221" s="64" t="s">
        <v>404</v>
      </c>
      <c r="B221" s="64" t="s">
        <v>405</v>
      </c>
      <c r="C221" s="37">
        <v>4301180006</v>
      </c>
      <c r="D221" s="355">
        <v>4680115881822</v>
      </c>
      <c r="E221" s="355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400</v>
      </c>
      <c r="L221" s="38">
        <v>730</v>
      </c>
      <c r="M221" s="494" t="s">
        <v>406</v>
      </c>
      <c r="N221" s="357"/>
      <c r="O221" s="357"/>
      <c r="P221" s="357"/>
      <c r="Q221" s="358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3" t="s">
        <v>65</v>
      </c>
    </row>
    <row r="222" spans="1:29" ht="27" hidden="1" customHeight="1" x14ac:dyDescent="0.25">
      <c r="A222" s="64" t="s">
        <v>407</v>
      </c>
      <c r="B222" s="64" t="s">
        <v>408</v>
      </c>
      <c r="C222" s="37">
        <v>4301180001</v>
      </c>
      <c r="D222" s="355">
        <v>4680115880016</v>
      </c>
      <c r="E222" s="355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400</v>
      </c>
      <c r="L222" s="38">
        <v>730</v>
      </c>
      <c r="M222" s="4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57"/>
      <c r="O222" s="357"/>
      <c r="P222" s="357"/>
      <c r="Q222" s="358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hidden="1" x14ac:dyDescent="0.2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3"/>
      <c r="M223" s="359" t="s">
        <v>43</v>
      </c>
      <c r="N223" s="360"/>
      <c r="O223" s="360"/>
      <c r="P223" s="360"/>
      <c r="Q223" s="360"/>
      <c r="R223" s="360"/>
      <c r="S223" s="361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hidden="1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3"/>
      <c r="M224" s="359" t="s">
        <v>43</v>
      </c>
      <c r="N224" s="360"/>
      <c r="O224" s="360"/>
      <c r="P224" s="360"/>
      <c r="Q224" s="360"/>
      <c r="R224" s="360"/>
      <c r="S224" s="361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hidden="1" customHeight="1" x14ac:dyDescent="0.25">
      <c r="A225" s="353" t="s">
        <v>409</v>
      </c>
      <c r="B225" s="353"/>
      <c r="C225" s="353"/>
      <c r="D225" s="353"/>
      <c r="E225" s="353"/>
      <c r="F225" s="353"/>
      <c r="G225" s="353"/>
      <c r="H225" s="353"/>
      <c r="I225" s="353"/>
      <c r="J225" s="353"/>
      <c r="K225" s="353"/>
      <c r="L225" s="353"/>
      <c r="M225" s="353"/>
      <c r="N225" s="353"/>
      <c r="O225" s="353"/>
      <c r="P225" s="353"/>
      <c r="Q225" s="353"/>
      <c r="R225" s="353"/>
      <c r="S225" s="353"/>
      <c r="T225" s="353"/>
      <c r="U225" s="353"/>
      <c r="V225" s="353"/>
      <c r="W225" s="353"/>
      <c r="X225" s="66"/>
      <c r="Y225" s="66"/>
    </row>
    <row r="226" spans="1:29" ht="14.25" hidden="1" customHeight="1" x14ac:dyDescent="0.25">
      <c r="A226" s="354" t="s">
        <v>118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67"/>
      <c r="Y226" s="67"/>
    </row>
    <row r="227" spans="1:29" ht="27" hidden="1" customHeight="1" x14ac:dyDescent="0.25">
      <c r="A227" s="64" t="s">
        <v>410</v>
      </c>
      <c r="B227" s="64" t="s">
        <v>411</v>
      </c>
      <c r="C227" s="37">
        <v>4301011315</v>
      </c>
      <c r="D227" s="355">
        <v>4607091387421</v>
      </c>
      <c r="E227" s="355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114</v>
      </c>
      <c r="L227" s="38">
        <v>55</v>
      </c>
      <c r="M227" s="49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57"/>
      <c r="O227" s="357"/>
      <c r="P227" s="357"/>
      <c r="Q227" s="35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5" t="s">
        <v>65</v>
      </c>
    </row>
    <row r="228" spans="1:29" ht="27" hidden="1" customHeight="1" x14ac:dyDescent="0.25">
      <c r="A228" s="64" t="s">
        <v>410</v>
      </c>
      <c r="B228" s="64" t="s">
        <v>412</v>
      </c>
      <c r="C228" s="37">
        <v>4301011121</v>
      </c>
      <c r="D228" s="355">
        <v>4607091387421</v>
      </c>
      <c r="E228" s="355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248</v>
      </c>
      <c r="L228" s="38">
        <v>55</v>
      </c>
      <c r="M228" s="4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57"/>
      <c r="O228" s="357"/>
      <c r="P228" s="357"/>
      <c r="Q228" s="358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6" t="s">
        <v>65</v>
      </c>
    </row>
    <row r="229" spans="1:29" ht="27" hidden="1" customHeight="1" x14ac:dyDescent="0.25">
      <c r="A229" s="64" t="s">
        <v>413</v>
      </c>
      <c r="B229" s="64" t="s">
        <v>414</v>
      </c>
      <c r="C229" s="37">
        <v>4301011396</v>
      </c>
      <c r="D229" s="355">
        <v>4607091387452</v>
      </c>
      <c r="E229" s="355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248</v>
      </c>
      <c r="L229" s="38">
        <v>55</v>
      </c>
      <c r="M229" s="49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57"/>
      <c r="O229" s="357"/>
      <c r="P229" s="357"/>
      <c r="Q229" s="358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07" t="s">
        <v>65</v>
      </c>
    </row>
    <row r="230" spans="1:29" ht="27" hidden="1" customHeight="1" x14ac:dyDescent="0.25">
      <c r="A230" s="64" t="s">
        <v>413</v>
      </c>
      <c r="B230" s="64" t="s">
        <v>415</v>
      </c>
      <c r="C230" s="37">
        <v>4301011322</v>
      </c>
      <c r="D230" s="355">
        <v>4607091387452</v>
      </c>
      <c r="E230" s="355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142</v>
      </c>
      <c r="L230" s="38">
        <v>55</v>
      </c>
      <c r="M230" s="4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57"/>
      <c r="O230" s="357"/>
      <c r="P230" s="357"/>
      <c r="Q230" s="358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08" t="s">
        <v>65</v>
      </c>
    </row>
    <row r="231" spans="1:29" ht="27" hidden="1" customHeight="1" x14ac:dyDescent="0.25">
      <c r="A231" s="64" t="s">
        <v>416</v>
      </c>
      <c r="B231" s="64" t="s">
        <v>417</v>
      </c>
      <c r="C231" s="37">
        <v>4301011313</v>
      </c>
      <c r="D231" s="355">
        <v>4607091385984</v>
      </c>
      <c r="E231" s="355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57"/>
      <c r="O231" s="357"/>
      <c r="P231" s="357"/>
      <c r="Q231" s="358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hidden="1" customHeight="1" x14ac:dyDescent="0.25">
      <c r="A232" s="64" t="s">
        <v>418</v>
      </c>
      <c r="B232" s="64" t="s">
        <v>419</v>
      </c>
      <c r="C232" s="37">
        <v>4301011316</v>
      </c>
      <c r="D232" s="355">
        <v>4607091387438</v>
      </c>
      <c r="E232" s="355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114</v>
      </c>
      <c r="L232" s="38">
        <v>55</v>
      </c>
      <c r="M23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57"/>
      <c r="O232" s="357"/>
      <c r="P232" s="357"/>
      <c r="Q232" s="358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0" t="s">
        <v>65</v>
      </c>
    </row>
    <row r="233" spans="1:29" ht="27" hidden="1" customHeight="1" x14ac:dyDescent="0.25">
      <c r="A233" s="64" t="s">
        <v>420</v>
      </c>
      <c r="B233" s="64" t="s">
        <v>421</v>
      </c>
      <c r="C233" s="37">
        <v>4301011318</v>
      </c>
      <c r="D233" s="355">
        <v>4607091387469</v>
      </c>
      <c r="E233" s="355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79</v>
      </c>
      <c r="L233" s="38">
        <v>55</v>
      </c>
      <c r="M23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57"/>
      <c r="O233" s="357"/>
      <c r="P233" s="357"/>
      <c r="Q233" s="358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1" t="s">
        <v>65</v>
      </c>
    </row>
    <row r="234" spans="1:29" hidden="1" x14ac:dyDescent="0.2">
      <c r="A234" s="362"/>
      <c r="B234" s="362"/>
      <c r="C234" s="362"/>
      <c r="D234" s="362"/>
      <c r="E234" s="362"/>
      <c r="F234" s="362"/>
      <c r="G234" s="362"/>
      <c r="H234" s="362"/>
      <c r="I234" s="362"/>
      <c r="J234" s="362"/>
      <c r="K234" s="362"/>
      <c r="L234" s="363"/>
      <c r="M234" s="359" t="s">
        <v>43</v>
      </c>
      <c r="N234" s="360"/>
      <c r="O234" s="360"/>
      <c r="P234" s="360"/>
      <c r="Q234" s="360"/>
      <c r="R234" s="360"/>
      <c r="S234" s="361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hidden="1" x14ac:dyDescent="0.2">
      <c r="A235" s="362"/>
      <c r="B235" s="362"/>
      <c r="C235" s="362"/>
      <c r="D235" s="362"/>
      <c r="E235" s="362"/>
      <c r="F235" s="362"/>
      <c r="G235" s="362"/>
      <c r="H235" s="362"/>
      <c r="I235" s="362"/>
      <c r="J235" s="362"/>
      <c r="K235" s="362"/>
      <c r="L235" s="363"/>
      <c r="M235" s="359" t="s">
        <v>43</v>
      </c>
      <c r="N235" s="360"/>
      <c r="O235" s="360"/>
      <c r="P235" s="360"/>
      <c r="Q235" s="360"/>
      <c r="R235" s="360"/>
      <c r="S235" s="361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hidden="1" customHeight="1" x14ac:dyDescent="0.25">
      <c r="A236" s="354" t="s">
        <v>75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67"/>
      <c r="Y236" s="67"/>
    </row>
    <row r="237" spans="1:29" ht="27" hidden="1" customHeight="1" x14ac:dyDescent="0.25">
      <c r="A237" s="64" t="s">
        <v>422</v>
      </c>
      <c r="B237" s="64" t="s">
        <v>423</v>
      </c>
      <c r="C237" s="37">
        <v>4301031154</v>
      </c>
      <c r="D237" s="355">
        <v>4607091387292</v>
      </c>
      <c r="E237" s="355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79</v>
      </c>
      <c r="L237" s="38">
        <v>45</v>
      </c>
      <c r="M237" s="5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57"/>
      <c r="O237" s="357"/>
      <c r="P237" s="357"/>
      <c r="Q237" s="358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2" t="s">
        <v>65</v>
      </c>
    </row>
    <row r="238" spans="1:29" ht="27" hidden="1" customHeight="1" x14ac:dyDescent="0.25">
      <c r="A238" s="64" t="s">
        <v>424</v>
      </c>
      <c r="B238" s="64" t="s">
        <v>425</v>
      </c>
      <c r="C238" s="37">
        <v>4301031155</v>
      </c>
      <c r="D238" s="355">
        <v>4607091387315</v>
      </c>
      <c r="E238" s="355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79</v>
      </c>
      <c r="L238" s="38">
        <v>45</v>
      </c>
      <c r="M238" s="50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57"/>
      <c r="O238" s="357"/>
      <c r="P238" s="357"/>
      <c r="Q238" s="35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3" t="s">
        <v>65</v>
      </c>
    </row>
    <row r="239" spans="1:29" hidden="1" x14ac:dyDescent="0.2">
      <c r="A239" s="362"/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3"/>
      <c r="M239" s="359" t="s">
        <v>43</v>
      </c>
      <c r="N239" s="360"/>
      <c r="O239" s="360"/>
      <c r="P239" s="360"/>
      <c r="Q239" s="360"/>
      <c r="R239" s="360"/>
      <c r="S239" s="361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hidden="1" x14ac:dyDescent="0.2">
      <c r="A240" s="362"/>
      <c r="B240" s="362"/>
      <c r="C240" s="362"/>
      <c r="D240" s="362"/>
      <c r="E240" s="362"/>
      <c r="F240" s="362"/>
      <c r="G240" s="362"/>
      <c r="H240" s="362"/>
      <c r="I240" s="362"/>
      <c r="J240" s="362"/>
      <c r="K240" s="362"/>
      <c r="L240" s="363"/>
      <c r="M240" s="359" t="s">
        <v>43</v>
      </c>
      <c r="N240" s="360"/>
      <c r="O240" s="360"/>
      <c r="P240" s="360"/>
      <c r="Q240" s="360"/>
      <c r="R240" s="360"/>
      <c r="S240" s="361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hidden="1" customHeight="1" x14ac:dyDescent="0.25">
      <c r="A241" s="353" t="s">
        <v>426</v>
      </c>
      <c r="B241" s="353"/>
      <c r="C241" s="353"/>
      <c r="D241" s="353"/>
      <c r="E241" s="353"/>
      <c r="F241" s="353"/>
      <c r="G241" s="353"/>
      <c r="H241" s="353"/>
      <c r="I241" s="353"/>
      <c r="J241" s="353"/>
      <c r="K241" s="353"/>
      <c r="L241" s="353"/>
      <c r="M241" s="353"/>
      <c r="N241" s="353"/>
      <c r="O241" s="353"/>
      <c r="P241" s="353"/>
      <c r="Q241" s="353"/>
      <c r="R241" s="353"/>
      <c r="S241" s="353"/>
      <c r="T241" s="353"/>
      <c r="U241" s="353"/>
      <c r="V241" s="353"/>
      <c r="W241" s="353"/>
      <c r="X241" s="66"/>
      <c r="Y241" s="66"/>
    </row>
    <row r="242" spans="1:29" ht="14.25" hidden="1" customHeight="1" x14ac:dyDescent="0.25">
      <c r="A242" s="354" t="s">
        <v>75</v>
      </c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67"/>
      <c r="Y242" s="67"/>
    </row>
    <row r="243" spans="1:29" ht="37.5" hidden="1" customHeight="1" x14ac:dyDescent="0.25">
      <c r="A243" s="64" t="s">
        <v>427</v>
      </c>
      <c r="B243" s="64" t="s">
        <v>428</v>
      </c>
      <c r="C243" s="37">
        <v>4301030368</v>
      </c>
      <c r="D243" s="355">
        <v>4607091383232</v>
      </c>
      <c r="E243" s="355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79</v>
      </c>
      <c r="L243" s="38">
        <v>35</v>
      </c>
      <c r="M243" s="50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57"/>
      <c r="O243" s="357"/>
      <c r="P243" s="357"/>
      <c r="Q243" s="358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4" t="s">
        <v>65</v>
      </c>
    </row>
    <row r="244" spans="1:29" ht="27" hidden="1" customHeight="1" x14ac:dyDescent="0.25">
      <c r="A244" s="64" t="s">
        <v>429</v>
      </c>
      <c r="B244" s="64" t="s">
        <v>430</v>
      </c>
      <c r="C244" s="37">
        <v>4301031066</v>
      </c>
      <c r="D244" s="355">
        <v>4607091383836</v>
      </c>
      <c r="E244" s="355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79</v>
      </c>
      <c r="L244" s="38">
        <v>40</v>
      </c>
      <c r="M244" s="5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57"/>
      <c r="O244" s="357"/>
      <c r="P244" s="357"/>
      <c r="Q244" s="35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5" t="s">
        <v>65</v>
      </c>
    </row>
    <row r="245" spans="1:29" hidden="1" x14ac:dyDescent="0.2">
      <c r="A245" s="362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3"/>
      <c r="M245" s="359" t="s">
        <v>43</v>
      </c>
      <c r="N245" s="360"/>
      <c r="O245" s="360"/>
      <c r="P245" s="360"/>
      <c r="Q245" s="360"/>
      <c r="R245" s="360"/>
      <c r="S245" s="361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hidden="1" x14ac:dyDescent="0.2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3"/>
      <c r="M246" s="359" t="s">
        <v>43</v>
      </c>
      <c r="N246" s="360"/>
      <c r="O246" s="360"/>
      <c r="P246" s="360"/>
      <c r="Q246" s="360"/>
      <c r="R246" s="360"/>
      <c r="S246" s="361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hidden="1" customHeight="1" x14ac:dyDescent="0.25">
      <c r="A247" s="354" t="s">
        <v>80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67"/>
      <c r="Y247" s="67"/>
    </row>
    <row r="248" spans="1:29" ht="27" hidden="1" customHeight="1" x14ac:dyDescent="0.25">
      <c r="A248" s="64" t="s">
        <v>431</v>
      </c>
      <c r="B248" s="64" t="s">
        <v>432</v>
      </c>
      <c r="C248" s="37">
        <v>4301051142</v>
      </c>
      <c r="D248" s="355">
        <v>4607091387919</v>
      </c>
      <c r="E248" s="355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79</v>
      </c>
      <c r="L248" s="38">
        <v>45</v>
      </c>
      <c r="M248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57"/>
      <c r="O248" s="357"/>
      <c r="P248" s="357"/>
      <c r="Q248" s="358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6" t="s">
        <v>65</v>
      </c>
    </row>
    <row r="249" spans="1:29" ht="27" hidden="1" customHeight="1" x14ac:dyDescent="0.25">
      <c r="A249" s="64" t="s">
        <v>433</v>
      </c>
      <c r="B249" s="64" t="s">
        <v>434</v>
      </c>
      <c r="C249" s="37">
        <v>4301051109</v>
      </c>
      <c r="D249" s="355">
        <v>4607091383942</v>
      </c>
      <c r="E249" s="355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142</v>
      </c>
      <c r="L249" s="38">
        <v>45</v>
      </c>
      <c r="M249" s="50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57"/>
      <c r="O249" s="357"/>
      <c r="P249" s="357"/>
      <c r="Q249" s="358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17" t="s">
        <v>65</v>
      </c>
    </row>
    <row r="250" spans="1:29" ht="27" customHeight="1" x14ac:dyDescent="0.25">
      <c r="A250" s="64" t="s">
        <v>435</v>
      </c>
      <c r="B250" s="64" t="s">
        <v>436</v>
      </c>
      <c r="C250" s="37">
        <v>4301051300</v>
      </c>
      <c r="D250" s="355">
        <v>4607091383959</v>
      </c>
      <c r="E250" s="355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79</v>
      </c>
      <c r="L250" s="38">
        <v>35</v>
      </c>
      <c r="M250" s="50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57"/>
      <c r="O250" s="357"/>
      <c r="P250" s="357"/>
      <c r="Q250" s="358"/>
      <c r="R250" s="40" t="s">
        <v>48</v>
      </c>
      <c r="S250" s="40" t="s">
        <v>48</v>
      </c>
      <c r="T250" s="41" t="s">
        <v>0</v>
      </c>
      <c r="U250" s="59">
        <v>7</v>
      </c>
      <c r="V250" s="56">
        <f>IFERROR(IF(U250="",0,CEILING((U250/$H250),1)*$H250),"")</f>
        <v>7.5600000000000005</v>
      </c>
      <c r="W250" s="42">
        <f>IFERROR(IF(V250=0,"",ROUNDUP(V250/H250,0)*0.00753),"")</f>
        <v>2.2589999999999999E-2</v>
      </c>
      <c r="X250" s="69" t="s">
        <v>48</v>
      </c>
      <c r="Y250" s="70" t="s">
        <v>48</v>
      </c>
      <c r="AC250" s="218" t="s">
        <v>65</v>
      </c>
    </row>
    <row r="251" spans="1:29" x14ac:dyDescent="0.2">
      <c r="A251" s="362"/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3"/>
      <c r="M251" s="359" t="s">
        <v>43</v>
      </c>
      <c r="N251" s="360"/>
      <c r="O251" s="360"/>
      <c r="P251" s="360"/>
      <c r="Q251" s="360"/>
      <c r="R251" s="360"/>
      <c r="S251" s="361"/>
      <c r="T251" s="43" t="s">
        <v>42</v>
      </c>
      <c r="U251" s="44">
        <f>IFERROR(U248/H248,"0")+IFERROR(U249/H249,"0")+IFERROR(U250/H250,"0")</f>
        <v>2.7777777777777777</v>
      </c>
      <c r="V251" s="44">
        <f>IFERROR(V248/H248,"0")+IFERROR(V249/H249,"0")+IFERROR(V250/H250,"0")</f>
        <v>3</v>
      </c>
      <c r="W251" s="44">
        <f>IFERROR(IF(W248="",0,W248),"0")+IFERROR(IF(W249="",0,W249),"0")+IFERROR(IF(W250="",0,W250),"0")</f>
        <v>2.2589999999999999E-2</v>
      </c>
      <c r="X251" s="68"/>
      <c r="Y251" s="68"/>
    </row>
    <row r="252" spans="1:29" x14ac:dyDescent="0.2">
      <c r="A252" s="362"/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3"/>
      <c r="M252" s="359" t="s">
        <v>43</v>
      </c>
      <c r="N252" s="360"/>
      <c r="O252" s="360"/>
      <c r="P252" s="360"/>
      <c r="Q252" s="360"/>
      <c r="R252" s="360"/>
      <c r="S252" s="361"/>
      <c r="T252" s="43" t="s">
        <v>0</v>
      </c>
      <c r="U252" s="44">
        <f>IFERROR(SUM(U248:U250),"0")</f>
        <v>7</v>
      </c>
      <c r="V252" s="44">
        <f>IFERROR(SUM(V248:V250),"0")</f>
        <v>7.5600000000000005</v>
      </c>
      <c r="W252" s="43"/>
      <c r="X252" s="68"/>
      <c r="Y252" s="68"/>
    </row>
    <row r="253" spans="1:29" ht="14.25" hidden="1" customHeight="1" x14ac:dyDescent="0.25">
      <c r="A253" s="354" t="s">
        <v>211</v>
      </c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67"/>
      <c r="Y253" s="67"/>
    </row>
    <row r="254" spans="1:29" ht="27" hidden="1" customHeight="1" x14ac:dyDescent="0.25">
      <c r="A254" s="64" t="s">
        <v>437</v>
      </c>
      <c r="B254" s="64" t="s">
        <v>438</v>
      </c>
      <c r="C254" s="37">
        <v>4301060324</v>
      </c>
      <c r="D254" s="355">
        <v>4607091388831</v>
      </c>
      <c r="E254" s="355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79</v>
      </c>
      <c r="L254" s="38">
        <v>40</v>
      </c>
      <c r="M254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57"/>
      <c r="O254" s="357"/>
      <c r="P254" s="357"/>
      <c r="Q254" s="358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19" t="s">
        <v>65</v>
      </c>
    </row>
    <row r="255" spans="1:29" hidden="1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3"/>
      <c r="M255" s="359" t="s">
        <v>43</v>
      </c>
      <c r="N255" s="360"/>
      <c r="O255" s="360"/>
      <c r="P255" s="360"/>
      <c r="Q255" s="360"/>
      <c r="R255" s="360"/>
      <c r="S255" s="361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hidden="1" x14ac:dyDescent="0.2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3"/>
      <c r="M256" s="359" t="s">
        <v>43</v>
      </c>
      <c r="N256" s="360"/>
      <c r="O256" s="360"/>
      <c r="P256" s="360"/>
      <c r="Q256" s="360"/>
      <c r="R256" s="360"/>
      <c r="S256" s="361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hidden="1" customHeight="1" x14ac:dyDescent="0.25">
      <c r="A257" s="354" t="s">
        <v>94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67"/>
      <c r="Y257" s="67"/>
    </row>
    <row r="258" spans="1:29" ht="27" hidden="1" customHeight="1" x14ac:dyDescent="0.25">
      <c r="A258" s="64" t="s">
        <v>439</v>
      </c>
      <c r="B258" s="64" t="s">
        <v>440</v>
      </c>
      <c r="C258" s="37">
        <v>4301032015</v>
      </c>
      <c r="D258" s="355">
        <v>4607091383102</v>
      </c>
      <c r="E258" s="355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98</v>
      </c>
      <c r="L258" s="38">
        <v>180</v>
      </c>
      <c r="M258" s="5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57"/>
      <c r="O258" s="357"/>
      <c r="P258" s="357"/>
      <c r="Q258" s="35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0" t="s">
        <v>65</v>
      </c>
    </row>
    <row r="259" spans="1:29" hidden="1" x14ac:dyDescent="0.2">
      <c r="A259" s="362"/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3"/>
      <c r="M259" s="359" t="s">
        <v>43</v>
      </c>
      <c r="N259" s="360"/>
      <c r="O259" s="360"/>
      <c r="P259" s="360"/>
      <c r="Q259" s="360"/>
      <c r="R259" s="360"/>
      <c r="S259" s="36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hidden="1" x14ac:dyDescent="0.2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3"/>
      <c r="M260" s="359" t="s">
        <v>43</v>
      </c>
      <c r="N260" s="360"/>
      <c r="O260" s="360"/>
      <c r="P260" s="360"/>
      <c r="Q260" s="360"/>
      <c r="R260" s="360"/>
      <c r="S260" s="36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27.75" hidden="1" customHeight="1" x14ac:dyDescent="0.2">
      <c r="A261" s="352" t="s">
        <v>441</v>
      </c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55"/>
      <c r="Y261" s="55"/>
    </row>
    <row r="262" spans="1:29" ht="16.5" hidden="1" customHeight="1" x14ac:dyDescent="0.25">
      <c r="A262" s="353" t="s">
        <v>442</v>
      </c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  <c r="X262" s="66"/>
      <c r="Y262" s="66"/>
    </row>
    <row r="263" spans="1:29" ht="14.25" hidden="1" customHeight="1" x14ac:dyDescent="0.25">
      <c r="A263" s="354" t="s">
        <v>118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67"/>
      <c r="Y263" s="67"/>
    </row>
    <row r="264" spans="1:29" ht="27" customHeight="1" x14ac:dyDescent="0.25">
      <c r="A264" s="64" t="s">
        <v>443</v>
      </c>
      <c r="B264" s="64" t="s">
        <v>444</v>
      </c>
      <c r="C264" s="37">
        <v>4301011239</v>
      </c>
      <c r="D264" s="355">
        <v>4607091383997</v>
      </c>
      <c r="E264" s="355"/>
      <c r="F264" s="63">
        <v>2.5</v>
      </c>
      <c r="G264" s="38">
        <v>6</v>
      </c>
      <c r="H264" s="63">
        <v>15</v>
      </c>
      <c r="I264" s="63">
        <v>15.48</v>
      </c>
      <c r="J264" s="38">
        <v>48</v>
      </c>
      <c r="K264" s="39" t="s">
        <v>248</v>
      </c>
      <c r="L264" s="38">
        <v>60</v>
      </c>
      <c r="M264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57"/>
      <c r="O264" s="357"/>
      <c r="P264" s="357"/>
      <c r="Q264" s="358"/>
      <c r="R264" s="40" t="s">
        <v>48</v>
      </c>
      <c r="S264" s="40" t="s">
        <v>48</v>
      </c>
      <c r="T264" s="41" t="s">
        <v>0</v>
      </c>
      <c r="U264" s="59">
        <v>400</v>
      </c>
      <c r="V264" s="56">
        <f t="shared" ref="V264:V271" si="13">IFERROR(IF(U264="",0,CEILING((U264/$H264),1)*$H264),"")</f>
        <v>405</v>
      </c>
      <c r="W264" s="42">
        <f>IFERROR(IF(V264=0,"",ROUNDUP(V264/H264,0)*0.02039),"")</f>
        <v>0.55052999999999996</v>
      </c>
      <c r="X264" s="69" t="s">
        <v>48</v>
      </c>
      <c r="Y264" s="70" t="s">
        <v>48</v>
      </c>
      <c r="AC264" s="221" t="s">
        <v>65</v>
      </c>
    </row>
    <row r="265" spans="1:29" ht="27" hidden="1" customHeight="1" x14ac:dyDescent="0.25">
      <c r="A265" s="64" t="s">
        <v>443</v>
      </c>
      <c r="B265" s="64" t="s">
        <v>445</v>
      </c>
      <c r="C265" s="37">
        <v>4301011339</v>
      </c>
      <c r="D265" s="355">
        <v>4607091383997</v>
      </c>
      <c r="E265" s="355"/>
      <c r="F265" s="63">
        <v>2.5</v>
      </c>
      <c r="G265" s="38">
        <v>6</v>
      </c>
      <c r="H265" s="63">
        <v>15</v>
      </c>
      <c r="I265" s="63">
        <v>15.48</v>
      </c>
      <c r="J265" s="38">
        <v>48</v>
      </c>
      <c r="K265" s="39" t="s">
        <v>79</v>
      </c>
      <c r="L265" s="38">
        <v>60</v>
      </c>
      <c r="M265" s="5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57"/>
      <c r="O265" s="357"/>
      <c r="P265" s="357"/>
      <c r="Q265" s="358"/>
      <c r="R265" s="40" t="s">
        <v>48</v>
      </c>
      <c r="S265" s="40" t="s">
        <v>48</v>
      </c>
      <c r="T265" s="41" t="s">
        <v>0</v>
      </c>
      <c r="U265" s="59">
        <v>0</v>
      </c>
      <c r="V265" s="56">
        <f t="shared" si="13"/>
        <v>0</v>
      </c>
      <c r="W265" s="42" t="str">
        <f>IFERROR(IF(V265=0,"",ROUNDUP(V265/H265,0)*0.02175),"")</f>
        <v/>
      </c>
      <c r="X265" s="69" t="s">
        <v>48</v>
      </c>
      <c r="Y265" s="70" t="s">
        <v>48</v>
      </c>
      <c r="AC265" s="222" t="s">
        <v>65</v>
      </c>
    </row>
    <row r="266" spans="1:29" ht="27" customHeight="1" x14ac:dyDescent="0.25">
      <c r="A266" s="64" t="s">
        <v>446</v>
      </c>
      <c r="B266" s="64" t="s">
        <v>447</v>
      </c>
      <c r="C266" s="37">
        <v>4301011326</v>
      </c>
      <c r="D266" s="355">
        <v>4607091384130</v>
      </c>
      <c r="E266" s="355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79</v>
      </c>
      <c r="L266" s="38">
        <v>60</v>
      </c>
      <c r="M26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57"/>
      <c r="O266" s="357"/>
      <c r="P266" s="357"/>
      <c r="Q266" s="358"/>
      <c r="R266" s="40" t="s">
        <v>48</v>
      </c>
      <c r="S266" s="40" t="s">
        <v>48</v>
      </c>
      <c r="T266" s="41" t="s">
        <v>0</v>
      </c>
      <c r="U266" s="59">
        <v>40</v>
      </c>
      <c r="V266" s="56">
        <f t="shared" si="13"/>
        <v>45</v>
      </c>
      <c r="W266" s="42">
        <f>IFERROR(IF(V266=0,"",ROUNDUP(V266/H266,0)*0.02175),"")</f>
        <v>6.5250000000000002E-2</v>
      </c>
      <c r="X266" s="69" t="s">
        <v>48</v>
      </c>
      <c r="Y266" s="70" t="s">
        <v>48</v>
      </c>
      <c r="AC266" s="223" t="s">
        <v>65</v>
      </c>
    </row>
    <row r="267" spans="1:29" ht="27" hidden="1" customHeight="1" x14ac:dyDescent="0.25">
      <c r="A267" s="64" t="s">
        <v>446</v>
      </c>
      <c r="B267" s="64" t="s">
        <v>448</v>
      </c>
      <c r="C267" s="37">
        <v>4301011240</v>
      </c>
      <c r="D267" s="355">
        <v>4607091384130</v>
      </c>
      <c r="E267" s="355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248</v>
      </c>
      <c r="L267" s="38">
        <v>60</v>
      </c>
      <c r="M267" s="5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57"/>
      <c r="O267" s="357"/>
      <c r="P267" s="357"/>
      <c r="Q267" s="358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3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  <c r="AC267" s="224" t="s">
        <v>65</v>
      </c>
    </row>
    <row r="268" spans="1:29" ht="16.5" customHeight="1" x14ac:dyDescent="0.25">
      <c r="A268" s="64" t="s">
        <v>449</v>
      </c>
      <c r="B268" s="64" t="s">
        <v>450</v>
      </c>
      <c r="C268" s="37">
        <v>4301011330</v>
      </c>
      <c r="D268" s="355">
        <v>4607091384147</v>
      </c>
      <c r="E268" s="355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57"/>
      <c r="O268" s="357"/>
      <c r="P268" s="357"/>
      <c r="Q268" s="358"/>
      <c r="R268" s="40" t="s">
        <v>48</v>
      </c>
      <c r="S268" s="40" t="s">
        <v>48</v>
      </c>
      <c r="T268" s="41" t="s">
        <v>0</v>
      </c>
      <c r="U268" s="59">
        <v>170</v>
      </c>
      <c r="V268" s="56">
        <f t="shared" si="13"/>
        <v>180</v>
      </c>
      <c r="W268" s="42">
        <f>IFERROR(IF(V268=0,"",ROUNDUP(V268/H268,0)*0.02175),"")</f>
        <v>0.26100000000000001</v>
      </c>
      <c r="X268" s="69" t="s">
        <v>48</v>
      </c>
      <c r="Y268" s="70" t="s">
        <v>48</v>
      </c>
      <c r="AC268" s="225" t="s">
        <v>65</v>
      </c>
    </row>
    <row r="269" spans="1:29" ht="16.5" hidden="1" customHeight="1" x14ac:dyDescent="0.25">
      <c r="A269" s="64" t="s">
        <v>449</v>
      </c>
      <c r="B269" s="64" t="s">
        <v>451</v>
      </c>
      <c r="C269" s="37">
        <v>4301011238</v>
      </c>
      <c r="D269" s="355">
        <v>4607091384147</v>
      </c>
      <c r="E269" s="355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17" t="s">
        <v>452</v>
      </c>
      <c r="N269" s="357"/>
      <c r="O269" s="357"/>
      <c r="P269" s="357"/>
      <c r="Q269" s="358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453</v>
      </c>
      <c r="B270" s="64" t="s">
        <v>454</v>
      </c>
      <c r="C270" s="37">
        <v>4301011327</v>
      </c>
      <c r="D270" s="355">
        <v>4607091384154</v>
      </c>
      <c r="E270" s="355"/>
      <c r="F270" s="63">
        <v>0.5</v>
      </c>
      <c r="G270" s="38">
        <v>10</v>
      </c>
      <c r="H270" s="63">
        <v>5</v>
      </c>
      <c r="I270" s="63">
        <v>5.21</v>
      </c>
      <c r="J270" s="38">
        <v>120</v>
      </c>
      <c r="K270" s="39" t="s">
        <v>79</v>
      </c>
      <c r="L270" s="38">
        <v>60</v>
      </c>
      <c r="M270" s="5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57"/>
      <c r="O270" s="357"/>
      <c r="P270" s="357"/>
      <c r="Q270" s="358"/>
      <c r="R270" s="40" t="s">
        <v>48</v>
      </c>
      <c r="S270" s="40" t="s">
        <v>48</v>
      </c>
      <c r="T270" s="41" t="s">
        <v>0</v>
      </c>
      <c r="U270" s="59">
        <v>15</v>
      </c>
      <c r="V270" s="56">
        <f t="shared" si="13"/>
        <v>15</v>
      </c>
      <c r="W270" s="42">
        <f>IFERROR(IF(V270=0,"",ROUNDUP(V270/H270,0)*0.00937),"")</f>
        <v>2.811E-2</v>
      </c>
      <c r="X270" s="69" t="s">
        <v>48</v>
      </c>
      <c r="Y270" s="70" t="s">
        <v>48</v>
      </c>
      <c r="AC270" s="227" t="s">
        <v>65</v>
      </c>
    </row>
    <row r="271" spans="1:29" ht="27" hidden="1" customHeight="1" x14ac:dyDescent="0.25">
      <c r="A271" s="64" t="s">
        <v>455</v>
      </c>
      <c r="B271" s="64" t="s">
        <v>456</v>
      </c>
      <c r="C271" s="37">
        <v>4301011332</v>
      </c>
      <c r="D271" s="355">
        <v>4607091384161</v>
      </c>
      <c r="E271" s="355"/>
      <c r="F271" s="63">
        <v>0.5</v>
      </c>
      <c r="G271" s="38">
        <v>10</v>
      </c>
      <c r="H271" s="63">
        <v>5</v>
      </c>
      <c r="I271" s="63">
        <v>5.21</v>
      </c>
      <c r="J271" s="38">
        <v>120</v>
      </c>
      <c r="K271" s="39" t="s">
        <v>79</v>
      </c>
      <c r="L271" s="38">
        <v>60</v>
      </c>
      <c r="M271" s="5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57"/>
      <c r="O271" s="357"/>
      <c r="P271" s="357"/>
      <c r="Q271" s="358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IFERROR(IF(V271=0,"",ROUNDUP(V271/H271,0)*0.00937),"")</f>
        <v/>
      </c>
      <c r="X271" s="69" t="s">
        <v>48</v>
      </c>
      <c r="Y271" s="70" t="s">
        <v>48</v>
      </c>
      <c r="AC271" s="228" t="s">
        <v>65</v>
      </c>
    </row>
    <row r="272" spans="1:29" x14ac:dyDescent="0.2">
      <c r="A272" s="362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3"/>
      <c r="M272" s="359" t="s">
        <v>43</v>
      </c>
      <c r="N272" s="360"/>
      <c r="O272" s="360"/>
      <c r="P272" s="360"/>
      <c r="Q272" s="360"/>
      <c r="R272" s="360"/>
      <c r="S272" s="361"/>
      <c r="T272" s="43" t="s">
        <v>42</v>
      </c>
      <c r="U272" s="44">
        <f>IFERROR(U264/H264,"0")+IFERROR(U265/H265,"0")+IFERROR(U266/H266,"0")+IFERROR(U267/H267,"0")+IFERROR(U268/H268,"0")+IFERROR(U269/H269,"0")+IFERROR(U270/H270,"0")+IFERROR(U271/H271,"0")</f>
        <v>43.666666666666671</v>
      </c>
      <c r="V272" s="44">
        <f>IFERROR(V264/H264,"0")+IFERROR(V265/H265,"0")+IFERROR(V266/H266,"0")+IFERROR(V267/H267,"0")+IFERROR(V268/H268,"0")+IFERROR(V269/H269,"0")+IFERROR(V270/H270,"0")+IFERROR(V271/H271,"0")</f>
        <v>45</v>
      </c>
      <c r="W272" s="44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0.90488999999999997</v>
      </c>
      <c r="X272" s="68"/>
      <c r="Y272" s="68"/>
    </row>
    <row r="273" spans="1:29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3"/>
      <c r="M273" s="359" t="s">
        <v>43</v>
      </c>
      <c r="N273" s="360"/>
      <c r="O273" s="360"/>
      <c r="P273" s="360"/>
      <c r="Q273" s="360"/>
      <c r="R273" s="360"/>
      <c r="S273" s="361"/>
      <c r="T273" s="43" t="s">
        <v>0</v>
      </c>
      <c r="U273" s="44">
        <f>IFERROR(SUM(U264:U271),"0")</f>
        <v>625</v>
      </c>
      <c r="V273" s="44">
        <f>IFERROR(SUM(V264:V271),"0")</f>
        <v>645</v>
      </c>
      <c r="W273" s="43"/>
      <c r="X273" s="68"/>
      <c r="Y273" s="68"/>
    </row>
    <row r="274" spans="1:29" ht="14.25" hidden="1" customHeight="1" x14ac:dyDescent="0.25">
      <c r="A274" s="354" t="s">
        <v>111</v>
      </c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67"/>
      <c r="Y274" s="67"/>
    </row>
    <row r="275" spans="1:29" ht="27" customHeight="1" x14ac:dyDescent="0.25">
      <c r="A275" s="64" t="s">
        <v>457</v>
      </c>
      <c r="B275" s="64" t="s">
        <v>458</v>
      </c>
      <c r="C275" s="37">
        <v>4301020178</v>
      </c>
      <c r="D275" s="355">
        <v>4607091383980</v>
      </c>
      <c r="E275" s="355"/>
      <c r="F275" s="63">
        <v>2.5</v>
      </c>
      <c r="G275" s="38">
        <v>6</v>
      </c>
      <c r="H275" s="63">
        <v>15</v>
      </c>
      <c r="I275" s="63">
        <v>15.48</v>
      </c>
      <c r="J275" s="38">
        <v>48</v>
      </c>
      <c r="K275" s="39" t="s">
        <v>114</v>
      </c>
      <c r="L275" s="38">
        <v>50</v>
      </c>
      <c r="M275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57"/>
      <c r="O275" s="357"/>
      <c r="P275" s="357"/>
      <c r="Q275" s="358"/>
      <c r="R275" s="40" t="s">
        <v>48</v>
      </c>
      <c r="S275" s="40" t="s">
        <v>48</v>
      </c>
      <c r="T275" s="41" t="s">
        <v>0</v>
      </c>
      <c r="U275" s="59">
        <v>200</v>
      </c>
      <c r="V275" s="56">
        <f>IFERROR(IF(U275="",0,CEILING((U275/$H275),1)*$H275),"")</f>
        <v>210</v>
      </c>
      <c r="W275" s="42">
        <f>IFERROR(IF(V275=0,"",ROUNDUP(V275/H275,0)*0.02175),"")</f>
        <v>0.30449999999999999</v>
      </c>
      <c r="X275" s="69" t="s">
        <v>48</v>
      </c>
      <c r="Y275" s="70" t="s">
        <v>48</v>
      </c>
      <c r="AC275" s="229" t="s">
        <v>65</v>
      </c>
    </row>
    <row r="276" spans="1:29" ht="27" hidden="1" customHeight="1" x14ac:dyDescent="0.25">
      <c r="A276" s="64" t="s">
        <v>459</v>
      </c>
      <c r="B276" s="64" t="s">
        <v>460</v>
      </c>
      <c r="C276" s="37">
        <v>4301020179</v>
      </c>
      <c r="D276" s="355">
        <v>4607091384178</v>
      </c>
      <c r="E276" s="355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9" t="s">
        <v>114</v>
      </c>
      <c r="L276" s="38">
        <v>50</v>
      </c>
      <c r="M276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57"/>
      <c r="O276" s="357"/>
      <c r="P276" s="357"/>
      <c r="Q276" s="358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  <c r="AC276" s="230" t="s">
        <v>65</v>
      </c>
    </row>
    <row r="277" spans="1:29" x14ac:dyDescent="0.2">
      <c r="A277" s="362"/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3"/>
      <c r="M277" s="359" t="s">
        <v>43</v>
      </c>
      <c r="N277" s="360"/>
      <c r="O277" s="360"/>
      <c r="P277" s="360"/>
      <c r="Q277" s="360"/>
      <c r="R277" s="360"/>
      <c r="S277" s="361"/>
      <c r="T277" s="43" t="s">
        <v>42</v>
      </c>
      <c r="U277" s="44">
        <f>IFERROR(U275/H275,"0")+IFERROR(U276/H276,"0")</f>
        <v>13.333333333333334</v>
      </c>
      <c r="V277" s="44">
        <f>IFERROR(V275/H275,"0")+IFERROR(V276/H276,"0")</f>
        <v>14</v>
      </c>
      <c r="W277" s="44">
        <f>IFERROR(IF(W275="",0,W275),"0")+IFERROR(IF(W276="",0,W276),"0")</f>
        <v>0.30449999999999999</v>
      </c>
      <c r="X277" s="68"/>
      <c r="Y277" s="68"/>
    </row>
    <row r="278" spans="1:29" x14ac:dyDescent="0.2">
      <c r="A278" s="362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3"/>
      <c r="M278" s="359" t="s">
        <v>43</v>
      </c>
      <c r="N278" s="360"/>
      <c r="O278" s="360"/>
      <c r="P278" s="360"/>
      <c r="Q278" s="360"/>
      <c r="R278" s="360"/>
      <c r="S278" s="361"/>
      <c r="T278" s="43" t="s">
        <v>0</v>
      </c>
      <c r="U278" s="44">
        <f>IFERROR(SUM(U275:U276),"0")</f>
        <v>200</v>
      </c>
      <c r="V278" s="44">
        <f>IFERROR(SUM(V275:V276),"0")</f>
        <v>210</v>
      </c>
      <c r="W278" s="43"/>
      <c r="X278" s="68"/>
      <c r="Y278" s="68"/>
    </row>
    <row r="279" spans="1:29" ht="14.25" hidden="1" customHeight="1" x14ac:dyDescent="0.25">
      <c r="A279" s="354" t="s">
        <v>75</v>
      </c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4"/>
      <c r="P279" s="354"/>
      <c r="Q279" s="354"/>
      <c r="R279" s="354"/>
      <c r="S279" s="354"/>
      <c r="T279" s="354"/>
      <c r="U279" s="354"/>
      <c r="V279" s="354"/>
      <c r="W279" s="354"/>
      <c r="X279" s="67"/>
      <c r="Y279" s="67"/>
    </row>
    <row r="280" spans="1:29" ht="27" hidden="1" customHeight="1" x14ac:dyDescent="0.25">
      <c r="A280" s="64" t="s">
        <v>461</v>
      </c>
      <c r="B280" s="64" t="s">
        <v>462</v>
      </c>
      <c r="C280" s="37">
        <v>4301031137</v>
      </c>
      <c r="D280" s="355">
        <v>4607091384857</v>
      </c>
      <c r="E280" s="355"/>
      <c r="F280" s="63">
        <v>0.73</v>
      </c>
      <c r="G280" s="38">
        <v>6</v>
      </c>
      <c r="H280" s="63">
        <v>4.38</v>
      </c>
      <c r="I280" s="63">
        <v>4.58</v>
      </c>
      <c r="J280" s="38">
        <v>156</v>
      </c>
      <c r="K280" s="39" t="s">
        <v>79</v>
      </c>
      <c r="L280" s="38">
        <v>35</v>
      </c>
      <c r="M280" s="52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57"/>
      <c r="O280" s="357"/>
      <c r="P280" s="357"/>
      <c r="Q280" s="358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231" t="s">
        <v>65</v>
      </c>
    </row>
    <row r="281" spans="1:29" hidden="1" x14ac:dyDescent="0.2">
      <c r="A281" s="362"/>
      <c r="B281" s="362"/>
      <c r="C281" s="362"/>
      <c r="D281" s="362"/>
      <c r="E281" s="362"/>
      <c r="F281" s="362"/>
      <c r="G281" s="362"/>
      <c r="H281" s="362"/>
      <c r="I281" s="362"/>
      <c r="J281" s="362"/>
      <c r="K281" s="362"/>
      <c r="L281" s="363"/>
      <c r="M281" s="359" t="s">
        <v>43</v>
      </c>
      <c r="N281" s="360"/>
      <c r="O281" s="360"/>
      <c r="P281" s="360"/>
      <c r="Q281" s="360"/>
      <c r="R281" s="360"/>
      <c r="S281" s="361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29" hidden="1" x14ac:dyDescent="0.2">
      <c r="A282" s="362"/>
      <c r="B282" s="362"/>
      <c r="C282" s="362"/>
      <c r="D282" s="362"/>
      <c r="E282" s="362"/>
      <c r="F282" s="362"/>
      <c r="G282" s="362"/>
      <c r="H282" s="362"/>
      <c r="I282" s="362"/>
      <c r="J282" s="362"/>
      <c r="K282" s="362"/>
      <c r="L282" s="363"/>
      <c r="M282" s="359" t="s">
        <v>43</v>
      </c>
      <c r="N282" s="360"/>
      <c r="O282" s="360"/>
      <c r="P282" s="360"/>
      <c r="Q282" s="360"/>
      <c r="R282" s="360"/>
      <c r="S282" s="361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29" ht="14.25" hidden="1" customHeight="1" x14ac:dyDescent="0.25">
      <c r="A283" s="354" t="s">
        <v>80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67"/>
      <c r="Y283" s="67"/>
    </row>
    <row r="284" spans="1:29" ht="27" hidden="1" customHeight="1" x14ac:dyDescent="0.25">
      <c r="A284" s="64" t="s">
        <v>463</v>
      </c>
      <c r="B284" s="64" t="s">
        <v>464</v>
      </c>
      <c r="C284" s="37">
        <v>4301051298</v>
      </c>
      <c r="D284" s="355">
        <v>4607091384260</v>
      </c>
      <c r="E284" s="355"/>
      <c r="F284" s="63">
        <v>1.3</v>
      </c>
      <c r="G284" s="38">
        <v>6</v>
      </c>
      <c r="H284" s="63">
        <v>7.8</v>
      </c>
      <c r="I284" s="63">
        <v>8.3640000000000008</v>
      </c>
      <c r="J284" s="38">
        <v>56</v>
      </c>
      <c r="K284" s="39" t="s">
        <v>79</v>
      </c>
      <c r="L284" s="38">
        <v>35</v>
      </c>
      <c r="M284" s="5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57"/>
      <c r="O284" s="357"/>
      <c r="P284" s="357"/>
      <c r="Q284" s="358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IFERROR(IF(V284=0,"",ROUNDUP(V284/H284,0)*0.02175),"")</f>
        <v/>
      </c>
      <c r="X284" s="69" t="s">
        <v>48</v>
      </c>
      <c r="Y284" s="70" t="s">
        <v>48</v>
      </c>
      <c r="AC284" s="232" t="s">
        <v>65</v>
      </c>
    </row>
    <row r="285" spans="1:29" hidden="1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3"/>
      <c r="M285" s="359" t="s">
        <v>43</v>
      </c>
      <c r="N285" s="360"/>
      <c r="O285" s="360"/>
      <c r="P285" s="360"/>
      <c r="Q285" s="360"/>
      <c r="R285" s="360"/>
      <c r="S285" s="36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hidden="1" x14ac:dyDescent="0.2">
      <c r="A286" s="362"/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3"/>
      <c r="M286" s="359" t="s">
        <v>43</v>
      </c>
      <c r="N286" s="360"/>
      <c r="O286" s="360"/>
      <c r="P286" s="360"/>
      <c r="Q286" s="360"/>
      <c r="R286" s="360"/>
      <c r="S286" s="36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hidden="1" customHeight="1" x14ac:dyDescent="0.25">
      <c r="A287" s="354" t="s">
        <v>211</v>
      </c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4"/>
      <c r="P287" s="354"/>
      <c r="Q287" s="354"/>
      <c r="R287" s="354"/>
      <c r="S287" s="354"/>
      <c r="T287" s="354"/>
      <c r="U287" s="354"/>
      <c r="V287" s="354"/>
      <c r="W287" s="354"/>
      <c r="X287" s="67"/>
      <c r="Y287" s="67"/>
    </row>
    <row r="288" spans="1:29" ht="16.5" hidden="1" customHeight="1" x14ac:dyDescent="0.25">
      <c r="A288" s="64" t="s">
        <v>465</v>
      </c>
      <c r="B288" s="64" t="s">
        <v>466</v>
      </c>
      <c r="C288" s="37">
        <v>4301060314</v>
      </c>
      <c r="D288" s="355">
        <v>4607091384673</v>
      </c>
      <c r="E288" s="355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30</v>
      </c>
      <c r="M288" s="5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57"/>
      <c r="O288" s="357"/>
      <c r="P288" s="357"/>
      <c r="Q288" s="358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3" t="s">
        <v>65</v>
      </c>
    </row>
    <row r="289" spans="1:29" hidden="1" x14ac:dyDescent="0.2">
      <c r="A289" s="362"/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3"/>
      <c r="M289" s="359" t="s">
        <v>43</v>
      </c>
      <c r="N289" s="360"/>
      <c r="O289" s="360"/>
      <c r="P289" s="360"/>
      <c r="Q289" s="360"/>
      <c r="R289" s="360"/>
      <c r="S289" s="36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hidden="1" x14ac:dyDescent="0.2">
      <c r="A290" s="362"/>
      <c r="B290" s="362"/>
      <c r="C290" s="362"/>
      <c r="D290" s="362"/>
      <c r="E290" s="362"/>
      <c r="F290" s="362"/>
      <c r="G290" s="362"/>
      <c r="H290" s="362"/>
      <c r="I290" s="362"/>
      <c r="J290" s="362"/>
      <c r="K290" s="362"/>
      <c r="L290" s="363"/>
      <c r="M290" s="359" t="s">
        <v>43</v>
      </c>
      <c r="N290" s="360"/>
      <c r="O290" s="360"/>
      <c r="P290" s="360"/>
      <c r="Q290" s="360"/>
      <c r="R290" s="360"/>
      <c r="S290" s="36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6.5" hidden="1" customHeight="1" x14ac:dyDescent="0.25">
      <c r="A291" s="353" t="s">
        <v>467</v>
      </c>
      <c r="B291" s="353"/>
      <c r="C291" s="353"/>
      <c r="D291" s="353"/>
      <c r="E291" s="353"/>
      <c r="F291" s="353"/>
      <c r="G291" s="353"/>
      <c r="H291" s="353"/>
      <c r="I291" s="353"/>
      <c r="J291" s="353"/>
      <c r="K291" s="353"/>
      <c r="L291" s="353"/>
      <c r="M291" s="353"/>
      <c r="N291" s="353"/>
      <c r="O291" s="353"/>
      <c r="P291" s="353"/>
      <c r="Q291" s="353"/>
      <c r="R291" s="353"/>
      <c r="S291" s="353"/>
      <c r="T291" s="353"/>
      <c r="U291" s="353"/>
      <c r="V291" s="353"/>
      <c r="W291" s="353"/>
      <c r="X291" s="66"/>
      <c r="Y291" s="66"/>
    </row>
    <row r="292" spans="1:29" ht="14.25" hidden="1" customHeight="1" x14ac:dyDescent="0.25">
      <c r="A292" s="354" t="s">
        <v>118</v>
      </c>
      <c r="B292" s="354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67"/>
      <c r="Y292" s="67"/>
    </row>
    <row r="293" spans="1:29" ht="27" customHeight="1" x14ac:dyDescent="0.25">
      <c r="A293" s="64" t="s">
        <v>468</v>
      </c>
      <c r="B293" s="64" t="s">
        <v>469</v>
      </c>
      <c r="C293" s="37">
        <v>4301011324</v>
      </c>
      <c r="D293" s="355">
        <v>4607091384185</v>
      </c>
      <c r="E293" s="355"/>
      <c r="F293" s="63">
        <v>0.8</v>
      </c>
      <c r="G293" s="38">
        <v>15</v>
      </c>
      <c r="H293" s="63">
        <v>12</v>
      </c>
      <c r="I293" s="63">
        <v>12.48</v>
      </c>
      <c r="J293" s="38">
        <v>56</v>
      </c>
      <c r="K293" s="39" t="s">
        <v>79</v>
      </c>
      <c r="L293" s="38">
        <v>60</v>
      </c>
      <c r="M293" s="5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57"/>
      <c r="O293" s="357"/>
      <c r="P293" s="357"/>
      <c r="Q293" s="358"/>
      <c r="R293" s="40" t="s">
        <v>48</v>
      </c>
      <c r="S293" s="40" t="s">
        <v>48</v>
      </c>
      <c r="T293" s="41" t="s">
        <v>0</v>
      </c>
      <c r="U293" s="59">
        <v>300</v>
      </c>
      <c r="V293" s="56">
        <f>IFERROR(IF(U293="",0,CEILING((U293/$H293),1)*$H293),"")</f>
        <v>300</v>
      </c>
      <c r="W293" s="42">
        <f>IFERROR(IF(V293=0,"",ROUNDUP(V293/H293,0)*0.02175),"")</f>
        <v>0.54374999999999996</v>
      </c>
      <c r="X293" s="69" t="s">
        <v>48</v>
      </c>
      <c r="Y293" s="70" t="s">
        <v>48</v>
      </c>
      <c r="AC293" s="234" t="s">
        <v>65</v>
      </c>
    </row>
    <row r="294" spans="1:29" ht="27" hidden="1" customHeight="1" x14ac:dyDescent="0.25">
      <c r="A294" s="64" t="s">
        <v>470</v>
      </c>
      <c r="B294" s="64" t="s">
        <v>471</v>
      </c>
      <c r="C294" s="37">
        <v>4301011312</v>
      </c>
      <c r="D294" s="355">
        <v>4607091384192</v>
      </c>
      <c r="E294" s="355"/>
      <c r="F294" s="63">
        <v>1.8</v>
      </c>
      <c r="G294" s="38">
        <v>6</v>
      </c>
      <c r="H294" s="63">
        <v>10.8</v>
      </c>
      <c r="I294" s="63">
        <v>11.28</v>
      </c>
      <c r="J294" s="38">
        <v>56</v>
      </c>
      <c r="K294" s="39" t="s">
        <v>114</v>
      </c>
      <c r="L294" s="38">
        <v>60</v>
      </c>
      <c r="M294" s="5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57"/>
      <c r="O294" s="357"/>
      <c r="P294" s="357"/>
      <c r="Q294" s="358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235" t="s">
        <v>65</v>
      </c>
    </row>
    <row r="295" spans="1:29" ht="27" hidden="1" customHeight="1" x14ac:dyDescent="0.25">
      <c r="A295" s="64" t="s">
        <v>472</v>
      </c>
      <c r="B295" s="64" t="s">
        <v>473</v>
      </c>
      <c r="C295" s="37">
        <v>4301011483</v>
      </c>
      <c r="D295" s="355">
        <v>4680115881907</v>
      </c>
      <c r="E295" s="355"/>
      <c r="F295" s="63">
        <v>1.8</v>
      </c>
      <c r="G295" s="38">
        <v>6</v>
      </c>
      <c r="H295" s="63">
        <v>10.8</v>
      </c>
      <c r="I295" s="63">
        <v>11.28</v>
      </c>
      <c r="J295" s="38">
        <v>56</v>
      </c>
      <c r="K295" s="39" t="s">
        <v>79</v>
      </c>
      <c r="L295" s="38">
        <v>60</v>
      </c>
      <c r="M295" s="527" t="s">
        <v>474</v>
      </c>
      <c r="N295" s="357"/>
      <c r="O295" s="357"/>
      <c r="P295" s="357"/>
      <c r="Q295" s="358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IFERROR(IF(V295=0,"",ROUNDUP(V295/H295,0)*0.02175),"")</f>
        <v/>
      </c>
      <c r="X295" s="69" t="s">
        <v>48</v>
      </c>
      <c r="Y295" s="70" t="s">
        <v>48</v>
      </c>
      <c r="AC295" s="236" t="s">
        <v>65</v>
      </c>
    </row>
    <row r="296" spans="1:29" ht="27" customHeight="1" x14ac:dyDescent="0.25">
      <c r="A296" s="64" t="s">
        <v>475</v>
      </c>
      <c r="B296" s="64" t="s">
        <v>476</v>
      </c>
      <c r="C296" s="37">
        <v>4301011303</v>
      </c>
      <c r="D296" s="355">
        <v>4607091384680</v>
      </c>
      <c r="E296" s="355"/>
      <c r="F296" s="63">
        <v>0.4</v>
      </c>
      <c r="G296" s="38">
        <v>10</v>
      </c>
      <c r="H296" s="63">
        <v>4</v>
      </c>
      <c r="I296" s="63">
        <v>4.21</v>
      </c>
      <c r="J296" s="38">
        <v>120</v>
      </c>
      <c r="K296" s="39" t="s">
        <v>79</v>
      </c>
      <c r="L296" s="38">
        <v>60</v>
      </c>
      <c r="M296" s="5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57"/>
      <c r="O296" s="357"/>
      <c r="P296" s="357"/>
      <c r="Q296" s="358"/>
      <c r="R296" s="40" t="s">
        <v>48</v>
      </c>
      <c r="S296" s="40" t="s">
        <v>48</v>
      </c>
      <c r="T296" s="41" t="s">
        <v>0</v>
      </c>
      <c r="U296" s="59">
        <v>20</v>
      </c>
      <c r="V296" s="56">
        <f>IFERROR(IF(U296="",0,CEILING((U296/$H296),1)*$H296),"")</f>
        <v>20</v>
      </c>
      <c r="W296" s="42">
        <f>IFERROR(IF(V296=0,"",ROUNDUP(V296/H296,0)*0.00937),"")</f>
        <v>4.6850000000000003E-2</v>
      </c>
      <c r="X296" s="69" t="s">
        <v>48</v>
      </c>
      <c r="Y296" s="70" t="s">
        <v>48</v>
      </c>
      <c r="AC296" s="237" t="s">
        <v>65</v>
      </c>
    </row>
    <row r="297" spans="1:29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3"/>
      <c r="M297" s="359" t="s">
        <v>43</v>
      </c>
      <c r="N297" s="360"/>
      <c r="O297" s="360"/>
      <c r="P297" s="360"/>
      <c r="Q297" s="360"/>
      <c r="R297" s="360"/>
      <c r="S297" s="361"/>
      <c r="T297" s="43" t="s">
        <v>42</v>
      </c>
      <c r="U297" s="44">
        <f>IFERROR(U293/H293,"0")+IFERROR(U294/H294,"0")+IFERROR(U295/H295,"0")+IFERROR(U296/H296,"0")</f>
        <v>30</v>
      </c>
      <c r="V297" s="44">
        <f>IFERROR(V293/H293,"0")+IFERROR(V294/H294,"0")+IFERROR(V295/H295,"0")+IFERROR(V296/H296,"0")</f>
        <v>30</v>
      </c>
      <c r="W297" s="44">
        <f>IFERROR(IF(W293="",0,W293),"0")+IFERROR(IF(W294="",0,W294),"0")+IFERROR(IF(W295="",0,W295),"0")+IFERROR(IF(W296="",0,W296),"0")</f>
        <v>0.59060000000000001</v>
      </c>
      <c r="X297" s="68"/>
      <c r="Y297" s="68"/>
    </row>
    <row r="298" spans="1:29" x14ac:dyDescent="0.2">
      <c r="A298" s="362"/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3"/>
      <c r="M298" s="359" t="s">
        <v>43</v>
      </c>
      <c r="N298" s="360"/>
      <c r="O298" s="360"/>
      <c r="P298" s="360"/>
      <c r="Q298" s="360"/>
      <c r="R298" s="360"/>
      <c r="S298" s="361"/>
      <c r="T298" s="43" t="s">
        <v>0</v>
      </c>
      <c r="U298" s="44">
        <f>IFERROR(SUM(U293:U296),"0")</f>
        <v>320</v>
      </c>
      <c r="V298" s="44">
        <f>IFERROR(SUM(V293:V296),"0")</f>
        <v>320</v>
      </c>
      <c r="W298" s="43"/>
      <c r="X298" s="68"/>
      <c r="Y298" s="68"/>
    </row>
    <row r="299" spans="1:29" ht="14.25" hidden="1" customHeight="1" x14ac:dyDescent="0.25">
      <c r="A299" s="354" t="s">
        <v>75</v>
      </c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67"/>
      <c r="Y299" s="67"/>
    </row>
    <row r="300" spans="1:29" ht="27" hidden="1" customHeight="1" x14ac:dyDescent="0.25">
      <c r="A300" s="64" t="s">
        <v>477</v>
      </c>
      <c r="B300" s="64" t="s">
        <v>478</v>
      </c>
      <c r="C300" s="37">
        <v>4301031139</v>
      </c>
      <c r="D300" s="355">
        <v>4607091384802</v>
      </c>
      <c r="E300" s="35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79</v>
      </c>
      <c r="L300" s="38">
        <v>35</v>
      </c>
      <c r="M300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57"/>
      <c r="O300" s="357"/>
      <c r="P300" s="357"/>
      <c r="Q300" s="35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238" t="s">
        <v>65</v>
      </c>
    </row>
    <row r="301" spans="1:29" ht="27" hidden="1" customHeight="1" x14ac:dyDescent="0.25">
      <c r="A301" s="64" t="s">
        <v>479</v>
      </c>
      <c r="B301" s="64" t="s">
        <v>480</v>
      </c>
      <c r="C301" s="37">
        <v>4301031140</v>
      </c>
      <c r="D301" s="355">
        <v>4607091384826</v>
      </c>
      <c r="E301" s="355"/>
      <c r="F301" s="63">
        <v>0.35</v>
      </c>
      <c r="G301" s="38">
        <v>8</v>
      </c>
      <c r="H301" s="63">
        <v>2.8</v>
      </c>
      <c r="I301" s="63">
        <v>2.9</v>
      </c>
      <c r="J301" s="38">
        <v>234</v>
      </c>
      <c r="K301" s="39" t="s">
        <v>79</v>
      </c>
      <c r="L301" s="38">
        <v>35</v>
      </c>
      <c r="M301" s="53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57"/>
      <c r="O301" s="357"/>
      <c r="P301" s="357"/>
      <c r="Q301" s="358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IFERROR(IF(V301=0,"",ROUNDUP(V301/H301,0)*0.00502),"")</f>
        <v/>
      </c>
      <c r="X301" s="69" t="s">
        <v>48</v>
      </c>
      <c r="Y301" s="70" t="s">
        <v>48</v>
      </c>
      <c r="AC301" s="239" t="s">
        <v>65</v>
      </c>
    </row>
    <row r="302" spans="1:29" hidden="1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3"/>
      <c r="M302" s="359" t="s">
        <v>43</v>
      </c>
      <c r="N302" s="360"/>
      <c r="O302" s="360"/>
      <c r="P302" s="360"/>
      <c r="Q302" s="360"/>
      <c r="R302" s="360"/>
      <c r="S302" s="361"/>
      <c r="T302" s="43" t="s">
        <v>42</v>
      </c>
      <c r="U302" s="44">
        <f>IFERROR(U300/H300,"0")+IFERROR(U301/H301,"0")</f>
        <v>0</v>
      </c>
      <c r="V302" s="44">
        <f>IFERROR(V300/H300,"0")+IFERROR(V301/H301,"0")</f>
        <v>0</v>
      </c>
      <c r="W302" s="44">
        <f>IFERROR(IF(W300="",0,W300),"0")+IFERROR(IF(W301="",0,W301),"0")</f>
        <v>0</v>
      </c>
      <c r="X302" s="68"/>
      <c r="Y302" s="68"/>
    </row>
    <row r="303" spans="1:29" hidden="1" x14ac:dyDescent="0.2">
      <c r="A303" s="362"/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3"/>
      <c r="M303" s="359" t="s">
        <v>43</v>
      </c>
      <c r="N303" s="360"/>
      <c r="O303" s="360"/>
      <c r="P303" s="360"/>
      <c r="Q303" s="360"/>
      <c r="R303" s="360"/>
      <c r="S303" s="361"/>
      <c r="T303" s="43" t="s">
        <v>0</v>
      </c>
      <c r="U303" s="44">
        <f>IFERROR(SUM(U300:U301),"0")</f>
        <v>0</v>
      </c>
      <c r="V303" s="44">
        <f>IFERROR(SUM(V300:V301),"0")</f>
        <v>0</v>
      </c>
      <c r="W303" s="43"/>
      <c r="X303" s="68"/>
      <c r="Y303" s="68"/>
    </row>
    <row r="304" spans="1:29" ht="14.25" hidden="1" customHeight="1" x14ac:dyDescent="0.25">
      <c r="A304" s="354" t="s">
        <v>80</v>
      </c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67"/>
      <c r="Y304" s="67"/>
    </row>
    <row r="305" spans="1:29" ht="27" hidden="1" customHeight="1" x14ac:dyDescent="0.25">
      <c r="A305" s="64" t="s">
        <v>481</v>
      </c>
      <c r="B305" s="64" t="s">
        <v>482</v>
      </c>
      <c r="C305" s="37">
        <v>4301051445</v>
      </c>
      <c r="D305" s="355">
        <v>4680115881976</v>
      </c>
      <c r="E305" s="355"/>
      <c r="F305" s="63">
        <v>1.3</v>
      </c>
      <c r="G305" s="38">
        <v>6</v>
      </c>
      <c r="H305" s="63">
        <v>7.8</v>
      </c>
      <c r="I305" s="63">
        <v>8.2799999999999994</v>
      </c>
      <c r="J305" s="38">
        <v>56</v>
      </c>
      <c r="K305" s="39" t="s">
        <v>79</v>
      </c>
      <c r="L305" s="38">
        <v>40</v>
      </c>
      <c r="M305" s="531" t="s">
        <v>483</v>
      </c>
      <c r="N305" s="357"/>
      <c r="O305" s="357"/>
      <c r="P305" s="357"/>
      <c r="Q305" s="358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243</v>
      </c>
      <c r="AC305" s="240" t="s">
        <v>65</v>
      </c>
    </row>
    <row r="306" spans="1:29" ht="27" hidden="1" customHeight="1" x14ac:dyDescent="0.25">
      <c r="A306" s="64" t="s">
        <v>484</v>
      </c>
      <c r="B306" s="64" t="s">
        <v>485</v>
      </c>
      <c r="C306" s="37">
        <v>4301051444</v>
      </c>
      <c r="D306" s="355">
        <v>4680115881969</v>
      </c>
      <c r="E306" s="355"/>
      <c r="F306" s="63">
        <v>0.4</v>
      </c>
      <c r="G306" s="38">
        <v>6</v>
      </c>
      <c r="H306" s="63">
        <v>2.4</v>
      </c>
      <c r="I306" s="63">
        <v>2.6</v>
      </c>
      <c r="J306" s="38">
        <v>156</v>
      </c>
      <c r="K306" s="39" t="s">
        <v>79</v>
      </c>
      <c r="L306" s="38">
        <v>40</v>
      </c>
      <c r="M306" s="532" t="s">
        <v>486</v>
      </c>
      <c r="N306" s="357"/>
      <c r="O306" s="357"/>
      <c r="P306" s="357"/>
      <c r="Q306" s="358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243</v>
      </c>
      <c r="AC306" s="241" t="s">
        <v>65</v>
      </c>
    </row>
    <row r="307" spans="1:29" ht="27" customHeight="1" x14ac:dyDescent="0.25">
      <c r="A307" s="64" t="s">
        <v>487</v>
      </c>
      <c r="B307" s="64" t="s">
        <v>488</v>
      </c>
      <c r="C307" s="37">
        <v>4301051303</v>
      </c>
      <c r="D307" s="355">
        <v>4607091384246</v>
      </c>
      <c r="E307" s="355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9" t="s">
        <v>79</v>
      </c>
      <c r="L307" s="38">
        <v>40</v>
      </c>
      <c r="M307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57"/>
      <c r="O307" s="357"/>
      <c r="P307" s="357"/>
      <c r="Q307" s="358"/>
      <c r="R307" s="40" t="s">
        <v>48</v>
      </c>
      <c r="S307" s="40" t="s">
        <v>48</v>
      </c>
      <c r="T307" s="41" t="s">
        <v>0</v>
      </c>
      <c r="U307" s="59">
        <v>100</v>
      </c>
      <c r="V307" s="56">
        <f>IFERROR(IF(U307="",0,CEILING((U307/$H307),1)*$H307),"")</f>
        <v>101.39999999999999</v>
      </c>
      <c r="W307" s="42">
        <f>IFERROR(IF(V307=0,"",ROUNDUP(V307/H307,0)*0.02175),"")</f>
        <v>0.28275</v>
      </c>
      <c r="X307" s="69" t="s">
        <v>48</v>
      </c>
      <c r="Y307" s="70" t="s">
        <v>48</v>
      </c>
      <c r="AC307" s="242" t="s">
        <v>65</v>
      </c>
    </row>
    <row r="308" spans="1:29" ht="27" customHeight="1" x14ac:dyDescent="0.25">
      <c r="A308" s="64" t="s">
        <v>489</v>
      </c>
      <c r="B308" s="64" t="s">
        <v>490</v>
      </c>
      <c r="C308" s="37">
        <v>4301051297</v>
      </c>
      <c r="D308" s="355">
        <v>4607091384253</v>
      </c>
      <c r="E308" s="355"/>
      <c r="F308" s="63">
        <v>0.4</v>
      </c>
      <c r="G308" s="38">
        <v>6</v>
      </c>
      <c r="H308" s="63">
        <v>2.4</v>
      </c>
      <c r="I308" s="63">
        <v>2.6840000000000002</v>
      </c>
      <c r="J308" s="38">
        <v>156</v>
      </c>
      <c r="K308" s="39" t="s">
        <v>79</v>
      </c>
      <c r="L308" s="38">
        <v>40</v>
      </c>
      <c r="M308" s="5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57"/>
      <c r="O308" s="357"/>
      <c r="P308" s="357"/>
      <c r="Q308" s="358"/>
      <c r="R308" s="40" t="s">
        <v>48</v>
      </c>
      <c r="S308" s="40" t="s">
        <v>48</v>
      </c>
      <c r="T308" s="41" t="s">
        <v>0</v>
      </c>
      <c r="U308" s="59">
        <v>72</v>
      </c>
      <c r="V308" s="56">
        <f>IFERROR(IF(U308="",0,CEILING((U308/$H308),1)*$H308),"")</f>
        <v>72</v>
      </c>
      <c r="W308" s="42">
        <f>IFERROR(IF(V308=0,"",ROUNDUP(V308/H308,0)*0.00753),"")</f>
        <v>0.22590000000000002</v>
      </c>
      <c r="X308" s="69" t="s">
        <v>48</v>
      </c>
      <c r="Y308" s="70" t="s">
        <v>48</v>
      </c>
      <c r="AC308" s="243" t="s">
        <v>65</v>
      </c>
    </row>
    <row r="309" spans="1:29" x14ac:dyDescent="0.2">
      <c r="A309" s="362"/>
      <c r="B309" s="362"/>
      <c r="C309" s="362"/>
      <c r="D309" s="362"/>
      <c r="E309" s="362"/>
      <c r="F309" s="362"/>
      <c r="G309" s="362"/>
      <c r="H309" s="362"/>
      <c r="I309" s="362"/>
      <c r="J309" s="362"/>
      <c r="K309" s="362"/>
      <c r="L309" s="363"/>
      <c r="M309" s="359" t="s">
        <v>43</v>
      </c>
      <c r="N309" s="360"/>
      <c r="O309" s="360"/>
      <c r="P309" s="360"/>
      <c r="Q309" s="360"/>
      <c r="R309" s="360"/>
      <c r="S309" s="361"/>
      <c r="T309" s="43" t="s">
        <v>42</v>
      </c>
      <c r="U309" s="44">
        <f>IFERROR(U305/H305,"0")+IFERROR(U306/H306,"0")+IFERROR(U307/H307,"0")+IFERROR(U308/H308,"0")</f>
        <v>42.820512820512818</v>
      </c>
      <c r="V309" s="44">
        <f>IFERROR(V305/H305,"0")+IFERROR(V306/H306,"0")+IFERROR(V307/H307,"0")+IFERROR(V308/H308,"0")</f>
        <v>43</v>
      </c>
      <c r="W309" s="44">
        <f>IFERROR(IF(W305="",0,W305),"0")+IFERROR(IF(W306="",0,W306),"0")+IFERROR(IF(W307="",0,W307),"0")+IFERROR(IF(W308="",0,W308),"0")</f>
        <v>0.50865000000000005</v>
      </c>
      <c r="X309" s="68"/>
      <c r="Y309" s="68"/>
    </row>
    <row r="310" spans="1:29" x14ac:dyDescent="0.2">
      <c r="A310" s="362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3"/>
      <c r="M310" s="359" t="s">
        <v>43</v>
      </c>
      <c r="N310" s="360"/>
      <c r="O310" s="360"/>
      <c r="P310" s="360"/>
      <c r="Q310" s="360"/>
      <c r="R310" s="360"/>
      <c r="S310" s="361"/>
      <c r="T310" s="43" t="s">
        <v>0</v>
      </c>
      <c r="U310" s="44">
        <f>IFERROR(SUM(U305:U308),"0")</f>
        <v>172</v>
      </c>
      <c r="V310" s="44">
        <f>IFERROR(SUM(V305:V308),"0")</f>
        <v>173.39999999999998</v>
      </c>
      <c r="W310" s="43"/>
      <c r="X310" s="68"/>
      <c r="Y310" s="68"/>
    </row>
    <row r="311" spans="1:29" ht="14.25" hidden="1" customHeight="1" x14ac:dyDescent="0.25">
      <c r="A311" s="354" t="s">
        <v>211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67"/>
      <c r="Y311" s="67"/>
    </row>
    <row r="312" spans="1:29" ht="27" hidden="1" customHeight="1" x14ac:dyDescent="0.25">
      <c r="A312" s="64" t="s">
        <v>491</v>
      </c>
      <c r="B312" s="64" t="s">
        <v>492</v>
      </c>
      <c r="C312" s="37">
        <v>4301060322</v>
      </c>
      <c r="D312" s="355">
        <v>4607091389357</v>
      </c>
      <c r="E312" s="355"/>
      <c r="F312" s="63">
        <v>1.3</v>
      </c>
      <c r="G312" s="38">
        <v>6</v>
      </c>
      <c r="H312" s="63">
        <v>7.8</v>
      </c>
      <c r="I312" s="63">
        <v>8.2799999999999994</v>
      </c>
      <c r="J312" s="38">
        <v>56</v>
      </c>
      <c r="K312" s="39" t="s">
        <v>79</v>
      </c>
      <c r="L312" s="38">
        <v>40</v>
      </c>
      <c r="M312" s="535" t="s">
        <v>493</v>
      </c>
      <c r="N312" s="357"/>
      <c r="O312" s="357"/>
      <c r="P312" s="357"/>
      <c r="Q312" s="35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4" t="s">
        <v>65</v>
      </c>
    </row>
    <row r="313" spans="1:29" hidden="1" x14ac:dyDescent="0.2">
      <c r="A313" s="362"/>
      <c r="B313" s="362"/>
      <c r="C313" s="362"/>
      <c r="D313" s="362"/>
      <c r="E313" s="362"/>
      <c r="F313" s="362"/>
      <c r="G313" s="362"/>
      <c r="H313" s="362"/>
      <c r="I313" s="362"/>
      <c r="J313" s="362"/>
      <c r="K313" s="362"/>
      <c r="L313" s="363"/>
      <c r="M313" s="359" t="s">
        <v>43</v>
      </c>
      <c r="N313" s="360"/>
      <c r="O313" s="360"/>
      <c r="P313" s="360"/>
      <c r="Q313" s="360"/>
      <c r="R313" s="360"/>
      <c r="S313" s="36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hidden="1" x14ac:dyDescent="0.2">
      <c r="A314" s="362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3"/>
      <c r="M314" s="359" t="s">
        <v>43</v>
      </c>
      <c r="N314" s="360"/>
      <c r="O314" s="360"/>
      <c r="P314" s="360"/>
      <c r="Q314" s="360"/>
      <c r="R314" s="360"/>
      <c r="S314" s="36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27.75" hidden="1" customHeight="1" x14ac:dyDescent="0.2">
      <c r="A315" s="352" t="s">
        <v>494</v>
      </c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2"/>
      <c r="N315" s="352"/>
      <c r="O315" s="352"/>
      <c r="P315" s="352"/>
      <c r="Q315" s="352"/>
      <c r="R315" s="352"/>
      <c r="S315" s="352"/>
      <c r="T315" s="352"/>
      <c r="U315" s="352"/>
      <c r="V315" s="352"/>
      <c r="W315" s="352"/>
      <c r="X315" s="55"/>
      <c r="Y315" s="55"/>
    </row>
    <row r="316" spans="1:29" ht="16.5" hidden="1" customHeight="1" x14ac:dyDescent="0.25">
      <c r="A316" s="353" t="s">
        <v>495</v>
      </c>
      <c r="B316" s="353"/>
      <c r="C316" s="353"/>
      <c r="D316" s="353"/>
      <c r="E316" s="353"/>
      <c r="F316" s="353"/>
      <c r="G316" s="353"/>
      <c r="H316" s="353"/>
      <c r="I316" s="353"/>
      <c r="J316" s="353"/>
      <c r="K316" s="353"/>
      <c r="L316" s="353"/>
      <c r="M316" s="353"/>
      <c r="N316" s="353"/>
      <c r="O316" s="353"/>
      <c r="P316" s="353"/>
      <c r="Q316" s="353"/>
      <c r="R316" s="353"/>
      <c r="S316" s="353"/>
      <c r="T316" s="353"/>
      <c r="U316" s="353"/>
      <c r="V316" s="353"/>
      <c r="W316" s="353"/>
      <c r="X316" s="66"/>
      <c r="Y316" s="66"/>
    </row>
    <row r="317" spans="1:29" ht="14.25" hidden="1" customHeight="1" x14ac:dyDescent="0.25">
      <c r="A317" s="354" t="s">
        <v>118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67"/>
      <c r="Y317" s="67"/>
    </row>
    <row r="318" spans="1:29" ht="27" hidden="1" customHeight="1" x14ac:dyDescent="0.25">
      <c r="A318" s="64" t="s">
        <v>496</v>
      </c>
      <c r="B318" s="64" t="s">
        <v>497</v>
      </c>
      <c r="C318" s="37">
        <v>4301011428</v>
      </c>
      <c r="D318" s="355">
        <v>4607091389708</v>
      </c>
      <c r="E318" s="355"/>
      <c r="F318" s="63">
        <v>0.45</v>
      </c>
      <c r="G318" s="38">
        <v>6</v>
      </c>
      <c r="H318" s="63">
        <v>2.7</v>
      </c>
      <c r="I318" s="63">
        <v>2.9</v>
      </c>
      <c r="J318" s="38">
        <v>156</v>
      </c>
      <c r="K318" s="39" t="s">
        <v>114</v>
      </c>
      <c r="L318" s="38">
        <v>50</v>
      </c>
      <c r="M318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57"/>
      <c r="O318" s="357"/>
      <c r="P318" s="357"/>
      <c r="Q318" s="35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IFERROR(IF(V318=0,"",ROUNDUP(V318/H318,0)*0.00753),"")</f>
        <v/>
      </c>
      <c r="X318" s="69" t="s">
        <v>48</v>
      </c>
      <c r="Y318" s="70" t="s">
        <v>48</v>
      </c>
      <c r="AC318" s="245" t="s">
        <v>65</v>
      </c>
    </row>
    <row r="319" spans="1:29" ht="27" hidden="1" customHeight="1" x14ac:dyDescent="0.25">
      <c r="A319" s="64" t="s">
        <v>498</v>
      </c>
      <c r="B319" s="64" t="s">
        <v>499</v>
      </c>
      <c r="C319" s="37">
        <v>4301011427</v>
      </c>
      <c r="D319" s="355">
        <v>4607091389692</v>
      </c>
      <c r="E319" s="355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114</v>
      </c>
      <c r="L319" s="38">
        <v>50</v>
      </c>
      <c r="M319" s="537" t="s">
        <v>500</v>
      </c>
      <c r="N319" s="357"/>
      <c r="O319" s="357"/>
      <c r="P319" s="357"/>
      <c r="Q319" s="35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  <c r="AC319" s="246" t="s">
        <v>65</v>
      </c>
    </row>
    <row r="320" spans="1:29" hidden="1" x14ac:dyDescent="0.2">
      <c r="A320" s="362"/>
      <c r="B320" s="362"/>
      <c r="C320" s="362"/>
      <c r="D320" s="362"/>
      <c r="E320" s="362"/>
      <c r="F320" s="362"/>
      <c r="G320" s="362"/>
      <c r="H320" s="362"/>
      <c r="I320" s="362"/>
      <c r="J320" s="362"/>
      <c r="K320" s="362"/>
      <c r="L320" s="363"/>
      <c r="M320" s="359" t="s">
        <v>43</v>
      </c>
      <c r="N320" s="360"/>
      <c r="O320" s="360"/>
      <c r="P320" s="360"/>
      <c r="Q320" s="360"/>
      <c r="R320" s="360"/>
      <c r="S320" s="361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9" hidden="1" x14ac:dyDescent="0.2">
      <c r="A321" s="362"/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3"/>
      <c r="M321" s="359" t="s">
        <v>43</v>
      </c>
      <c r="N321" s="360"/>
      <c r="O321" s="360"/>
      <c r="P321" s="360"/>
      <c r="Q321" s="360"/>
      <c r="R321" s="360"/>
      <c r="S321" s="361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9" ht="14.25" hidden="1" customHeight="1" x14ac:dyDescent="0.25">
      <c r="A322" s="354" t="s">
        <v>75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67"/>
      <c r="Y322" s="67"/>
    </row>
    <row r="323" spans="1:29" ht="27" customHeight="1" x14ac:dyDescent="0.25">
      <c r="A323" s="64" t="s">
        <v>501</v>
      </c>
      <c r="B323" s="64" t="s">
        <v>502</v>
      </c>
      <c r="C323" s="37">
        <v>4301031177</v>
      </c>
      <c r="D323" s="355">
        <v>4607091389753</v>
      </c>
      <c r="E323" s="355"/>
      <c r="F323" s="63">
        <v>0.7</v>
      </c>
      <c r="G323" s="38">
        <v>6</v>
      </c>
      <c r="H323" s="63">
        <v>4.2</v>
      </c>
      <c r="I323" s="63">
        <v>4.43</v>
      </c>
      <c r="J323" s="38">
        <v>156</v>
      </c>
      <c r="K323" s="39" t="s">
        <v>79</v>
      </c>
      <c r="L323" s="38">
        <v>45</v>
      </c>
      <c r="M323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57"/>
      <c r="O323" s="357"/>
      <c r="P323" s="357"/>
      <c r="Q323" s="358"/>
      <c r="R323" s="40" t="s">
        <v>48</v>
      </c>
      <c r="S323" s="40" t="s">
        <v>48</v>
      </c>
      <c r="T323" s="41" t="s">
        <v>0</v>
      </c>
      <c r="U323" s="59">
        <v>8</v>
      </c>
      <c r="V323" s="56">
        <f t="shared" ref="V323:V329" si="14">IFERROR(IF(U323="",0,CEILING((U323/$H323),1)*$H323),"")</f>
        <v>8.4</v>
      </c>
      <c r="W323" s="42">
        <f>IFERROR(IF(V323=0,"",ROUNDUP(V323/H323,0)*0.00753),"")</f>
        <v>1.506E-2</v>
      </c>
      <c r="X323" s="69" t="s">
        <v>48</v>
      </c>
      <c r="Y323" s="70" t="s">
        <v>48</v>
      </c>
      <c r="AC323" s="247" t="s">
        <v>65</v>
      </c>
    </row>
    <row r="324" spans="1:29" ht="27" hidden="1" customHeight="1" x14ac:dyDescent="0.25">
      <c r="A324" s="64" t="s">
        <v>503</v>
      </c>
      <c r="B324" s="64" t="s">
        <v>504</v>
      </c>
      <c r="C324" s="37">
        <v>4301031174</v>
      </c>
      <c r="D324" s="355">
        <v>4607091389760</v>
      </c>
      <c r="E324" s="355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79</v>
      </c>
      <c r="L324" s="38">
        <v>45</v>
      </c>
      <c r="M324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57"/>
      <c r="O324" s="357"/>
      <c r="P324" s="357"/>
      <c r="Q324" s="358"/>
      <c r="R324" s="40" t="s">
        <v>48</v>
      </c>
      <c r="S324" s="40" t="s">
        <v>48</v>
      </c>
      <c r="T324" s="41" t="s">
        <v>0</v>
      </c>
      <c r="U324" s="59">
        <v>0</v>
      </c>
      <c r="V324" s="56">
        <f t="shared" si="14"/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8" t="s">
        <v>65</v>
      </c>
    </row>
    <row r="325" spans="1:29" ht="27" customHeight="1" x14ac:dyDescent="0.25">
      <c r="A325" s="64" t="s">
        <v>505</v>
      </c>
      <c r="B325" s="64" t="s">
        <v>506</v>
      </c>
      <c r="C325" s="37">
        <v>4301031175</v>
      </c>
      <c r="D325" s="355">
        <v>4607091389746</v>
      </c>
      <c r="E325" s="355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79</v>
      </c>
      <c r="L325" s="38">
        <v>45</v>
      </c>
      <c r="M325" s="54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57"/>
      <c r="O325" s="357"/>
      <c r="P325" s="357"/>
      <c r="Q325" s="358"/>
      <c r="R325" s="40" t="s">
        <v>48</v>
      </c>
      <c r="S325" s="40" t="s">
        <v>48</v>
      </c>
      <c r="T325" s="41" t="s">
        <v>0</v>
      </c>
      <c r="U325" s="59">
        <v>8</v>
      </c>
      <c r="V325" s="56">
        <f t="shared" si="14"/>
        <v>8.4</v>
      </c>
      <c r="W325" s="42">
        <f>IFERROR(IF(V325=0,"",ROUNDUP(V325/H325,0)*0.00753),"")</f>
        <v>1.506E-2</v>
      </c>
      <c r="X325" s="69" t="s">
        <v>48</v>
      </c>
      <c r="Y325" s="70" t="s">
        <v>48</v>
      </c>
      <c r="AC325" s="249" t="s">
        <v>65</v>
      </c>
    </row>
    <row r="326" spans="1:29" ht="27" hidden="1" customHeight="1" x14ac:dyDescent="0.25">
      <c r="A326" s="64" t="s">
        <v>507</v>
      </c>
      <c r="B326" s="64" t="s">
        <v>508</v>
      </c>
      <c r="C326" s="37">
        <v>4301031178</v>
      </c>
      <c r="D326" s="355">
        <v>4607091384338</v>
      </c>
      <c r="E326" s="355"/>
      <c r="F326" s="63">
        <v>0.35</v>
      </c>
      <c r="G326" s="38">
        <v>6</v>
      </c>
      <c r="H326" s="63">
        <v>2.1</v>
      </c>
      <c r="I326" s="63">
        <v>2.23</v>
      </c>
      <c r="J326" s="38">
        <v>234</v>
      </c>
      <c r="K326" s="39" t="s">
        <v>79</v>
      </c>
      <c r="L326" s="38">
        <v>45</v>
      </c>
      <c r="M326" s="5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57"/>
      <c r="O326" s="357"/>
      <c r="P326" s="357"/>
      <c r="Q326" s="358"/>
      <c r="R326" s="40" t="s">
        <v>48</v>
      </c>
      <c r="S326" s="40" t="s">
        <v>48</v>
      </c>
      <c r="T326" s="41" t="s">
        <v>0</v>
      </c>
      <c r="U326" s="59">
        <v>0</v>
      </c>
      <c r="V326" s="56">
        <f t="shared" si="14"/>
        <v>0</v>
      </c>
      <c r="W326" s="42" t="str">
        <f>IFERROR(IF(V326=0,"",ROUNDUP(V326/H326,0)*0.00502),"")</f>
        <v/>
      </c>
      <c r="X326" s="69" t="s">
        <v>48</v>
      </c>
      <c r="Y326" s="70" t="s">
        <v>48</v>
      </c>
      <c r="AC326" s="250" t="s">
        <v>65</v>
      </c>
    </row>
    <row r="327" spans="1:29" ht="37.5" hidden="1" customHeight="1" x14ac:dyDescent="0.25">
      <c r="A327" s="64" t="s">
        <v>509</v>
      </c>
      <c r="B327" s="64" t="s">
        <v>510</v>
      </c>
      <c r="C327" s="37">
        <v>4301031171</v>
      </c>
      <c r="D327" s="355">
        <v>4607091389524</v>
      </c>
      <c r="E327" s="355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79</v>
      </c>
      <c r="L327" s="38">
        <v>45</v>
      </c>
      <c r="M327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57"/>
      <c r="O327" s="357"/>
      <c r="P327" s="357"/>
      <c r="Q327" s="358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48</v>
      </c>
      <c r="AC327" s="251" t="s">
        <v>65</v>
      </c>
    </row>
    <row r="328" spans="1:29" ht="27" hidden="1" customHeight="1" x14ac:dyDescent="0.25">
      <c r="A328" s="64" t="s">
        <v>511</v>
      </c>
      <c r="B328" s="64" t="s">
        <v>512</v>
      </c>
      <c r="C328" s="37">
        <v>4301031170</v>
      </c>
      <c r="D328" s="355">
        <v>4607091384345</v>
      </c>
      <c r="E328" s="355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79</v>
      </c>
      <c r="L328" s="38">
        <v>45</v>
      </c>
      <c r="M328" s="5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57"/>
      <c r="O328" s="357"/>
      <c r="P328" s="357"/>
      <c r="Q328" s="358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48</v>
      </c>
      <c r="AC328" s="252" t="s">
        <v>65</v>
      </c>
    </row>
    <row r="329" spans="1:29" ht="27" hidden="1" customHeight="1" x14ac:dyDescent="0.25">
      <c r="A329" s="64" t="s">
        <v>513</v>
      </c>
      <c r="B329" s="64" t="s">
        <v>514</v>
      </c>
      <c r="C329" s="37">
        <v>4301031172</v>
      </c>
      <c r="D329" s="355">
        <v>4607091389531</v>
      </c>
      <c r="E329" s="355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79</v>
      </c>
      <c r="L329" s="38">
        <v>45</v>
      </c>
      <c r="M329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57"/>
      <c r="O329" s="357"/>
      <c r="P329" s="357"/>
      <c r="Q329" s="358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  <c r="AC329" s="253" t="s">
        <v>65</v>
      </c>
    </row>
    <row r="330" spans="1:29" x14ac:dyDescent="0.2">
      <c r="A330" s="362"/>
      <c r="B330" s="362"/>
      <c r="C330" s="362"/>
      <c r="D330" s="362"/>
      <c r="E330" s="362"/>
      <c r="F330" s="362"/>
      <c r="G330" s="362"/>
      <c r="H330" s="362"/>
      <c r="I330" s="362"/>
      <c r="J330" s="362"/>
      <c r="K330" s="362"/>
      <c r="L330" s="363"/>
      <c r="M330" s="359" t="s">
        <v>43</v>
      </c>
      <c r="N330" s="360"/>
      <c r="O330" s="360"/>
      <c r="P330" s="360"/>
      <c r="Q330" s="360"/>
      <c r="R330" s="360"/>
      <c r="S330" s="361"/>
      <c r="T330" s="43" t="s">
        <v>42</v>
      </c>
      <c r="U330" s="44">
        <f>IFERROR(U323/H323,"0")+IFERROR(U324/H324,"0")+IFERROR(U325/H325,"0")+IFERROR(U326/H326,"0")+IFERROR(U327/H327,"0")+IFERROR(U328/H328,"0")+IFERROR(U329/H329,"0")</f>
        <v>3.8095238095238093</v>
      </c>
      <c r="V330" s="44">
        <f>IFERROR(V323/H323,"0")+IFERROR(V324/H324,"0")+IFERROR(V325/H325,"0")+IFERROR(V326/H326,"0")+IFERROR(V327/H327,"0")+IFERROR(V328/H328,"0")+IFERROR(V329/H329,"0")</f>
        <v>4</v>
      </c>
      <c r="W330" s="44">
        <f>IFERROR(IF(W323="",0,W323),"0")+IFERROR(IF(W324="",0,W324),"0")+IFERROR(IF(W325="",0,W325),"0")+IFERROR(IF(W326="",0,W326),"0")+IFERROR(IF(W327="",0,W327),"0")+IFERROR(IF(W328="",0,W328),"0")+IFERROR(IF(W329="",0,W329),"0")</f>
        <v>3.0120000000000001E-2</v>
      </c>
      <c r="X330" s="68"/>
      <c r="Y330" s="68"/>
    </row>
    <row r="331" spans="1:29" x14ac:dyDescent="0.2">
      <c r="A331" s="362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3"/>
      <c r="M331" s="359" t="s">
        <v>43</v>
      </c>
      <c r="N331" s="360"/>
      <c r="O331" s="360"/>
      <c r="P331" s="360"/>
      <c r="Q331" s="360"/>
      <c r="R331" s="360"/>
      <c r="S331" s="361"/>
      <c r="T331" s="43" t="s">
        <v>0</v>
      </c>
      <c r="U331" s="44">
        <f>IFERROR(SUM(U323:U329),"0")</f>
        <v>16</v>
      </c>
      <c r="V331" s="44">
        <f>IFERROR(SUM(V323:V329),"0")</f>
        <v>16.8</v>
      </c>
      <c r="W331" s="43"/>
      <c r="X331" s="68"/>
      <c r="Y331" s="68"/>
    </row>
    <row r="332" spans="1:29" ht="14.25" hidden="1" customHeight="1" x14ac:dyDescent="0.25">
      <c r="A332" s="354" t="s">
        <v>80</v>
      </c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354"/>
      <c r="P332" s="354"/>
      <c r="Q332" s="354"/>
      <c r="R332" s="354"/>
      <c r="S332" s="354"/>
      <c r="T332" s="354"/>
      <c r="U332" s="354"/>
      <c r="V332" s="354"/>
      <c r="W332" s="354"/>
      <c r="X332" s="67"/>
      <c r="Y332" s="67"/>
    </row>
    <row r="333" spans="1:29" ht="27" hidden="1" customHeight="1" x14ac:dyDescent="0.25">
      <c r="A333" s="64" t="s">
        <v>515</v>
      </c>
      <c r="B333" s="64" t="s">
        <v>516</v>
      </c>
      <c r="C333" s="37">
        <v>4301051258</v>
      </c>
      <c r="D333" s="355">
        <v>4607091389685</v>
      </c>
      <c r="E333" s="355"/>
      <c r="F333" s="63">
        <v>1.3</v>
      </c>
      <c r="G333" s="38">
        <v>6</v>
      </c>
      <c r="H333" s="63">
        <v>7.8</v>
      </c>
      <c r="I333" s="63">
        <v>8.3460000000000001</v>
      </c>
      <c r="J333" s="38">
        <v>56</v>
      </c>
      <c r="K333" s="39" t="s">
        <v>142</v>
      </c>
      <c r="L333" s="38">
        <v>45</v>
      </c>
      <c r="M333" s="5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57"/>
      <c r="O333" s="357"/>
      <c r="P333" s="357"/>
      <c r="Q333" s="358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IFERROR(IF(V333=0,"",ROUNDUP(V333/H333,0)*0.02175),"")</f>
        <v/>
      </c>
      <c r="X333" s="69" t="s">
        <v>48</v>
      </c>
      <c r="Y333" s="70" t="s">
        <v>48</v>
      </c>
      <c r="AC333" s="254" t="s">
        <v>65</v>
      </c>
    </row>
    <row r="334" spans="1:29" ht="27" hidden="1" customHeight="1" x14ac:dyDescent="0.25">
      <c r="A334" s="64" t="s">
        <v>517</v>
      </c>
      <c r="B334" s="64" t="s">
        <v>518</v>
      </c>
      <c r="C334" s="37">
        <v>4301051431</v>
      </c>
      <c r="D334" s="355">
        <v>4607091389654</v>
      </c>
      <c r="E334" s="355"/>
      <c r="F334" s="63">
        <v>0.33</v>
      </c>
      <c r="G334" s="38">
        <v>6</v>
      </c>
      <c r="H334" s="63">
        <v>1.98</v>
      </c>
      <c r="I334" s="63">
        <v>2.258</v>
      </c>
      <c r="J334" s="38">
        <v>156</v>
      </c>
      <c r="K334" s="39" t="s">
        <v>142</v>
      </c>
      <c r="L334" s="38">
        <v>45</v>
      </c>
      <c r="M334" s="546" t="s">
        <v>519</v>
      </c>
      <c r="N334" s="357"/>
      <c r="O334" s="357"/>
      <c r="P334" s="357"/>
      <c r="Q334" s="358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255" t="s">
        <v>65</v>
      </c>
    </row>
    <row r="335" spans="1:29" ht="27" hidden="1" customHeight="1" x14ac:dyDescent="0.25">
      <c r="A335" s="64" t="s">
        <v>520</v>
      </c>
      <c r="B335" s="64" t="s">
        <v>521</v>
      </c>
      <c r="C335" s="37">
        <v>4301051284</v>
      </c>
      <c r="D335" s="355">
        <v>4607091384352</v>
      </c>
      <c r="E335" s="355"/>
      <c r="F335" s="63">
        <v>0.6</v>
      </c>
      <c r="G335" s="38">
        <v>4</v>
      </c>
      <c r="H335" s="63">
        <v>2.4</v>
      </c>
      <c r="I335" s="63">
        <v>2.6459999999999999</v>
      </c>
      <c r="J335" s="38">
        <v>120</v>
      </c>
      <c r="K335" s="39" t="s">
        <v>142</v>
      </c>
      <c r="L335" s="38">
        <v>45</v>
      </c>
      <c r="M335" s="5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57"/>
      <c r="O335" s="357"/>
      <c r="P335" s="357"/>
      <c r="Q335" s="358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IFERROR(IF(V335=0,"",ROUNDUP(V335/H335,0)*0.00937),"")</f>
        <v/>
      </c>
      <c r="X335" s="69" t="s">
        <v>48</v>
      </c>
      <c r="Y335" s="70" t="s">
        <v>48</v>
      </c>
      <c r="AC335" s="256" t="s">
        <v>65</v>
      </c>
    </row>
    <row r="336" spans="1:29" ht="27" hidden="1" customHeight="1" x14ac:dyDescent="0.25">
      <c r="A336" s="64" t="s">
        <v>522</v>
      </c>
      <c r="B336" s="64" t="s">
        <v>523</v>
      </c>
      <c r="C336" s="37">
        <v>4301051257</v>
      </c>
      <c r="D336" s="355">
        <v>4607091389661</v>
      </c>
      <c r="E336" s="355"/>
      <c r="F336" s="63">
        <v>0.55000000000000004</v>
      </c>
      <c r="G336" s="38">
        <v>4</v>
      </c>
      <c r="H336" s="63">
        <v>2.2000000000000002</v>
      </c>
      <c r="I336" s="63">
        <v>2.492</v>
      </c>
      <c r="J336" s="38">
        <v>120</v>
      </c>
      <c r="K336" s="39" t="s">
        <v>142</v>
      </c>
      <c r="L336" s="38">
        <v>45</v>
      </c>
      <c r="M336" s="5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57"/>
      <c r="O336" s="357"/>
      <c r="P336" s="357"/>
      <c r="Q336" s="35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  <c r="AC336" s="257" t="s">
        <v>65</v>
      </c>
    </row>
    <row r="337" spans="1:29" hidden="1" x14ac:dyDescent="0.2">
      <c r="A337" s="362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3"/>
      <c r="M337" s="359" t="s">
        <v>43</v>
      </c>
      <c r="N337" s="360"/>
      <c r="O337" s="360"/>
      <c r="P337" s="360"/>
      <c r="Q337" s="360"/>
      <c r="R337" s="360"/>
      <c r="S337" s="361"/>
      <c r="T337" s="43" t="s">
        <v>42</v>
      </c>
      <c r="U337" s="44">
        <f>IFERROR(U333/H333,"0")+IFERROR(U334/H334,"0")+IFERROR(U335/H335,"0")+IFERROR(U336/H336,"0")</f>
        <v>0</v>
      </c>
      <c r="V337" s="44">
        <f>IFERROR(V333/H333,"0")+IFERROR(V334/H334,"0")+IFERROR(V335/H335,"0")+IFERROR(V336/H336,"0")</f>
        <v>0</v>
      </c>
      <c r="W337" s="44">
        <f>IFERROR(IF(W333="",0,W333),"0")+IFERROR(IF(W334="",0,W334),"0")+IFERROR(IF(W335="",0,W335),"0")+IFERROR(IF(W336="",0,W336),"0")</f>
        <v>0</v>
      </c>
      <c r="X337" s="68"/>
      <c r="Y337" s="68"/>
    </row>
    <row r="338" spans="1:29" hidden="1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3"/>
      <c r="M338" s="359" t="s">
        <v>43</v>
      </c>
      <c r="N338" s="360"/>
      <c r="O338" s="360"/>
      <c r="P338" s="360"/>
      <c r="Q338" s="360"/>
      <c r="R338" s="360"/>
      <c r="S338" s="361"/>
      <c r="T338" s="43" t="s">
        <v>0</v>
      </c>
      <c r="U338" s="44">
        <f>IFERROR(SUM(U333:U336),"0")</f>
        <v>0</v>
      </c>
      <c r="V338" s="44">
        <f>IFERROR(SUM(V333:V336),"0")</f>
        <v>0</v>
      </c>
      <c r="W338" s="43"/>
      <c r="X338" s="68"/>
      <c r="Y338" s="68"/>
    </row>
    <row r="339" spans="1:29" ht="14.25" hidden="1" customHeight="1" x14ac:dyDescent="0.25">
      <c r="A339" s="354" t="s">
        <v>211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67"/>
      <c r="Y339" s="67"/>
    </row>
    <row r="340" spans="1:29" ht="27" hidden="1" customHeight="1" x14ac:dyDescent="0.25">
      <c r="A340" s="64" t="s">
        <v>524</v>
      </c>
      <c r="B340" s="64" t="s">
        <v>525</v>
      </c>
      <c r="C340" s="37">
        <v>4301060352</v>
      </c>
      <c r="D340" s="355">
        <v>4680115881648</v>
      </c>
      <c r="E340" s="355"/>
      <c r="F340" s="63">
        <v>1</v>
      </c>
      <c r="G340" s="38">
        <v>4</v>
      </c>
      <c r="H340" s="63">
        <v>4</v>
      </c>
      <c r="I340" s="63">
        <v>4.4039999999999999</v>
      </c>
      <c r="J340" s="38">
        <v>104</v>
      </c>
      <c r="K340" s="39" t="s">
        <v>79</v>
      </c>
      <c r="L340" s="38">
        <v>35</v>
      </c>
      <c r="M340" s="549" t="s">
        <v>526</v>
      </c>
      <c r="N340" s="357"/>
      <c r="O340" s="357"/>
      <c r="P340" s="357"/>
      <c r="Q340" s="358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IFERROR(IF(V340=0,"",ROUNDUP(V340/H340,0)*0.01196),"")</f>
        <v/>
      </c>
      <c r="X340" s="69" t="s">
        <v>48</v>
      </c>
      <c r="Y340" s="70" t="s">
        <v>48</v>
      </c>
      <c r="AC340" s="258" t="s">
        <v>65</v>
      </c>
    </row>
    <row r="341" spans="1:29" hidden="1" x14ac:dyDescent="0.2">
      <c r="A341" s="362"/>
      <c r="B341" s="362"/>
      <c r="C341" s="362"/>
      <c r="D341" s="362"/>
      <c r="E341" s="362"/>
      <c r="F341" s="362"/>
      <c r="G341" s="362"/>
      <c r="H341" s="362"/>
      <c r="I341" s="362"/>
      <c r="J341" s="362"/>
      <c r="K341" s="362"/>
      <c r="L341" s="363"/>
      <c r="M341" s="359" t="s">
        <v>43</v>
      </c>
      <c r="N341" s="360"/>
      <c r="O341" s="360"/>
      <c r="P341" s="360"/>
      <c r="Q341" s="360"/>
      <c r="R341" s="360"/>
      <c r="S341" s="361"/>
      <c r="T341" s="43" t="s">
        <v>42</v>
      </c>
      <c r="U341" s="44">
        <f>IFERROR(U340/H340,"0")</f>
        <v>0</v>
      </c>
      <c r="V341" s="44">
        <f>IFERROR(V340/H340,"0")</f>
        <v>0</v>
      </c>
      <c r="W341" s="44">
        <f>IFERROR(IF(W340="",0,W340),"0")</f>
        <v>0</v>
      </c>
      <c r="X341" s="68"/>
      <c r="Y341" s="68"/>
    </row>
    <row r="342" spans="1:29" hidden="1" x14ac:dyDescent="0.2">
      <c r="A342" s="362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3"/>
      <c r="M342" s="359" t="s">
        <v>43</v>
      </c>
      <c r="N342" s="360"/>
      <c r="O342" s="360"/>
      <c r="P342" s="360"/>
      <c r="Q342" s="360"/>
      <c r="R342" s="360"/>
      <c r="S342" s="361"/>
      <c r="T342" s="43" t="s">
        <v>0</v>
      </c>
      <c r="U342" s="44">
        <f>IFERROR(SUM(U340:U340),"0")</f>
        <v>0</v>
      </c>
      <c r="V342" s="44">
        <f>IFERROR(SUM(V340:V340),"0")</f>
        <v>0</v>
      </c>
      <c r="W342" s="43"/>
      <c r="X342" s="68"/>
      <c r="Y342" s="68"/>
    </row>
    <row r="343" spans="1:29" ht="16.5" hidden="1" customHeight="1" x14ac:dyDescent="0.25">
      <c r="A343" s="353" t="s">
        <v>527</v>
      </c>
      <c r="B343" s="353"/>
      <c r="C343" s="353"/>
      <c r="D343" s="353"/>
      <c r="E343" s="353"/>
      <c r="F343" s="353"/>
      <c r="G343" s="353"/>
      <c r="H343" s="353"/>
      <c r="I343" s="353"/>
      <c r="J343" s="353"/>
      <c r="K343" s="353"/>
      <c r="L343" s="353"/>
      <c r="M343" s="353"/>
      <c r="N343" s="353"/>
      <c r="O343" s="353"/>
      <c r="P343" s="353"/>
      <c r="Q343" s="353"/>
      <c r="R343" s="353"/>
      <c r="S343" s="353"/>
      <c r="T343" s="353"/>
      <c r="U343" s="353"/>
      <c r="V343" s="353"/>
      <c r="W343" s="353"/>
      <c r="X343" s="66"/>
      <c r="Y343" s="66"/>
    </row>
    <row r="344" spans="1:29" ht="14.25" hidden="1" customHeight="1" x14ac:dyDescent="0.25">
      <c r="A344" s="354" t="s">
        <v>111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67"/>
      <c r="Y344" s="67"/>
    </row>
    <row r="345" spans="1:29" ht="27" hidden="1" customHeight="1" x14ac:dyDescent="0.25">
      <c r="A345" s="64" t="s">
        <v>528</v>
      </c>
      <c r="B345" s="64" t="s">
        <v>529</v>
      </c>
      <c r="C345" s="37">
        <v>4301020196</v>
      </c>
      <c r="D345" s="355">
        <v>4607091389388</v>
      </c>
      <c r="E345" s="355"/>
      <c r="F345" s="63">
        <v>1.3</v>
      </c>
      <c r="G345" s="38">
        <v>4</v>
      </c>
      <c r="H345" s="63">
        <v>5.2</v>
      </c>
      <c r="I345" s="63">
        <v>5.6079999999999997</v>
      </c>
      <c r="J345" s="38">
        <v>104</v>
      </c>
      <c r="K345" s="39" t="s">
        <v>142</v>
      </c>
      <c r="L345" s="38">
        <v>35</v>
      </c>
      <c r="M345" s="5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57"/>
      <c r="O345" s="357"/>
      <c r="P345" s="357"/>
      <c r="Q345" s="358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59" t="s">
        <v>65</v>
      </c>
    </row>
    <row r="346" spans="1:29" ht="27" hidden="1" customHeight="1" x14ac:dyDescent="0.25">
      <c r="A346" s="64" t="s">
        <v>530</v>
      </c>
      <c r="B346" s="64" t="s">
        <v>531</v>
      </c>
      <c r="C346" s="37">
        <v>4301020185</v>
      </c>
      <c r="D346" s="355">
        <v>4607091389364</v>
      </c>
      <c r="E346" s="355"/>
      <c r="F346" s="63">
        <v>0.42</v>
      </c>
      <c r="G346" s="38">
        <v>6</v>
      </c>
      <c r="H346" s="63">
        <v>2.52</v>
      </c>
      <c r="I346" s="63">
        <v>2.75</v>
      </c>
      <c r="J346" s="38">
        <v>156</v>
      </c>
      <c r="K346" s="39" t="s">
        <v>142</v>
      </c>
      <c r="L346" s="38">
        <v>35</v>
      </c>
      <c r="M346" s="5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57"/>
      <c r="O346" s="357"/>
      <c r="P346" s="357"/>
      <c r="Q346" s="358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260" t="s">
        <v>65</v>
      </c>
    </row>
    <row r="347" spans="1:29" hidden="1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3"/>
      <c r="M347" s="359" t="s">
        <v>43</v>
      </c>
      <c r="N347" s="360"/>
      <c r="O347" s="360"/>
      <c r="P347" s="360"/>
      <c r="Q347" s="360"/>
      <c r="R347" s="360"/>
      <c r="S347" s="361"/>
      <c r="T347" s="43" t="s">
        <v>42</v>
      </c>
      <c r="U347" s="44">
        <f>IFERROR(U345/H345,"0")+IFERROR(U346/H346,"0")</f>
        <v>0</v>
      </c>
      <c r="V347" s="44">
        <f>IFERROR(V345/H345,"0")+IFERROR(V346/H346,"0")</f>
        <v>0</v>
      </c>
      <c r="W347" s="44">
        <f>IFERROR(IF(W345="",0,W345),"0")+IFERROR(IF(W346="",0,W346),"0")</f>
        <v>0</v>
      </c>
      <c r="X347" s="68"/>
      <c r="Y347" s="68"/>
    </row>
    <row r="348" spans="1:29" hidden="1" x14ac:dyDescent="0.2">
      <c r="A348" s="362"/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3"/>
      <c r="M348" s="359" t="s">
        <v>43</v>
      </c>
      <c r="N348" s="360"/>
      <c r="O348" s="360"/>
      <c r="P348" s="360"/>
      <c r="Q348" s="360"/>
      <c r="R348" s="360"/>
      <c r="S348" s="361"/>
      <c r="T348" s="43" t="s">
        <v>0</v>
      </c>
      <c r="U348" s="44">
        <f>IFERROR(SUM(U345:U346),"0")</f>
        <v>0</v>
      </c>
      <c r="V348" s="44">
        <f>IFERROR(SUM(V345:V346),"0")</f>
        <v>0</v>
      </c>
      <c r="W348" s="43"/>
      <c r="X348" s="68"/>
      <c r="Y348" s="68"/>
    </row>
    <row r="349" spans="1:29" ht="14.25" hidden="1" customHeight="1" x14ac:dyDescent="0.25">
      <c r="A349" s="354" t="s">
        <v>75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67"/>
      <c r="Y349" s="67"/>
    </row>
    <row r="350" spans="1:29" ht="27" customHeight="1" x14ac:dyDescent="0.25">
      <c r="A350" s="64" t="s">
        <v>532</v>
      </c>
      <c r="B350" s="64" t="s">
        <v>533</v>
      </c>
      <c r="C350" s="37">
        <v>4301031195</v>
      </c>
      <c r="D350" s="355">
        <v>4607091389739</v>
      </c>
      <c r="E350" s="35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79</v>
      </c>
      <c r="L350" s="38">
        <v>45</v>
      </c>
      <c r="M350" s="552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57"/>
      <c r="O350" s="357"/>
      <c r="P350" s="357"/>
      <c r="Q350" s="358"/>
      <c r="R350" s="40" t="s">
        <v>48</v>
      </c>
      <c r="S350" s="40" t="s">
        <v>48</v>
      </c>
      <c r="T350" s="41" t="s">
        <v>0</v>
      </c>
      <c r="U350" s="59">
        <v>8</v>
      </c>
      <c r="V350" s="56">
        <f>IFERROR(IF(U350="",0,CEILING((U350/$H350),1)*$H350),"")</f>
        <v>8.4</v>
      </c>
      <c r="W350" s="42">
        <f>IFERROR(IF(V350=0,"",ROUNDUP(V350/H350,0)*0.00753),"")</f>
        <v>1.506E-2</v>
      </c>
      <c r="X350" s="69" t="s">
        <v>48</v>
      </c>
      <c r="Y350" s="70" t="s">
        <v>48</v>
      </c>
      <c r="AC350" s="261" t="s">
        <v>65</v>
      </c>
    </row>
    <row r="351" spans="1:29" ht="27" hidden="1" customHeight="1" x14ac:dyDescent="0.25">
      <c r="A351" s="64" t="s">
        <v>534</v>
      </c>
      <c r="B351" s="64" t="s">
        <v>535</v>
      </c>
      <c r="C351" s="37">
        <v>4301031176</v>
      </c>
      <c r="D351" s="355">
        <v>4607091389425</v>
      </c>
      <c r="E351" s="355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79</v>
      </c>
      <c r="L351" s="38">
        <v>45</v>
      </c>
      <c r="M351" s="55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57"/>
      <c r="O351" s="357"/>
      <c r="P351" s="357"/>
      <c r="Q351" s="358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IFERROR(IF(V351=0,"",ROUNDUP(V351/H351,0)*0.00502),"")</f>
        <v/>
      </c>
      <c r="X351" s="69" t="s">
        <v>48</v>
      </c>
      <c r="Y351" s="70" t="s">
        <v>48</v>
      </c>
      <c r="AC351" s="262" t="s">
        <v>65</v>
      </c>
    </row>
    <row r="352" spans="1:29" ht="27" hidden="1" customHeight="1" x14ac:dyDescent="0.25">
      <c r="A352" s="64" t="s">
        <v>536</v>
      </c>
      <c r="B352" s="64" t="s">
        <v>537</v>
      </c>
      <c r="C352" s="37">
        <v>4301031167</v>
      </c>
      <c r="D352" s="355">
        <v>4680115880771</v>
      </c>
      <c r="E352" s="35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79</v>
      </c>
      <c r="L352" s="38">
        <v>45</v>
      </c>
      <c r="M352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57"/>
      <c r="O352" s="357"/>
      <c r="P352" s="357"/>
      <c r="Q352" s="358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  <c r="AC352" s="263" t="s">
        <v>65</v>
      </c>
    </row>
    <row r="353" spans="1:29" ht="27" hidden="1" customHeight="1" x14ac:dyDescent="0.25">
      <c r="A353" s="64" t="s">
        <v>538</v>
      </c>
      <c r="B353" s="64" t="s">
        <v>539</v>
      </c>
      <c r="C353" s="37">
        <v>4301031173</v>
      </c>
      <c r="D353" s="355">
        <v>4607091389500</v>
      </c>
      <c r="E353" s="35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79</v>
      </c>
      <c r="L353" s="38">
        <v>45</v>
      </c>
      <c r="M353" s="5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57"/>
      <c r="O353" s="357"/>
      <c r="P353" s="357"/>
      <c r="Q353" s="358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  <c r="AC353" s="264" t="s">
        <v>65</v>
      </c>
    </row>
    <row r="354" spans="1:29" ht="27" hidden="1" customHeight="1" x14ac:dyDescent="0.25">
      <c r="A354" s="64" t="s">
        <v>540</v>
      </c>
      <c r="B354" s="64" t="s">
        <v>541</v>
      </c>
      <c r="C354" s="37">
        <v>4301031103</v>
      </c>
      <c r="D354" s="355">
        <v>4680115881983</v>
      </c>
      <c r="E354" s="355"/>
      <c r="F354" s="63">
        <v>0.28000000000000003</v>
      </c>
      <c r="G354" s="38">
        <v>4</v>
      </c>
      <c r="H354" s="63">
        <v>1.1200000000000001</v>
      </c>
      <c r="I354" s="63">
        <v>1.252</v>
      </c>
      <c r="J354" s="38">
        <v>234</v>
      </c>
      <c r="K354" s="39" t="s">
        <v>79</v>
      </c>
      <c r="L354" s="38">
        <v>40</v>
      </c>
      <c r="M354" s="556" t="s">
        <v>542</v>
      </c>
      <c r="N354" s="357"/>
      <c r="O354" s="357"/>
      <c r="P354" s="357"/>
      <c r="Q354" s="358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  <c r="AC354" s="265" t="s">
        <v>65</v>
      </c>
    </row>
    <row r="355" spans="1:29" x14ac:dyDescent="0.2">
      <c r="A355" s="362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3"/>
      <c r="M355" s="359" t="s">
        <v>43</v>
      </c>
      <c r="N355" s="360"/>
      <c r="O355" s="360"/>
      <c r="P355" s="360"/>
      <c r="Q355" s="360"/>
      <c r="R355" s="360"/>
      <c r="S355" s="361"/>
      <c r="T355" s="43" t="s">
        <v>42</v>
      </c>
      <c r="U355" s="44">
        <f>IFERROR(U350/H350,"0")+IFERROR(U351/H351,"0")+IFERROR(U352/H352,"0")+IFERROR(U353/H353,"0")+IFERROR(U354/H354,"0")</f>
        <v>1.9047619047619047</v>
      </c>
      <c r="V355" s="44">
        <f>IFERROR(V350/H350,"0")+IFERROR(V351/H351,"0")+IFERROR(V352/H352,"0")+IFERROR(V353/H353,"0")+IFERROR(V354/H354,"0")</f>
        <v>2</v>
      </c>
      <c r="W355" s="44">
        <f>IFERROR(IF(W350="",0,W350),"0")+IFERROR(IF(W351="",0,W351),"0")+IFERROR(IF(W352="",0,W352),"0")+IFERROR(IF(W353="",0,W353),"0")+IFERROR(IF(W354="",0,W354),"0")</f>
        <v>1.506E-2</v>
      </c>
      <c r="X355" s="68"/>
      <c r="Y355" s="68"/>
    </row>
    <row r="356" spans="1:29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3"/>
      <c r="M356" s="359" t="s">
        <v>43</v>
      </c>
      <c r="N356" s="360"/>
      <c r="O356" s="360"/>
      <c r="P356" s="360"/>
      <c r="Q356" s="360"/>
      <c r="R356" s="360"/>
      <c r="S356" s="361"/>
      <c r="T356" s="43" t="s">
        <v>0</v>
      </c>
      <c r="U356" s="44">
        <f>IFERROR(SUM(U350:U354),"0")</f>
        <v>8</v>
      </c>
      <c r="V356" s="44">
        <f>IFERROR(SUM(V350:V354),"0")</f>
        <v>8.4</v>
      </c>
      <c r="W356" s="43"/>
      <c r="X356" s="68"/>
      <c r="Y356" s="68"/>
    </row>
    <row r="357" spans="1:29" ht="27.75" hidden="1" customHeight="1" x14ac:dyDescent="0.2">
      <c r="A357" s="352" t="s">
        <v>543</v>
      </c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55"/>
      <c r="Y357" s="55"/>
    </row>
    <row r="358" spans="1:29" ht="16.5" hidden="1" customHeight="1" x14ac:dyDescent="0.25">
      <c r="A358" s="353" t="s">
        <v>543</v>
      </c>
      <c r="B358" s="353"/>
      <c r="C358" s="353"/>
      <c r="D358" s="353"/>
      <c r="E358" s="353"/>
      <c r="F358" s="353"/>
      <c r="G358" s="353"/>
      <c r="H358" s="353"/>
      <c r="I358" s="353"/>
      <c r="J358" s="353"/>
      <c r="K358" s="353"/>
      <c r="L358" s="353"/>
      <c r="M358" s="353"/>
      <c r="N358" s="353"/>
      <c r="O358" s="353"/>
      <c r="P358" s="353"/>
      <c r="Q358" s="353"/>
      <c r="R358" s="353"/>
      <c r="S358" s="353"/>
      <c r="T358" s="353"/>
      <c r="U358" s="353"/>
      <c r="V358" s="353"/>
      <c r="W358" s="353"/>
      <c r="X358" s="66"/>
      <c r="Y358" s="66"/>
    </row>
    <row r="359" spans="1:29" ht="14.25" hidden="1" customHeight="1" x14ac:dyDescent="0.25">
      <c r="A359" s="354" t="s">
        <v>118</v>
      </c>
      <c r="B359" s="354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4"/>
      <c r="N359" s="354"/>
      <c r="O359" s="354"/>
      <c r="P359" s="354"/>
      <c r="Q359" s="354"/>
      <c r="R359" s="354"/>
      <c r="S359" s="354"/>
      <c r="T359" s="354"/>
      <c r="U359" s="354"/>
      <c r="V359" s="354"/>
      <c r="W359" s="354"/>
      <c r="X359" s="67"/>
      <c r="Y359" s="67"/>
    </row>
    <row r="360" spans="1:29" ht="27" hidden="1" customHeight="1" x14ac:dyDescent="0.25">
      <c r="A360" s="64" t="s">
        <v>544</v>
      </c>
      <c r="B360" s="64" t="s">
        <v>545</v>
      </c>
      <c r="C360" s="37">
        <v>4301011371</v>
      </c>
      <c r="D360" s="355">
        <v>4607091389067</v>
      </c>
      <c r="E360" s="355"/>
      <c r="F360" s="63">
        <v>0.88</v>
      </c>
      <c r="G360" s="38">
        <v>6</v>
      </c>
      <c r="H360" s="63">
        <v>5.28</v>
      </c>
      <c r="I360" s="63">
        <v>5.64</v>
      </c>
      <c r="J360" s="38">
        <v>104</v>
      </c>
      <c r="K360" s="39" t="s">
        <v>142</v>
      </c>
      <c r="L360" s="38">
        <v>55</v>
      </c>
      <c r="M360" s="5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57"/>
      <c r="O360" s="357"/>
      <c r="P360" s="357"/>
      <c r="Q360" s="358"/>
      <c r="R360" s="40" t="s">
        <v>48</v>
      </c>
      <c r="S360" s="40" t="s">
        <v>48</v>
      </c>
      <c r="T360" s="41" t="s">
        <v>0</v>
      </c>
      <c r="U360" s="59">
        <v>0</v>
      </c>
      <c r="V360" s="56">
        <f t="shared" ref="V360:V369" si="15">IFERROR(IF(U360="",0,CEILING((U360/$H360),1)*$H360),"")</f>
        <v>0</v>
      </c>
      <c r="W360" s="42" t="str">
        <f>IFERROR(IF(V360=0,"",ROUNDUP(V360/H360,0)*0.01196),"")</f>
        <v/>
      </c>
      <c r="X360" s="69" t="s">
        <v>48</v>
      </c>
      <c r="Y360" s="70" t="s">
        <v>48</v>
      </c>
      <c r="AC360" s="266" t="s">
        <v>65</v>
      </c>
    </row>
    <row r="361" spans="1:29" ht="27" customHeight="1" x14ac:dyDescent="0.25">
      <c r="A361" s="64" t="s">
        <v>546</v>
      </c>
      <c r="B361" s="64" t="s">
        <v>547</v>
      </c>
      <c r="C361" s="37">
        <v>4301011363</v>
      </c>
      <c r="D361" s="355">
        <v>4607091383522</v>
      </c>
      <c r="E361" s="355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114</v>
      </c>
      <c r="L361" s="38">
        <v>55</v>
      </c>
      <c r="M361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57"/>
      <c r="O361" s="357"/>
      <c r="P361" s="357"/>
      <c r="Q361" s="358"/>
      <c r="R361" s="40" t="s">
        <v>48</v>
      </c>
      <c r="S361" s="40" t="s">
        <v>48</v>
      </c>
      <c r="T361" s="41" t="s">
        <v>0</v>
      </c>
      <c r="U361" s="59">
        <v>15</v>
      </c>
      <c r="V361" s="56">
        <f t="shared" si="15"/>
        <v>15.84</v>
      </c>
      <c r="W361" s="42">
        <f>IFERROR(IF(V361=0,"",ROUNDUP(V361/H361,0)*0.01196),"")</f>
        <v>3.5880000000000002E-2</v>
      </c>
      <c r="X361" s="69" t="s">
        <v>48</v>
      </c>
      <c r="Y361" s="70" t="s">
        <v>48</v>
      </c>
      <c r="AC361" s="267" t="s">
        <v>65</v>
      </c>
    </row>
    <row r="362" spans="1:29" ht="27" hidden="1" customHeight="1" x14ac:dyDescent="0.25">
      <c r="A362" s="64" t="s">
        <v>548</v>
      </c>
      <c r="B362" s="64" t="s">
        <v>549</v>
      </c>
      <c r="C362" s="37">
        <v>4301011431</v>
      </c>
      <c r="D362" s="355">
        <v>4607091384437</v>
      </c>
      <c r="E362" s="355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114</v>
      </c>
      <c r="L362" s="38">
        <v>50</v>
      </c>
      <c r="M362" s="559" t="s">
        <v>550</v>
      </c>
      <c r="N362" s="357"/>
      <c r="O362" s="357"/>
      <c r="P362" s="357"/>
      <c r="Q362" s="358"/>
      <c r="R362" s="40" t="s">
        <v>48</v>
      </c>
      <c r="S362" s="40" t="s">
        <v>48</v>
      </c>
      <c r="T362" s="41" t="s">
        <v>0</v>
      </c>
      <c r="U362" s="59">
        <v>0</v>
      </c>
      <c r="V362" s="56">
        <f t="shared" si="15"/>
        <v>0</v>
      </c>
      <c r="W362" s="42" t="str">
        <f>IFERROR(IF(V362=0,"",ROUNDUP(V362/H362,0)*0.01196),"")</f>
        <v/>
      </c>
      <c r="X362" s="69" t="s">
        <v>48</v>
      </c>
      <c r="Y362" s="70" t="s">
        <v>48</v>
      </c>
      <c r="AC362" s="268" t="s">
        <v>65</v>
      </c>
    </row>
    <row r="363" spans="1:29" ht="27" hidden="1" customHeight="1" x14ac:dyDescent="0.25">
      <c r="A363" s="64" t="s">
        <v>551</v>
      </c>
      <c r="B363" s="64" t="s">
        <v>552</v>
      </c>
      <c r="C363" s="37">
        <v>4301011365</v>
      </c>
      <c r="D363" s="355">
        <v>4607091389104</v>
      </c>
      <c r="E363" s="355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114</v>
      </c>
      <c r="L363" s="38">
        <v>55</v>
      </c>
      <c r="M363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57"/>
      <c r="O363" s="357"/>
      <c r="P363" s="357"/>
      <c r="Q363" s="358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269" t="s">
        <v>65</v>
      </c>
    </row>
    <row r="364" spans="1:29" ht="27" hidden="1" customHeight="1" x14ac:dyDescent="0.25">
      <c r="A364" s="64" t="s">
        <v>553</v>
      </c>
      <c r="B364" s="64" t="s">
        <v>554</v>
      </c>
      <c r="C364" s="37">
        <v>4301011142</v>
      </c>
      <c r="D364" s="355">
        <v>4607091389036</v>
      </c>
      <c r="E364" s="355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9" t="s">
        <v>142</v>
      </c>
      <c r="L364" s="38">
        <v>50</v>
      </c>
      <c r="M364" s="561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57"/>
      <c r="O364" s="357"/>
      <c r="P364" s="357"/>
      <c r="Q364" s="358"/>
      <c r="R364" s="40" t="s">
        <v>48</v>
      </c>
      <c r="S364" s="40" t="s">
        <v>48</v>
      </c>
      <c r="T364" s="41" t="s">
        <v>0</v>
      </c>
      <c r="U364" s="59">
        <v>0</v>
      </c>
      <c r="V364" s="56">
        <f t="shared" si="15"/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70" t="s">
        <v>65</v>
      </c>
    </row>
    <row r="365" spans="1:29" ht="27" hidden="1" customHeight="1" x14ac:dyDescent="0.25">
      <c r="A365" s="64" t="s">
        <v>555</v>
      </c>
      <c r="B365" s="64" t="s">
        <v>556</v>
      </c>
      <c r="C365" s="37">
        <v>4301011367</v>
      </c>
      <c r="D365" s="355">
        <v>4680115880603</v>
      </c>
      <c r="E365" s="355"/>
      <c r="F365" s="63">
        <v>0.6</v>
      </c>
      <c r="G365" s="38">
        <v>6</v>
      </c>
      <c r="H365" s="63">
        <v>3.6</v>
      </c>
      <c r="I365" s="63">
        <v>3.84</v>
      </c>
      <c r="J365" s="38">
        <v>120</v>
      </c>
      <c r="K365" s="39" t="s">
        <v>114</v>
      </c>
      <c r="L365" s="38">
        <v>55</v>
      </c>
      <c r="M365" s="562" t="s">
        <v>557</v>
      </c>
      <c r="N365" s="357"/>
      <c r="O365" s="357"/>
      <c r="P365" s="357"/>
      <c r="Q365" s="358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si="15"/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71" t="s">
        <v>65</v>
      </c>
    </row>
    <row r="366" spans="1:29" ht="27" hidden="1" customHeight="1" x14ac:dyDescent="0.25">
      <c r="A366" s="64" t="s">
        <v>558</v>
      </c>
      <c r="B366" s="64" t="s">
        <v>559</v>
      </c>
      <c r="C366" s="37">
        <v>4301011168</v>
      </c>
      <c r="D366" s="355">
        <v>4607091389999</v>
      </c>
      <c r="E366" s="355"/>
      <c r="F366" s="63">
        <v>0.6</v>
      </c>
      <c r="G366" s="38">
        <v>6</v>
      </c>
      <c r="H366" s="63">
        <v>3.6</v>
      </c>
      <c r="I366" s="63">
        <v>3.84</v>
      </c>
      <c r="J366" s="38">
        <v>120</v>
      </c>
      <c r="K366" s="39" t="s">
        <v>114</v>
      </c>
      <c r="L366" s="38">
        <v>55</v>
      </c>
      <c r="M366" s="563" t="s">
        <v>560</v>
      </c>
      <c r="N366" s="357"/>
      <c r="O366" s="357"/>
      <c r="P366" s="357"/>
      <c r="Q366" s="358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72" t="s">
        <v>65</v>
      </c>
    </row>
    <row r="367" spans="1:29" ht="27" hidden="1" customHeight="1" x14ac:dyDescent="0.25">
      <c r="A367" s="64" t="s">
        <v>561</v>
      </c>
      <c r="B367" s="64" t="s">
        <v>562</v>
      </c>
      <c r="C367" s="37">
        <v>4301011372</v>
      </c>
      <c r="D367" s="355">
        <v>4680115882782</v>
      </c>
      <c r="E367" s="355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114</v>
      </c>
      <c r="L367" s="38">
        <v>50</v>
      </c>
      <c r="M367" s="564" t="s">
        <v>563</v>
      </c>
      <c r="N367" s="357"/>
      <c r="O367" s="357"/>
      <c r="P367" s="357"/>
      <c r="Q367" s="358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3" t="s">
        <v>65</v>
      </c>
    </row>
    <row r="368" spans="1:29" ht="27" hidden="1" customHeight="1" x14ac:dyDescent="0.25">
      <c r="A368" s="64" t="s">
        <v>564</v>
      </c>
      <c r="B368" s="64" t="s">
        <v>565</v>
      </c>
      <c r="C368" s="37">
        <v>4301011190</v>
      </c>
      <c r="D368" s="355">
        <v>4607091389098</v>
      </c>
      <c r="E368" s="355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9" t="s">
        <v>142</v>
      </c>
      <c r="L368" s="38">
        <v>50</v>
      </c>
      <c r="M368" s="5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57"/>
      <c r="O368" s="357"/>
      <c r="P368" s="357"/>
      <c r="Q368" s="358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IFERROR(IF(V368=0,"",ROUNDUP(V368/H368,0)*0.00753),"")</f>
        <v/>
      </c>
      <c r="X368" s="69" t="s">
        <v>48</v>
      </c>
      <c r="Y368" s="70" t="s">
        <v>48</v>
      </c>
      <c r="AC368" s="274" t="s">
        <v>65</v>
      </c>
    </row>
    <row r="369" spans="1:29" ht="27" hidden="1" customHeight="1" x14ac:dyDescent="0.25">
      <c r="A369" s="64" t="s">
        <v>566</v>
      </c>
      <c r="B369" s="64" t="s">
        <v>567</v>
      </c>
      <c r="C369" s="37">
        <v>4301011366</v>
      </c>
      <c r="D369" s="355">
        <v>4607091389982</v>
      </c>
      <c r="E369" s="355"/>
      <c r="F369" s="63">
        <v>0.6</v>
      </c>
      <c r="G369" s="38">
        <v>6</v>
      </c>
      <c r="H369" s="63">
        <v>3.6</v>
      </c>
      <c r="I369" s="63">
        <v>3.84</v>
      </c>
      <c r="J369" s="38">
        <v>120</v>
      </c>
      <c r="K369" s="39" t="s">
        <v>114</v>
      </c>
      <c r="L369" s="38">
        <v>55</v>
      </c>
      <c r="M369" s="566" t="s">
        <v>568</v>
      </c>
      <c r="N369" s="357"/>
      <c r="O369" s="357"/>
      <c r="P369" s="357"/>
      <c r="Q369" s="358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IFERROR(IF(V369=0,"",ROUNDUP(V369/H369,0)*0.00937),"")</f>
        <v/>
      </c>
      <c r="X369" s="69" t="s">
        <v>48</v>
      </c>
      <c r="Y369" s="70" t="s">
        <v>48</v>
      </c>
      <c r="AC369" s="275" t="s">
        <v>65</v>
      </c>
    </row>
    <row r="370" spans="1:29" x14ac:dyDescent="0.2">
      <c r="A370" s="362"/>
      <c r="B370" s="362"/>
      <c r="C370" s="362"/>
      <c r="D370" s="362"/>
      <c r="E370" s="362"/>
      <c r="F370" s="362"/>
      <c r="G370" s="362"/>
      <c r="H370" s="362"/>
      <c r="I370" s="362"/>
      <c r="J370" s="362"/>
      <c r="K370" s="362"/>
      <c r="L370" s="363"/>
      <c r="M370" s="359" t="s">
        <v>43</v>
      </c>
      <c r="N370" s="360"/>
      <c r="O370" s="360"/>
      <c r="P370" s="360"/>
      <c r="Q370" s="360"/>
      <c r="R370" s="360"/>
      <c r="S370" s="361"/>
      <c r="T370" s="43" t="s">
        <v>42</v>
      </c>
      <c r="U370" s="44">
        <f>IFERROR(U360/H360,"0")+IFERROR(U361/H361,"0")+IFERROR(U362/H362,"0")+IFERROR(U363/H363,"0")+IFERROR(U364/H364,"0")+IFERROR(U365/H365,"0")+IFERROR(U366/H366,"0")+IFERROR(U367/H367,"0")+IFERROR(U368/H368,"0")+IFERROR(U369/H369,"0")</f>
        <v>2.8409090909090908</v>
      </c>
      <c r="V370" s="44">
        <f>IFERROR(V360/H360,"0")+IFERROR(V361/H361,"0")+IFERROR(V362/H362,"0")+IFERROR(V363/H363,"0")+IFERROR(V364/H364,"0")+IFERROR(V365/H365,"0")+IFERROR(V366/H366,"0")+IFERROR(V367/H367,"0")+IFERROR(V368/H368,"0")+IFERROR(V369/H369,"0")</f>
        <v>3</v>
      </c>
      <c r="W370" s="44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3.5880000000000002E-2</v>
      </c>
      <c r="X370" s="68"/>
      <c r="Y370" s="68"/>
    </row>
    <row r="371" spans="1:29" x14ac:dyDescent="0.2">
      <c r="A371" s="362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3"/>
      <c r="M371" s="359" t="s">
        <v>43</v>
      </c>
      <c r="N371" s="360"/>
      <c r="O371" s="360"/>
      <c r="P371" s="360"/>
      <c r="Q371" s="360"/>
      <c r="R371" s="360"/>
      <c r="S371" s="361"/>
      <c r="T371" s="43" t="s">
        <v>0</v>
      </c>
      <c r="U371" s="44">
        <f>IFERROR(SUM(U360:U369),"0")</f>
        <v>15</v>
      </c>
      <c r="V371" s="44">
        <f>IFERROR(SUM(V360:V369),"0")</f>
        <v>15.84</v>
      </c>
      <c r="W371" s="43"/>
      <c r="X371" s="68"/>
      <c r="Y371" s="68"/>
    </row>
    <row r="372" spans="1:29" ht="14.25" hidden="1" customHeight="1" x14ac:dyDescent="0.25">
      <c r="A372" s="354" t="s">
        <v>111</v>
      </c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4"/>
      <c r="N372" s="354"/>
      <c r="O372" s="354"/>
      <c r="P372" s="354"/>
      <c r="Q372" s="354"/>
      <c r="R372" s="354"/>
      <c r="S372" s="354"/>
      <c r="T372" s="354"/>
      <c r="U372" s="354"/>
      <c r="V372" s="354"/>
      <c r="W372" s="354"/>
      <c r="X372" s="67"/>
      <c r="Y372" s="67"/>
    </row>
    <row r="373" spans="1:29" ht="16.5" hidden="1" customHeight="1" x14ac:dyDescent="0.25">
      <c r="A373" s="64" t="s">
        <v>569</v>
      </c>
      <c r="B373" s="64" t="s">
        <v>570</v>
      </c>
      <c r="C373" s="37">
        <v>4301020222</v>
      </c>
      <c r="D373" s="355">
        <v>4607091388930</v>
      </c>
      <c r="E373" s="355"/>
      <c r="F373" s="63">
        <v>0.88</v>
      </c>
      <c r="G373" s="38">
        <v>6</v>
      </c>
      <c r="H373" s="63">
        <v>5.28</v>
      </c>
      <c r="I373" s="63">
        <v>5.64</v>
      </c>
      <c r="J373" s="38">
        <v>104</v>
      </c>
      <c r="K373" s="39" t="s">
        <v>114</v>
      </c>
      <c r="L373" s="38">
        <v>55</v>
      </c>
      <c r="M373" s="5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57"/>
      <c r="O373" s="357"/>
      <c r="P373" s="357"/>
      <c r="Q373" s="358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IFERROR(IF(V373=0,"",ROUNDUP(V373/H373,0)*0.01196),"")</f>
        <v/>
      </c>
      <c r="X373" s="69" t="s">
        <v>48</v>
      </c>
      <c r="Y373" s="70" t="s">
        <v>48</v>
      </c>
      <c r="AC373" s="276" t="s">
        <v>65</v>
      </c>
    </row>
    <row r="374" spans="1:29" ht="16.5" hidden="1" customHeight="1" x14ac:dyDescent="0.25">
      <c r="A374" s="64" t="s">
        <v>571</v>
      </c>
      <c r="B374" s="64" t="s">
        <v>572</v>
      </c>
      <c r="C374" s="37">
        <v>4301020206</v>
      </c>
      <c r="D374" s="355">
        <v>4680115880054</v>
      </c>
      <c r="E374" s="355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114</v>
      </c>
      <c r="L374" s="38">
        <v>55</v>
      </c>
      <c r="M374" s="568" t="s">
        <v>573</v>
      </c>
      <c r="N374" s="357"/>
      <c r="O374" s="357"/>
      <c r="P374" s="357"/>
      <c r="Q374" s="35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77" t="s">
        <v>65</v>
      </c>
    </row>
    <row r="375" spans="1:29" hidden="1" x14ac:dyDescent="0.2">
      <c r="A375" s="362"/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3"/>
      <c r="M375" s="359" t="s">
        <v>43</v>
      </c>
      <c r="N375" s="360"/>
      <c r="O375" s="360"/>
      <c r="P375" s="360"/>
      <c r="Q375" s="360"/>
      <c r="R375" s="360"/>
      <c r="S375" s="361"/>
      <c r="T375" s="43" t="s">
        <v>42</v>
      </c>
      <c r="U375" s="44">
        <f>IFERROR(U373/H373,"0")+IFERROR(U374/H374,"0")</f>
        <v>0</v>
      </c>
      <c r="V375" s="44">
        <f>IFERROR(V373/H373,"0")+IFERROR(V374/H374,"0")</f>
        <v>0</v>
      </c>
      <c r="W375" s="44">
        <f>IFERROR(IF(W373="",0,W373),"0")+IFERROR(IF(W374="",0,W374),"0")</f>
        <v>0</v>
      </c>
      <c r="X375" s="68"/>
      <c r="Y375" s="68"/>
    </row>
    <row r="376" spans="1:29" hidden="1" x14ac:dyDescent="0.2">
      <c r="A376" s="362"/>
      <c r="B376" s="362"/>
      <c r="C376" s="362"/>
      <c r="D376" s="362"/>
      <c r="E376" s="362"/>
      <c r="F376" s="362"/>
      <c r="G376" s="362"/>
      <c r="H376" s="362"/>
      <c r="I376" s="362"/>
      <c r="J376" s="362"/>
      <c r="K376" s="362"/>
      <c r="L376" s="363"/>
      <c r="M376" s="359" t="s">
        <v>43</v>
      </c>
      <c r="N376" s="360"/>
      <c r="O376" s="360"/>
      <c r="P376" s="360"/>
      <c r="Q376" s="360"/>
      <c r="R376" s="360"/>
      <c r="S376" s="361"/>
      <c r="T376" s="43" t="s">
        <v>0</v>
      </c>
      <c r="U376" s="44">
        <f>IFERROR(SUM(U373:U374),"0")</f>
        <v>0</v>
      </c>
      <c r="V376" s="44">
        <f>IFERROR(SUM(V373:V374),"0")</f>
        <v>0</v>
      </c>
      <c r="W376" s="43"/>
      <c r="X376" s="68"/>
      <c r="Y376" s="68"/>
    </row>
    <row r="377" spans="1:29" ht="14.25" hidden="1" customHeight="1" x14ac:dyDescent="0.25">
      <c r="A377" s="354" t="s">
        <v>75</v>
      </c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4"/>
      <c r="N377" s="354"/>
      <c r="O377" s="354"/>
      <c r="P377" s="354"/>
      <c r="Q377" s="354"/>
      <c r="R377" s="354"/>
      <c r="S377" s="354"/>
      <c r="T377" s="354"/>
      <c r="U377" s="354"/>
      <c r="V377" s="354"/>
      <c r="W377" s="354"/>
      <c r="X377" s="67"/>
      <c r="Y377" s="67"/>
    </row>
    <row r="378" spans="1:29" ht="27" hidden="1" customHeight="1" x14ac:dyDescent="0.25">
      <c r="A378" s="64" t="s">
        <v>574</v>
      </c>
      <c r="B378" s="64" t="s">
        <v>575</v>
      </c>
      <c r="C378" s="37">
        <v>4301031198</v>
      </c>
      <c r="D378" s="355">
        <v>4607091383348</v>
      </c>
      <c r="E378" s="355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114</v>
      </c>
      <c r="L378" s="38">
        <v>55</v>
      </c>
      <c r="M378" s="56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57"/>
      <c r="O378" s="357"/>
      <c r="P378" s="357"/>
      <c r="Q378" s="358"/>
      <c r="R378" s="40" t="s">
        <v>48</v>
      </c>
      <c r="S378" s="40" t="s">
        <v>48</v>
      </c>
      <c r="T378" s="41" t="s">
        <v>0</v>
      </c>
      <c r="U378" s="59">
        <v>0</v>
      </c>
      <c r="V378" s="56">
        <f t="shared" ref="V378:V383" si="16"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78" t="s">
        <v>65</v>
      </c>
    </row>
    <row r="379" spans="1:29" ht="27" hidden="1" customHeight="1" x14ac:dyDescent="0.25">
      <c r="A379" s="64" t="s">
        <v>576</v>
      </c>
      <c r="B379" s="64" t="s">
        <v>577</v>
      </c>
      <c r="C379" s="37">
        <v>4301031188</v>
      </c>
      <c r="D379" s="355">
        <v>4607091383386</v>
      </c>
      <c r="E379" s="355"/>
      <c r="F379" s="63">
        <v>0.88</v>
      </c>
      <c r="G379" s="38">
        <v>6</v>
      </c>
      <c r="H379" s="63">
        <v>5.28</v>
      </c>
      <c r="I379" s="63">
        <v>5.64</v>
      </c>
      <c r="J379" s="38">
        <v>104</v>
      </c>
      <c r="K379" s="39" t="s">
        <v>79</v>
      </c>
      <c r="L379" s="38">
        <v>55</v>
      </c>
      <c r="M379" s="57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57"/>
      <c r="O379" s="357"/>
      <c r="P379" s="357"/>
      <c r="Q379" s="358"/>
      <c r="R379" s="40" t="s">
        <v>48</v>
      </c>
      <c r="S379" s="40" t="s">
        <v>48</v>
      </c>
      <c r="T379" s="41" t="s">
        <v>0</v>
      </c>
      <c r="U379" s="59">
        <v>0</v>
      </c>
      <c r="V379" s="56">
        <f t="shared" si="16"/>
        <v>0</v>
      </c>
      <c r="W379" s="42" t="str">
        <f>IFERROR(IF(V379=0,"",ROUNDUP(V379/H379,0)*0.01196),"")</f>
        <v/>
      </c>
      <c r="X379" s="69" t="s">
        <v>48</v>
      </c>
      <c r="Y379" s="70" t="s">
        <v>48</v>
      </c>
      <c r="AC379" s="279" t="s">
        <v>65</v>
      </c>
    </row>
    <row r="380" spans="1:29" ht="27" hidden="1" customHeight="1" x14ac:dyDescent="0.25">
      <c r="A380" s="64" t="s">
        <v>578</v>
      </c>
      <c r="B380" s="64" t="s">
        <v>579</v>
      </c>
      <c r="C380" s="37">
        <v>4301031189</v>
      </c>
      <c r="D380" s="355">
        <v>4607091383355</v>
      </c>
      <c r="E380" s="355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79</v>
      </c>
      <c r="L380" s="38">
        <v>55</v>
      </c>
      <c r="M380" s="571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57"/>
      <c r="O380" s="357"/>
      <c r="P380" s="357"/>
      <c r="Q380" s="358"/>
      <c r="R380" s="40" t="s">
        <v>48</v>
      </c>
      <c r="S380" s="40" t="s">
        <v>48</v>
      </c>
      <c r="T380" s="41" t="s">
        <v>0</v>
      </c>
      <c r="U380" s="59">
        <v>0</v>
      </c>
      <c r="V380" s="56">
        <f t="shared" si="16"/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  <c r="AC380" s="280" t="s">
        <v>65</v>
      </c>
    </row>
    <row r="381" spans="1:29" ht="27" hidden="1" customHeight="1" x14ac:dyDescent="0.25">
      <c r="A381" s="64" t="s">
        <v>580</v>
      </c>
      <c r="B381" s="64" t="s">
        <v>581</v>
      </c>
      <c r="C381" s="37">
        <v>4301031214</v>
      </c>
      <c r="D381" s="355">
        <v>4680115882072</v>
      </c>
      <c r="E381" s="355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114</v>
      </c>
      <c r="L381" s="38">
        <v>55</v>
      </c>
      <c r="M381" s="572" t="s">
        <v>582</v>
      </c>
      <c r="N381" s="357"/>
      <c r="O381" s="357"/>
      <c r="P381" s="357"/>
      <c r="Q381" s="358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si="16"/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  <c r="AC381" s="281" t="s">
        <v>65</v>
      </c>
    </row>
    <row r="382" spans="1:29" ht="27" hidden="1" customHeight="1" x14ac:dyDescent="0.25">
      <c r="A382" s="64" t="s">
        <v>583</v>
      </c>
      <c r="B382" s="64" t="s">
        <v>584</v>
      </c>
      <c r="C382" s="37">
        <v>4301031217</v>
      </c>
      <c r="D382" s="355">
        <v>4680115882102</v>
      </c>
      <c r="E382" s="355"/>
      <c r="F382" s="63">
        <v>0.6</v>
      </c>
      <c r="G382" s="38">
        <v>6</v>
      </c>
      <c r="H382" s="63">
        <v>3.6</v>
      </c>
      <c r="I382" s="63">
        <v>3.81</v>
      </c>
      <c r="J382" s="38">
        <v>120</v>
      </c>
      <c r="K382" s="39" t="s">
        <v>79</v>
      </c>
      <c r="L382" s="38">
        <v>55</v>
      </c>
      <c r="M382" s="573" t="s">
        <v>585</v>
      </c>
      <c r="N382" s="357"/>
      <c r="O382" s="357"/>
      <c r="P382" s="357"/>
      <c r="Q382" s="358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6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282" t="s">
        <v>65</v>
      </c>
    </row>
    <row r="383" spans="1:29" ht="27" hidden="1" customHeight="1" x14ac:dyDescent="0.25">
      <c r="A383" s="64" t="s">
        <v>586</v>
      </c>
      <c r="B383" s="64" t="s">
        <v>587</v>
      </c>
      <c r="C383" s="37">
        <v>4301031216</v>
      </c>
      <c r="D383" s="355">
        <v>4680115882096</v>
      </c>
      <c r="E383" s="355"/>
      <c r="F383" s="63">
        <v>0.6</v>
      </c>
      <c r="G383" s="38">
        <v>6</v>
      </c>
      <c r="H383" s="63">
        <v>3.6</v>
      </c>
      <c r="I383" s="63">
        <v>3.81</v>
      </c>
      <c r="J383" s="38">
        <v>120</v>
      </c>
      <c r="K383" s="39" t="s">
        <v>79</v>
      </c>
      <c r="L383" s="38">
        <v>55</v>
      </c>
      <c r="M383" s="574" t="s">
        <v>588</v>
      </c>
      <c r="N383" s="357"/>
      <c r="O383" s="357"/>
      <c r="P383" s="357"/>
      <c r="Q383" s="358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6"/>
        <v>0</v>
      </c>
      <c r="W383" s="42" t="str">
        <f>IFERROR(IF(V383=0,"",ROUNDUP(V383/H383,0)*0.00937),"")</f>
        <v/>
      </c>
      <c r="X383" s="69" t="s">
        <v>48</v>
      </c>
      <c r="Y383" s="70" t="s">
        <v>48</v>
      </c>
      <c r="AC383" s="283" t="s">
        <v>65</v>
      </c>
    </row>
    <row r="384" spans="1:29" hidden="1" x14ac:dyDescent="0.2">
      <c r="A384" s="362"/>
      <c r="B384" s="362"/>
      <c r="C384" s="362"/>
      <c r="D384" s="362"/>
      <c r="E384" s="362"/>
      <c r="F384" s="362"/>
      <c r="G384" s="362"/>
      <c r="H384" s="362"/>
      <c r="I384" s="362"/>
      <c r="J384" s="362"/>
      <c r="K384" s="362"/>
      <c r="L384" s="363"/>
      <c r="M384" s="359" t="s">
        <v>43</v>
      </c>
      <c r="N384" s="360"/>
      <c r="O384" s="360"/>
      <c r="P384" s="360"/>
      <c r="Q384" s="360"/>
      <c r="R384" s="360"/>
      <c r="S384" s="361"/>
      <c r="T384" s="43" t="s">
        <v>42</v>
      </c>
      <c r="U384" s="44">
        <f>IFERROR(U378/H378,"0")+IFERROR(U379/H379,"0")+IFERROR(U380/H380,"0")+IFERROR(U381/H381,"0")+IFERROR(U382/H382,"0")+IFERROR(U383/H383,"0")</f>
        <v>0</v>
      </c>
      <c r="V384" s="44">
        <f>IFERROR(V378/H378,"0")+IFERROR(V379/H379,"0")+IFERROR(V380/H380,"0")+IFERROR(V381/H381,"0")+IFERROR(V382/H382,"0")+IFERROR(V383/H383,"0")</f>
        <v>0</v>
      </c>
      <c r="W384" s="44">
        <f>IFERROR(IF(W378="",0,W378),"0")+IFERROR(IF(W379="",0,W379),"0")+IFERROR(IF(W380="",0,W380),"0")+IFERROR(IF(W381="",0,W381),"0")+IFERROR(IF(W382="",0,W382),"0")+IFERROR(IF(W383="",0,W383),"0")</f>
        <v>0</v>
      </c>
      <c r="X384" s="68"/>
      <c r="Y384" s="68"/>
    </row>
    <row r="385" spans="1:29" hidden="1" x14ac:dyDescent="0.2">
      <c r="A385" s="362"/>
      <c r="B385" s="362"/>
      <c r="C385" s="362"/>
      <c r="D385" s="362"/>
      <c r="E385" s="362"/>
      <c r="F385" s="362"/>
      <c r="G385" s="362"/>
      <c r="H385" s="362"/>
      <c r="I385" s="362"/>
      <c r="J385" s="362"/>
      <c r="K385" s="362"/>
      <c r="L385" s="363"/>
      <c r="M385" s="359" t="s">
        <v>43</v>
      </c>
      <c r="N385" s="360"/>
      <c r="O385" s="360"/>
      <c r="P385" s="360"/>
      <c r="Q385" s="360"/>
      <c r="R385" s="360"/>
      <c r="S385" s="361"/>
      <c r="T385" s="43" t="s">
        <v>0</v>
      </c>
      <c r="U385" s="44">
        <f>IFERROR(SUM(U378:U383),"0")</f>
        <v>0</v>
      </c>
      <c r="V385" s="44">
        <f>IFERROR(SUM(V378:V383),"0")</f>
        <v>0</v>
      </c>
      <c r="W385" s="43"/>
      <c r="X385" s="68"/>
      <c r="Y385" s="68"/>
    </row>
    <row r="386" spans="1:29" ht="14.25" hidden="1" customHeight="1" x14ac:dyDescent="0.25">
      <c r="A386" s="354" t="s">
        <v>80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67"/>
      <c r="Y386" s="67"/>
    </row>
    <row r="387" spans="1:29" ht="16.5" hidden="1" customHeight="1" x14ac:dyDescent="0.25">
      <c r="A387" s="64" t="s">
        <v>589</v>
      </c>
      <c r="B387" s="64" t="s">
        <v>590</v>
      </c>
      <c r="C387" s="37">
        <v>4301051230</v>
      </c>
      <c r="D387" s="355">
        <v>4607091383409</v>
      </c>
      <c r="E387" s="355"/>
      <c r="F387" s="63">
        <v>1.3</v>
      </c>
      <c r="G387" s="38">
        <v>6</v>
      </c>
      <c r="H387" s="63">
        <v>7.8</v>
      </c>
      <c r="I387" s="63">
        <v>8.3460000000000001</v>
      </c>
      <c r="J387" s="38">
        <v>56</v>
      </c>
      <c r="K387" s="39" t="s">
        <v>79</v>
      </c>
      <c r="L387" s="38">
        <v>45</v>
      </c>
      <c r="M38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57"/>
      <c r="O387" s="357"/>
      <c r="P387" s="357"/>
      <c r="Q387" s="358"/>
      <c r="R387" s="40" t="s">
        <v>48</v>
      </c>
      <c r="S387" s="40" t="s">
        <v>48</v>
      </c>
      <c r="T387" s="41" t="s">
        <v>0</v>
      </c>
      <c r="U387" s="59">
        <v>0</v>
      </c>
      <c r="V387" s="56">
        <f>IFERROR(IF(U387="",0,CEILING((U387/$H387),1)*$H387),"")</f>
        <v>0</v>
      </c>
      <c r="W387" s="42" t="str">
        <f>IFERROR(IF(V387=0,"",ROUNDUP(V387/H387,0)*0.02175),"")</f>
        <v/>
      </c>
      <c r="X387" s="69" t="s">
        <v>48</v>
      </c>
      <c r="Y387" s="70" t="s">
        <v>48</v>
      </c>
      <c r="AC387" s="284" t="s">
        <v>65</v>
      </c>
    </row>
    <row r="388" spans="1:29" ht="16.5" hidden="1" customHeight="1" x14ac:dyDescent="0.25">
      <c r="A388" s="64" t="s">
        <v>591</v>
      </c>
      <c r="B388" s="64" t="s">
        <v>592</v>
      </c>
      <c r="C388" s="37">
        <v>4301051231</v>
      </c>
      <c r="D388" s="355">
        <v>4607091383416</v>
      </c>
      <c r="E388" s="355"/>
      <c r="F388" s="63">
        <v>1.3</v>
      </c>
      <c r="G388" s="38">
        <v>6</v>
      </c>
      <c r="H388" s="63">
        <v>7.8</v>
      </c>
      <c r="I388" s="63">
        <v>8.3460000000000001</v>
      </c>
      <c r="J388" s="38">
        <v>56</v>
      </c>
      <c r="K388" s="39" t="s">
        <v>79</v>
      </c>
      <c r="L388" s="38">
        <v>45</v>
      </c>
      <c r="M388" s="5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57"/>
      <c r="O388" s="357"/>
      <c r="P388" s="357"/>
      <c r="Q388" s="358"/>
      <c r="R388" s="40" t="s">
        <v>48</v>
      </c>
      <c r="S388" s="40" t="s">
        <v>48</v>
      </c>
      <c r="T388" s="41" t="s">
        <v>0</v>
      </c>
      <c r="U388" s="59">
        <v>0</v>
      </c>
      <c r="V388" s="56">
        <f>IFERROR(IF(U388="",0,CEILING((U388/$H388),1)*$H388),"")</f>
        <v>0</v>
      </c>
      <c r="W388" s="42" t="str">
        <f>IFERROR(IF(V388=0,"",ROUNDUP(V388/H388,0)*0.02175),"")</f>
        <v/>
      </c>
      <c r="X388" s="69" t="s">
        <v>48</v>
      </c>
      <c r="Y388" s="70" t="s">
        <v>48</v>
      </c>
      <c r="AC388" s="285" t="s">
        <v>65</v>
      </c>
    </row>
    <row r="389" spans="1:29" hidden="1" x14ac:dyDescent="0.2">
      <c r="A389" s="362"/>
      <c r="B389" s="362"/>
      <c r="C389" s="362"/>
      <c r="D389" s="362"/>
      <c r="E389" s="362"/>
      <c r="F389" s="362"/>
      <c r="G389" s="362"/>
      <c r="H389" s="362"/>
      <c r="I389" s="362"/>
      <c r="J389" s="362"/>
      <c r="K389" s="362"/>
      <c r="L389" s="363"/>
      <c r="M389" s="359" t="s">
        <v>43</v>
      </c>
      <c r="N389" s="360"/>
      <c r="O389" s="360"/>
      <c r="P389" s="360"/>
      <c r="Q389" s="360"/>
      <c r="R389" s="360"/>
      <c r="S389" s="361"/>
      <c r="T389" s="43" t="s">
        <v>42</v>
      </c>
      <c r="U389" s="44">
        <f>IFERROR(U387/H387,"0")+IFERROR(U388/H388,"0")</f>
        <v>0</v>
      </c>
      <c r="V389" s="44">
        <f>IFERROR(V387/H387,"0")+IFERROR(V388/H388,"0")</f>
        <v>0</v>
      </c>
      <c r="W389" s="44">
        <f>IFERROR(IF(W387="",0,W387),"0")+IFERROR(IF(W388="",0,W388),"0")</f>
        <v>0</v>
      </c>
      <c r="X389" s="68"/>
      <c r="Y389" s="68"/>
    </row>
    <row r="390" spans="1:29" hidden="1" x14ac:dyDescent="0.2">
      <c r="A390" s="362"/>
      <c r="B390" s="362"/>
      <c r="C390" s="362"/>
      <c r="D390" s="362"/>
      <c r="E390" s="362"/>
      <c r="F390" s="362"/>
      <c r="G390" s="362"/>
      <c r="H390" s="362"/>
      <c r="I390" s="362"/>
      <c r="J390" s="362"/>
      <c r="K390" s="362"/>
      <c r="L390" s="363"/>
      <c r="M390" s="359" t="s">
        <v>43</v>
      </c>
      <c r="N390" s="360"/>
      <c r="O390" s="360"/>
      <c r="P390" s="360"/>
      <c r="Q390" s="360"/>
      <c r="R390" s="360"/>
      <c r="S390" s="361"/>
      <c r="T390" s="43" t="s">
        <v>0</v>
      </c>
      <c r="U390" s="44">
        <f>IFERROR(SUM(U387:U388),"0")</f>
        <v>0</v>
      </c>
      <c r="V390" s="44">
        <f>IFERROR(SUM(V387:V388),"0")</f>
        <v>0</v>
      </c>
      <c r="W390" s="43"/>
      <c r="X390" s="68"/>
      <c r="Y390" s="68"/>
    </row>
    <row r="391" spans="1:29" ht="27.75" hidden="1" customHeight="1" x14ac:dyDescent="0.2">
      <c r="A391" s="352" t="s">
        <v>593</v>
      </c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55"/>
      <c r="Y391" s="55"/>
    </row>
    <row r="392" spans="1:29" ht="16.5" hidden="1" customHeight="1" x14ac:dyDescent="0.25">
      <c r="A392" s="353" t="s">
        <v>594</v>
      </c>
      <c r="B392" s="353"/>
      <c r="C392" s="353"/>
      <c r="D392" s="353"/>
      <c r="E392" s="353"/>
      <c r="F392" s="353"/>
      <c r="G392" s="353"/>
      <c r="H392" s="353"/>
      <c r="I392" s="353"/>
      <c r="J392" s="353"/>
      <c r="K392" s="353"/>
      <c r="L392" s="353"/>
      <c r="M392" s="353"/>
      <c r="N392" s="353"/>
      <c r="O392" s="353"/>
      <c r="P392" s="353"/>
      <c r="Q392" s="353"/>
      <c r="R392" s="353"/>
      <c r="S392" s="353"/>
      <c r="T392" s="353"/>
      <c r="U392" s="353"/>
      <c r="V392" s="353"/>
      <c r="W392" s="353"/>
      <c r="X392" s="66"/>
      <c r="Y392" s="66"/>
    </row>
    <row r="393" spans="1:29" ht="14.25" hidden="1" customHeight="1" x14ac:dyDescent="0.25">
      <c r="A393" s="354" t="s">
        <v>118</v>
      </c>
      <c r="B393" s="354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4"/>
      <c r="N393" s="354"/>
      <c r="O393" s="354"/>
      <c r="P393" s="354"/>
      <c r="Q393" s="354"/>
      <c r="R393" s="354"/>
      <c r="S393" s="354"/>
      <c r="T393" s="354"/>
      <c r="U393" s="354"/>
      <c r="V393" s="354"/>
      <c r="W393" s="354"/>
      <c r="X393" s="67"/>
      <c r="Y393" s="67"/>
    </row>
    <row r="394" spans="1:29" ht="27" hidden="1" customHeight="1" x14ac:dyDescent="0.25">
      <c r="A394" s="64" t="s">
        <v>595</v>
      </c>
      <c r="B394" s="64" t="s">
        <v>596</v>
      </c>
      <c r="C394" s="37">
        <v>4301011434</v>
      </c>
      <c r="D394" s="355">
        <v>4680115881099</v>
      </c>
      <c r="E394" s="355"/>
      <c r="F394" s="63">
        <v>1.5</v>
      </c>
      <c r="G394" s="38">
        <v>8</v>
      </c>
      <c r="H394" s="63">
        <v>12</v>
      </c>
      <c r="I394" s="63">
        <v>12.48</v>
      </c>
      <c r="J394" s="38">
        <v>56</v>
      </c>
      <c r="K394" s="39" t="s">
        <v>114</v>
      </c>
      <c r="L394" s="38">
        <v>50</v>
      </c>
      <c r="M394" s="577" t="s">
        <v>597</v>
      </c>
      <c r="N394" s="357"/>
      <c r="O394" s="357"/>
      <c r="P394" s="357"/>
      <c r="Q394" s="358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  <c r="AC394" s="286" t="s">
        <v>65</v>
      </c>
    </row>
    <row r="395" spans="1:29" ht="27" hidden="1" customHeight="1" x14ac:dyDescent="0.25">
      <c r="A395" s="64" t="s">
        <v>598</v>
      </c>
      <c r="B395" s="64" t="s">
        <v>599</v>
      </c>
      <c r="C395" s="37">
        <v>4301011435</v>
      </c>
      <c r="D395" s="355">
        <v>4680115881150</v>
      </c>
      <c r="E395" s="355"/>
      <c r="F395" s="63">
        <v>1.5</v>
      </c>
      <c r="G395" s="38">
        <v>8</v>
      </c>
      <c r="H395" s="63">
        <v>12</v>
      </c>
      <c r="I395" s="63">
        <v>12.48</v>
      </c>
      <c r="J395" s="38">
        <v>56</v>
      </c>
      <c r="K395" s="39" t="s">
        <v>114</v>
      </c>
      <c r="L395" s="38">
        <v>50</v>
      </c>
      <c r="M395" s="578" t="s">
        <v>600</v>
      </c>
      <c r="N395" s="357"/>
      <c r="O395" s="357"/>
      <c r="P395" s="357"/>
      <c r="Q395" s="358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  <c r="AC395" s="287" t="s">
        <v>65</v>
      </c>
    </row>
    <row r="396" spans="1:29" hidden="1" x14ac:dyDescent="0.2">
      <c r="A396" s="362"/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3"/>
      <c r="M396" s="359" t="s">
        <v>43</v>
      </c>
      <c r="N396" s="360"/>
      <c r="O396" s="360"/>
      <c r="P396" s="360"/>
      <c r="Q396" s="360"/>
      <c r="R396" s="360"/>
      <c r="S396" s="361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9" hidden="1" x14ac:dyDescent="0.2">
      <c r="A397" s="362"/>
      <c r="B397" s="362"/>
      <c r="C397" s="362"/>
      <c r="D397" s="362"/>
      <c r="E397" s="362"/>
      <c r="F397" s="362"/>
      <c r="G397" s="362"/>
      <c r="H397" s="362"/>
      <c r="I397" s="362"/>
      <c r="J397" s="362"/>
      <c r="K397" s="362"/>
      <c r="L397" s="363"/>
      <c r="M397" s="359" t="s">
        <v>43</v>
      </c>
      <c r="N397" s="360"/>
      <c r="O397" s="360"/>
      <c r="P397" s="360"/>
      <c r="Q397" s="360"/>
      <c r="R397" s="360"/>
      <c r="S397" s="361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9" ht="14.25" hidden="1" customHeight="1" x14ac:dyDescent="0.25">
      <c r="A398" s="354" t="s">
        <v>111</v>
      </c>
      <c r="B398" s="354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4"/>
      <c r="N398" s="354"/>
      <c r="O398" s="354"/>
      <c r="P398" s="354"/>
      <c r="Q398" s="354"/>
      <c r="R398" s="354"/>
      <c r="S398" s="354"/>
      <c r="T398" s="354"/>
      <c r="U398" s="354"/>
      <c r="V398" s="354"/>
      <c r="W398" s="354"/>
      <c r="X398" s="67"/>
      <c r="Y398" s="67"/>
    </row>
    <row r="399" spans="1:29" ht="16.5" hidden="1" customHeight="1" x14ac:dyDescent="0.25">
      <c r="A399" s="64" t="s">
        <v>601</v>
      </c>
      <c r="B399" s="64" t="s">
        <v>602</v>
      </c>
      <c r="C399" s="37">
        <v>4301020230</v>
      </c>
      <c r="D399" s="355">
        <v>4680115881112</v>
      </c>
      <c r="E399" s="355"/>
      <c r="F399" s="63">
        <v>1.35</v>
      </c>
      <c r="G399" s="38">
        <v>8</v>
      </c>
      <c r="H399" s="63">
        <v>10.8</v>
      </c>
      <c r="I399" s="63">
        <v>11.28</v>
      </c>
      <c r="J399" s="38">
        <v>56</v>
      </c>
      <c r="K399" s="39" t="s">
        <v>114</v>
      </c>
      <c r="L399" s="38">
        <v>50</v>
      </c>
      <c r="M399" s="579" t="s">
        <v>603</v>
      </c>
      <c r="N399" s="357"/>
      <c r="O399" s="357"/>
      <c r="P399" s="357"/>
      <c r="Q399" s="358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88" t="s">
        <v>65</v>
      </c>
    </row>
    <row r="400" spans="1:29" ht="27" hidden="1" customHeight="1" x14ac:dyDescent="0.25">
      <c r="A400" s="64" t="s">
        <v>604</v>
      </c>
      <c r="B400" s="64" t="s">
        <v>605</v>
      </c>
      <c r="C400" s="37">
        <v>4301020231</v>
      </c>
      <c r="D400" s="355">
        <v>4680115881129</v>
      </c>
      <c r="E400" s="355"/>
      <c r="F400" s="63">
        <v>1.8</v>
      </c>
      <c r="G400" s="38">
        <v>6</v>
      </c>
      <c r="H400" s="63">
        <v>10.8</v>
      </c>
      <c r="I400" s="63">
        <v>11.28</v>
      </c>
      <c r="J400" s="38">
        <v>56</v>
      </c>
      <c r="K400" s="39" t="s">
        <v>114</v>
      </c>
      <c r="L400" s="38">
        <v>50</v>
      </c>
      <c r="M400" s="580" t="s">
        <v>606</v>
      </c>
      <c r="N400" s="357"/>
      <c r="O400" s="357"/>
      <c r="P400" s="357"/>
      <c r="Q400" s="35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89" t="s">
        <v>65</v>
      </c>
    </row>
    <row r="401" spans="1:29" hidden="1" x14ac:dyDescent="0.2">
      <c r="A401" s="362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3"/>
      <c r="M401" s="359" t="s">
        <v>43</v>
      </c>
      <c r="N401" s="360"/>
      <c r="O401" s="360"/>
      <c r="P401" s="360"/>
      <c r="Q401" s="360"/>
      <c r="R401" s="360"/>
      <c r="S401" s="361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hidden="1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3"/>
      <c r="M402" s="359" t="s">
        <v>43</v>
      </c>
      <c r="N402" s="360"/>
      <c r="O402" s="360"/>
      <c r="P402" s="360"/>
      <c r="Q402" s="360"/>
      <c r="R402" s="360"/>
      <c r="S402" s="361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hidden="1" customHeight="1" x14ac:dyDescent="0.25">
      <c r="A403" s="354" t="s">
        <v>75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67"/>
      <c r="Y403" s="67"/>
    </row>
    <row r="404" spans="1:29" ht="27" hidden="1" customHeight="1" x14ac:dyDescent="0.25">
      <c r="A404" s="64" t="s">
        <v>607</v>
      </c>
      <c r="B404" s="64" t="s">
        <v>608</v>
      </c>
      <c r="C404" s="37">
        <v>4301031192</v>
      </c>
      <c r="D404" s="355">
        <v>4680115881167</v>
      </c>
      <c r="E404" s="355"/>
      <c r="F404" s="63">
        <v>0.63</v>
      </c>
      <c r="G404" s="38">
        <v>6</v>
      </c>
      <c r="H404" s="63">
        <v>3.78</v>
      </c>
      <c r="I404" s="63">
        <v>4.04</v>
      </c>
      <c r="J404" s="38">
        <v>156</v>
      </c>
      <c r="K404" s="39" t="s">
        <v>79</v>
      </c>
      <c r="L404" s="38">
        <v>40</v>
      </c>
      <c r="M404" s="581" t="s">
        <v>609</v>
      </c>
      <c r="N404" s="357"/>
      <c r="O404" s="357"/>
      <c r="P404" s="357"/>
      <c r="Q404" s="358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IFERROR(IF(V404=0,"",ROUNDUP(V404/H404,0)*0.00753),"")</f>
        <v/>
      </c>
      <c r="X404" s="69" t="s">
        <v>48</v>
      </c>
      <c r="Y404" s="70" t="s">
        <v>48</v>
      </c>
      <c r="AC404" s="290" t="s">
        <v>65</v>
      </c>
    </row>
    <row r="405" spans="1:29" ht="16.5" hidden="1" customHeight="1" x14ac:dyDescent="0.25">
      <c r="A405" s="64" t="s">
        <v>610</v>
      </c>
      <c r="B405" s="64" t="s">
        <v>611</v>
      </c>
      <c r="C405" s="37">
        <v>4301031193</v>
      </c>
      <c r="D405" s="355">
        <v>4680115881136</v>
      </c>
      <c r="E405" s="355"/>
      <c r="F405" s="63">
        <v>0.63</v>
      </c>
      <c r="G405" s="38">
        <v>6</v>
      </c>
      <c r="H405" s="63">
        <v>3.78</v>
      </c>
      <c r="I405" s="63">
        <v>4.04</v>
      </c>
      <c r="J405" s="38">
        <v>156</v>
      </c>
      <c r="K405" s="39" t="s">
        <v>79</v>
      </c>
      <c r="L405" s="38">
        <v>40</v>
      </c>
      <c r="M405" s="582" t="s">
        <v>612</v>
      </c>
      <c r="N405" s="357"/>
      <c r="O405" s="357"/>
      <c r="P405" s="357"/>
      <c r="Q405" s="358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IFERROR(IF(V405=0,"",ROUNDUP(V405/H405,0)*0.00753),"")</f>
        <v/>
      </c>
      <c r="X405" s="69" t="s">
        <v>48</v>
      </c>
      <c r="Y405" s="70" t="s">
        <v>48</v>
      </c>
      <c r="AC405" s="291" t="s">
        <v>65</v>
      </c>
    </row>
    <row r="406" spans="1:29" hidden="1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3"/>
      <c r="M406" s="359" t="s">
        <v>43</v>
      </c>
      <c r="N406" s="360"/>
      <c r="O406" s="360"/>
      <c r="P406" s="360"/>
      <c r="Q406" s="360"/>
      <c r="R406" s="360"/>
      <c r="S406" s="361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hidden="1" x14ac:dyDescent="0.2">
      <c r="A407" s="362"/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3"/>
      <c r="M407" s="359" t="s">
        <v>43</v>
      </c>
      <c r="N407" s="360"/>
      <c r="O407" s="360"/>
      <c r="P407" s="360"/>
      <c r="Q407" s="360"/>
      <c r="R407" s="360"/>
      <c r="S407" s="361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hidden="1" customHeight="1" x14ac:dyDescent="0.25">
      <c r="A408" s="354" t="s">
        <v>80</v>
      </c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54"/>
      <c r="N408" s="354"/>
      <c r="O408" s="354"/>
      <c r="P408" s="354"/>
      <c r="Q408" s="354"/>
      <c r="R408" s="354"/>
      <c r="S408" s="354"/>
      <c r="T408" s="354"/>
      <c r="U408" s="354"/>
      <c r="V408" s="354"/>
      <c r="W408" s="354"/>
      <c r="X408" s="67"/>
      <c r="Y408" s="67"/>
    </row>
    <row r="409" spans="1:29" ht="27" hidden="1" customHeight="1" x14ac:dyDescent="0.25">
      <c r="A409" s="64" t="s">
        <v>613</v>
      </c>
      <c r="B409" s="64" t="s">
        <v>614</v>
      </c>
      <c r="C409" s="37">
        <v>4301051383</v>
      </c>
      <c r="D409" s="355">
        <v>4680115881143</v>
      </c>
      <c r="E409" s="355"/>
      <c r="F409" s="63">
        <v>1.3</v>
      </c>
      <c r="G409" s="38">
        <v>6</v>
      </c>
      <c r="H409" s="63">
        <v>7.8</v>
      </c>
      <c r="I409" s="63">
        <v>8.3640000000000008</v>
      </c>
      <c r="J409" s="38">
        <v>56</v>
      </c>
      <c r="K409" s="39" t="s">
        <v>79</v>
      </c>
      <c r="L409" s="38">
        <v>40</v>
      </c>
      <c r="M409" s="583" t="s">
        <v>615</v>
      </c>
      <c r="N409" s="357"/>
      <c r="O409" s="357"/>
      <c r="P409" s="357"/>
      <c r="Q409" s="358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IFERROR(IF(V409=0,"",ROUNDUP(V409/H409,0)*0.02175),"")</f>
        <v/>
      </c>
      <c r="X409" s="69" t="s">
        <v>48</v>
      </c>
      <c r="Y409" s="70" t="s">
        <v>48</v>
      </c>
      <c r="AC409" s="292" t="s">
        <v>65</v>
      </c>
    </row>
    <row r="410" spans="1:29" ht="27" hidden="1" customHeight="1" x14ac:dyDescent="0.25">
      <c r="A410" s="64" t="s">
        <v>616</v>
      </c>
      <c r="B410" s="64" t="s">
        <v>617</v>
      </c>
      <c r="C410" s="37">
        <v>4301051381</v>
      </c>
      <c r="D410" s="355">
        <v>4680115881068</v>
      </c>
      <c r="E410" s="355"/>
      <c r="F410" s="63">
        <v>1.3</v>
      </c>
      <c r="G410" s="38">
        <v>6</v>
      </c>
      <c r="H410" s="63">
        <v>7.8</v>
      </c>
      <c r="I410" s="63">
        <v>8.2799999999999994</v>
      </c>
      <c r="J410" s="38">
        <v>56</v>
      </c>
      <c r="K410" s="39" t="s">
        <v>79</v>
      </c>
      <c r="L410" s="38">
        <v>30</v>
      </c>
      <c r="M410" s="584" t="s">
        <v>618</v>
      </c>
      <c r="N410" s="357"/>
      <c r="O410" s="357"/>
      <c r="P410" s="357"/>
      <c r="Q410" s="358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IFERROR(IF(V410=0,"",ROUNDUP(V410/H410,0)*0.02175),"")</f>
        <v/>
      </c>
      <c r="X410" s="69" t="s">
        <v>48</v>
      </c>
      <c r="Y410" s="70" t="s">
        <v>48</v>
      </c>
      <c r="AC410" s="293" t="s">
        <v>65</v>
      </c>
    </row>
    <row r="411" spans="1:29" ht="27" hidden="1" customHeight="1" x14ac:dyDescent="0.25">
      <c r="A411" s="64" t="s">
        <v>619</v>
      </c>
      <c r="B411" s="64" t="s">
        <v>620</v>
      </c>
      <c r="C411" s="37">
        <v>4301051382</v>
      </c>
      <c r="D411" s="355">
        <v>4680115881075</v>
      </c>
      <c r="E411" s="355"/>
      <c r="F411" s="63">
        <v>0.5</v>
      </c>
      <c r="G411" s="38">
        <v>6</v>
      </c>
      <c r="H411" s="63">
        <v>3</v>
      </c>
      <c r="I411" s="63">
        <v>3.2</v>
      </c>
      <c r="J411" s="38">
        <v>156</v>
      </c>
      <c r="K411" s="39" t="s">
        <v>79</v>
      </c>
      <c r="L411" s="38">
        <v>30</v>
      </c>
      <c r="M411" s="585" t="s">
        <v>621</v>
      </c>
      <c r="N411" s="357"/>
      <c r="O411" s="357"/>
      <c r="P411" s="357"/>
      <c r="Q411" s="358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  <c r="AC411" s="294" t="s">
        <v>65</v>
      </c>
    </row>
    <row r="412" spans="1:29" hidden="1" x14ac:dyDescent="0.2">
      <c r="A412" s="362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3"/>
      <c r="M412" s="359" t="s">
        <v>43</v>
      </c>
      <c r="N412" s="360"/>
      <c r="O412" s="360"/>
      <c r="P412" s="360"/>
      <c r="Q412" s="360"/>
      <c r="R412" s="360"/>
      <c r="S412" s="361"/>
      <c r="T412" s="43" t="s">
        <v>42</v>
      </c>
      <c r="U412" s="44">
        <f>IFERROR(U409/H409,"0")+IFERROR(U410/H410,"0")+IFERROR(U411/H411,"0")</f>
        <v>0</v>
      </c>
      <c r="V412" s="44">
        <f>IFERROR(V409/H409,"0")+IFERROR(V410/H410,"0")+IFERROR(V411/H411,"0")</f>
        <v>0</v>
      </c>
      <c r="W412" s="44">
        <f>IFERROR(IF(W409="",0,W409),"0")+IFERROR(IF(W410="",0,W410),"0")+IFERROR(IF(W411="",0,W411),"0")</f>
        <v>0</v>
      </c>
      <c r="X412" s="68"/>
      <c r="Y412" s="68"/>
    </row>
    <row r="413" spans="1:29" hidden="1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3"/>
      <c r="M413" s="359" t="s">
        <v>43</v>
      </c>
      <c r="N413" s="360"/>
      <c r="O413" s="360"/>
      <c r="P413" s="360"/>
      <c r="Q413" s="360"/>
      <c r="R413" s="360"/>
      <c r="S413" s="361"/>
      <c r="T413" s="43" t="s">
        <v>0</v>
      </c>
      <c r="U413" s="44">
        <f>IFERROR(SUM(U409:U411),"0")</f>
        <v>0</v>
      </c>
      <c r="V413" s="44">
        <f>IFERROR(SUM(V409:V411),"0")</f>
        <v>0</v>
      </c>
      <c r="W413" s="43"/>
      <c r="X413" s="68"/>
      <c r="Y413" s="68"/>
    </row>
    <row r="414" spans="1:29" ht="15" customHeight="1" x14ac:dyDescent="0.2">
      <c r="A414" s="362"/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589"/>
      <c r="M414" s="586" t="s">
        <v>36</v>
      </c>
      <c r="N414" s="587"/>
      <c r="O414" s="587"/>
      <c r="P414" s="587"/>
      <c r="Q414" s="587"/>
      <c r="R414" s="587"/>
      <c r="S414" s="588"/>
      <c r="T414" s="43" t="s">
        <v>0</v>
      </c>
      <c r="U414" s="44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2347</v>
      </c>
      <c r="V414" s="44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2415.6000000000004</v>
      </c>
      <c r="W414" s="43"/>
      <c r="X414" s="68"/>
      <c r="Y414" s="68"/>
    </row>
    <row r="415" spans="1:29" x14ac:dyDescent="0.2">
      <c r="A415" s="362"/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589"/>
      <c r="M415" s="586" t="s">
        <v>37</v>
      </c>
      <c r="N415" s="587"/>
      <c r="O415" s="587"/>
      <c r="P415" s="587"/>
      <c r="Q415" s="587"/>
      <c r="R415" s="587"/>
      <c r="S415" s="588"/>
      <c r="T415" s="43" t="s">
        <v>0</v>
      </c>
      <c r="U415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2456.0730732230736</v>
      </c>
      <c r="V415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2527.9040000000005</v>
      </c>
      <c r="W415" s="43"/>
      <c r="X415" s="68"/>
      <c r="Y415" s="68"/>
    </row>
    <row r="416" spans="1:29" x14ac:dyDescent="0.2">
      <c r="A416" s="362"/>
      <c r="B416" s="362"/>
      <c r="C416" s="362"/>
      <c r="D416" s="362"/>
      <c r="E416" s="362"/>
      <c r="F416" s="362"/>
      <c r="G416" s="362"/>
      <c r="H416" s="362"/>
      <c r="I416" s="362"/>
      <c r="J416" s="362"/>
      <c r="K416" s="362"/>
      <c r="L416" s="589"/>
      <c r="M416" s="586" t="s">
        <v>38</v>
      </c>
      <c r="N416" s="587"/>
      <c r="O416" s="587"/>
      <c r="P416" s="587"/>
      <c r="Q416" s="587"/>
      <c r="R416" s="587"/>
      <c r="S416" s="588"/>
      <c r="T416" s="43" t="s">
        <v>23</v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4</v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5</v>
      </c>
      <c r="W416" s="43"/>
      <c r="X416" s="68"/>
      <c r="Y416" s="68"/>
    </row>
    <row r="417" spans="1:28" x14ac:dyDescent="0.2">
      <c r="A417" s="362"/>
      <c r="B417" s="362"/>
      <c r="C417" s="362"/>
      <c r="D417" s="362"/>
      <c r="E417" s="362"/>
      <c r="F417" s="362"/>
      <c r="G417" s="362"/>
      <c r="H417" s="362"/>
      <c r="I417" s="362"/>
      <c r="J417" s="362"/>
      <c r="K417" s="362"/>
      <c r="L417" s="589"/>
      <c r="M417" s="586" t="s">
        <v>39</v>
      </c>
      <c r="N417" s="587"/>
      <c r="O417" s="587"/>
      <c r="P417" s="587"/>
      <c r="Q417" s="587"/>
      <c r="R417" s="587"/>
      <c r="S417" s="588"/>
      <c r="T417" s="43" t="s">
        <v>0</v>
      </c>
      <c r="U417" s="44">
        <f>GrossWeightTotal+PalletQtyTotal*25</f>
        <v>2556.0730732230736</v>
      </c>
      <c r="V417" s="44">
        <f>GrossWeightTotalR+PalletQtyTotalR*25</f>
        <v>2652.9040000000005</v>
      </c>
      <c r="W417" s="43"/>
      <c r="X417" s="68"/>
      <c r="Y417" s="68"/>
    </row>
    <row r="418" spans="1:28" x14ac:dyDescent="0.2">
      <c r="A418" s="362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589"/>
      <c r="M418" s="586" t="s">
        <v>40</v>
      </c>
      <c r="N418" s="587"/>
      <c r="O418" s="587"/>
      <c r="P418" s="587"/>
      <c r="Q418" s="587"/>
      <c r="R418" s="587"/>
      <c r="S418" s="588"/>
      <c r="T418" s="43" t="s">
        <v>23</v>
      </c>
      <c r="U418" s="44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273.74431432764766</v>
      </c>
      <c r="V418" s="44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281</v>
      </c>
      <c r="W418" s="43"/>
      <c r="X418" s="68"/>
      <c r="Y418" s="68"/>
    </row>
    <row r="419" spans="1:28" ht="14.25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589"/>
      <c r="M419" s="586" t="s">
        <v>41</v>
      </c>
      <c r="N419" s="587"/>
      <c r="O419" s="587"/>
      <c r="P419" s="587"/>
      <c r="Q419" s="587"/>
      <c r="R419" s="587"/>
      <c r="S419" s="588"/>
      <c r="T419" s="46" t="s">
        <v>54</v>
      </c>
      <c r="U419" s="43"/>
      <c r="V419" s="43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4.6370300000000002</v>
      </c>
      <c r="X419" s="68"/>
      <c r="Y419" s="68"/>
    </row>
    <row r="420" spans="1:28" ht="13.5" thickBot="1" x14ac:dyDescent="0.25"/>
    <row r="421" spans="1:28" ht="27" thickTop="1" thickBot="1" x14ac:dyDescent="0.25">
      <c r="A421" s="47" t="s">
        <v>9</v>
      </c>
      <c r="B421" s="71" t="s">
        <v>74</v>
      </c>
      <c r="C421" s="590" t="s">
        <v>109</v>
      </c>
      <c r="D421" s="590" t="s">
        <v>109</v>
      </c>
      <c r="E421" s="590" t="s">
        <v>109</v>
      </c>
      <c r="F421" s="590" t="s">
        <v>109</v>
      </c>
      <c r="G421" s="590" t="s">
        <v>231</v>
      </c>
      <c r="H421" s="590" t="s">
        <v>231</v>
      </c>
      <c r="I421" s="590" t="s">
        <v>231</v>
      </c>
      <c r="J421" s="590" t="s">
        <v>231</v>
      </c>
      <c r="K421" s="590" t="s">
        <v>441</v>
      </c>
      <c r="L421" s="590" t="s">
        <v>441</v>
      </c>
      <c r="M421" s="590" t="s">
        <v>494</v>
      </c>
      <c r="N421" s="590" t="s">
        <v>494</v>
      </c>
      <c r="O421" s="71" t="s">
        <v>543</v>
      </c>
      <c r="P421" s="71" t="s">
        <v>593</v>
      </c>
      <c r="Q421" s="1"/>
      <c r="R421" s="1"/>
      <c r="S421" s="1"/>
      <c r="T421" s="1"/>
      <c r="Y421" s="61"/>
      <c r="AB421" s="1"/>
    </row>
    <row r="422" spans="1:28" ht="14.25" customHeight="1" thickTop="1" x14ac:dyDescent="0.2">
      <c r="A422" s="591" t="s">
        <v>10</v>
      </c>
      <c r="B422" s="590" t="s">
        <v>74</v>
      </c>
      <c r="C422" s="590" t="s">
        <v>110</v>
      </c>
      <c r="D422" s="590" t="s">
        <v>117</v>
      </c>
      <c r="E422" s="590" t="s">
        <v>109</v>
      </c>
      <c r="F422" s="590" t="s">
        <v>222</v>
      </c>
      <c r="G422" s="590" t="s">
        <v>232</v>
      </c>
      <c r="H422" s="590" t="s">
        <v>239</v>
      </c>
      <c r="I422" s="590" t="s">
        <v>409</v>
      </c>
      <c r="J422" s="590" t="s">
        <v>426</v>
      </c>
      <c r="K422" s="590" t="s">
        <v>442</v>
      </c>
      <c r="L422" s="590" t="s">
        <v>467</v>
      </c>
      <c r="M422" s="590" t="s">
        <v>495</v>
      </c>
      <c r="N422" s="590" t="s">
        <v>527</v>
      </c>
      <c r="O422" s="590" t="s">
        <v>543</v>
      </c>
      <c r="P422" s="590" t="s">
        <v>594</v>
      </c>
      <c r="Q422" s="1"/>
      <c r="R422" s="1"/>
      <c r="S422" s="1"/>
      <c r="T422" s="1"/>
      <c r="Y422" s="61"/>
      <c r="AB422" s="1"/>
    </row>
    <row r="423" spans="1:28" ht="13.5" thickBot="1" x14ac:dyDescent="0.25">
      <c r="A423" s="592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590"/>
      <c r="P423" s="590"/>
      <c r="Q423" s="1"/>
      <c r="R423" s="1"/>
      <c r="S423" s="1"/>
      <c r="T423" s="1"/>
      <c r="Y423" s="61"/>
      <c r="AB423" s="1"/>
    </row>
    <row r="424" spans="1:28" ht="18" thickTop="1" thickBot="1" x14ac:dyDescent="0.25">
      <c r="A424" s="47" t="s">
        <v>13</v>
      </c>
      <c r="B424" s="53">
        <f>IFERROR(V22*1,"0")+IFERROR(V26*1,"0")+IFERROR(V27*1,"0")+IFERROR(V28*1,"0")+IFERROR(V29*1,"0")+IFERROR(V30*1,"0")+IFERROR(V31*1,"0")+IFERROR(V35*1,"0")+IFERROR(V36*1,"0")+IFERROR(V40*1,"0")+IFERROR(V44*1,"0")</f>
        <v>0</v>
      </c>
      <c r="C424" s="53">
        <f>IFERROR(V50*1,"0")+IFERROR(V51*1,"0")</f>
        <v>86.4</v>
      </c>
      <c r="D424" s="53">
        <f>IFERROR(V56*1,"0")+IFERROR(V57*1,"0")+IFERROR(V58*1,"0")</f>
        <v>392.40000000000003</v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363.1</v>
      </c>
      <c r="F424" s="53">
        <f>IFERROR(V121*1,"0")+IFERROR(V122*1,"0")+IFERROR(V123*1,"0")+IFERROR(V124*1,"0")</f>
        <v>56.699999999999996</v>
      </c>
      <c r="G424" s="53">
        <f>IFERROR(V130*1,"0")+IFERROR(V131*1,"0")+IFERROR(V132*1,"0")</f>
        <v>0</v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120</v>
      </c>
      <c r="I424" s="53">
        <f>IFERROR(V227*1,"0")+IFERROR(V228*1,"0")+IFERROR(V229*1,"0")+IFERROR(V230*1,"0")+IFERROR(V231*1,"0")+IFERROR(V232*1,"0")+IFERROR(V233*1,"0")+IFERROR(V237*1,"0")+IFERROR(V238*1,"0")</f>
        <v>0</v>
      </c>
      <c r="J424" s="53">
        <f>IFERROR(V243*1,"0")+IFERROR(V244*1,"0")+IFERROR(V248*1,"0")+IFERROR(V249*1,"0")+IFERROR(V250*1,"0")+IFERROR(V254*1,"0")+IFERROR(V258*1,"0")</f>
        <v>7.5600000000000005</v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855</v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>493.4</v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16.8</v>
      </c>
      <c r="N424" s="53">
        <f>IFERROR(V345*1,"0")+IFERROR(V346*1,"0")+IFERROR(V350*1,"0")+IFERROR(V351*1,"0")+IFERROR(V352*1,"0")+IFERROR(V353*1,"0")+IFERROR(V354*1,"0")</f>
        <v>8.4</v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15.84</v>
      </c>
      <c r="P424" s="53">
        <f>IFERROR(V394*1,"0")+IFERROR(V395*1,"0")+IFERROR(V399*1,"0")+IFERROR(V400*1,"0")+IFERROR(V404*1,"0")+IFERROR(V405*1,"0")+IFERROR(V409*1,"0")+IFERROR(V410*1,"0")+IFERROR(V411*1,"0")</f>
        <v>0</v>
      </c>
      <c r="Q424" s="1"/>
      <c r="R424" s="1"/>
      <c r="S424" s="1"/>
      <c r="T424" s="1"/>
      <c r="Y424" s="61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,90"/>
        <filter val="10,00"/>
        <filter val="100,00"/>
        <filter val="12,35"/>
        <filter val="13,33"/>
        <filter val="14,00"/>
        <filter val="15,00"/>
        <filter val="16,00"/>
        <filter val="170,00"/>
        <filter val="172,00"/>
        <filter val="2 347,00"/>
        <filter val="2 456,07"/>
        <filter val="2 556,07"/>
        <filter val="2,47"/>
        <filter val="2,78"/>
        <filter val="2,84"/>
        <filter val="20,00"/>
        <filter val="200,00"/>
        <filter val="273,74"/>
        <filter val="290,00"/>
        <filter val="3,81"/>
        <filter val="30,00"/>
        <filter val="300,00"/>
        <filter val="320,00"/>
        <filter val="37,37"/>
        <filter val="390,00"/>
        <filter val="4"/>
        <filter val="4,00"/>
        <filter val="40,00"/>
        <filter val="400,00"/>
        <filter val="42,82"/>
        <filter val="43,67"/>
        <filter val="47,78"/>
        <filter val="5,71"/>
        <filter val="50,00"/>
        <filter val="6,17"/>
        <filter val="60,00"/>
        <filter val="625,00"/>
        <filter val="7,00"/>
        <filter val="7,41"/>
        <filter val="72,00"/>
        <filter val="8,00"/>
        <filter val="80,00"/>
        <filter val="90,00"/>
      </filters>
    </filterColumn>
  </autoFilter>
  <dataConsolidate/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8" spans="2:8" x14ac:dyDescent="0.2">
      <c r="B8" s="54" t="s">
        <v>631</v>
      </c>
      <c r="C8" s="54" t="s">
        <v>632</v>
      </c>
      <c r="D8" s="54" t="s">
        <v>633</v>
      </c>
      <c r="E8" s="54" t="s">
        <v>48</v>
      </c>
    </row>
    <row r="9" spans="2:8" x14ac:dyDescent="0.2">
      <c r="B9" s="54" t="s">
        <v>634</v>
      </c>
      <c r="C9" s="54" t="s">
        <v>635</v>
      </c>
      <c r="D9" s="54" t="s">
        <v>636</v>
      </c>
      <c r="E9" s="54" t="s">
        <v>48</v>
      </c>
    </row>
    <row r="10" spans="2:8" x14ac:dyDescent="0.2">
      <c r="B10" s="54" t="s">
        <v>637</v>
      </c>
      <c r="C10" s="54" t="s">
        <v>638</v>
      </c>
      <c r="D10" s="54" t="s">
        <v>639</v>
      </c>
      <c r="E10" s="54" t="s">
        <v>48</v>
      </c>
    </row>
    <row r="11" spans="2:8" x14ac:dyDescent="0.2">
      <c r="B11" s="54" t="s">
        <v>640</v>
      </c>
      <c r="C11" s="54" t="s">
        <v>641</v>
      </c>
      <c r="D11" s="54" t="s">
        <v>642</v>
      </c>
      <c r="E11" s="54" t="s">
        <v>48</v>
      </c>
    </row>
    <row r="12" spans="2:8" x14ac:dyDescent="0.2">
      <c r="B12" s="54" t="s">
        <v>643</v>
      </c>
      <c r="C12" s="54" t="s">
        <v>644</v>
      </c>
      <c r="D12" s="54" t="s">
        <v>645</v>
      </c>
      <c r="E12" s="54" t="s">
        <v>48</v>
      </c>
    </row>
    <row r="13" spans="2:8" x14ac:dyDescent="0.2">
      <c r="B13" s="54" t="s">
        <v>646</v>
      </c>
      <c r="C13" s="54" t="s">
        <v>647</v>
      </c>
      <c r="D13" s="54" t="s">
        <v>648</v>
      </c>
      <c r="E13" s="54" t="s">
        <v>48</v>
      </c>
    </row>
    <row r="15" spans="2:8" x14ac:dyDescent="0.2">
      <c r="B15" s="54" t="s">
        <v>649</v>
      </c>
      <c r="C15" s="54" t="s">
        <v>626</v>
      </c>
      <c r="D15" s="54" t="s">
        <v>48</v>
      </c>
      <c r="E15" s="54" t="s">
        <v>48</v>
      </c>
    </row>
    <row r="17" spans="2:5" x14ac:dyDescent="0.2">
      <c r="B17" s="54" t="s">
        <v>650</v>
      </c>
      <c r="C17" s="54" t="s">
        <v>629</v>
      </c>
      <c r="D17" s="54" t="s">
        <v>48</v>
      </c>
      <c r="E17" s="54" t="s">
        <v>48</v>
      </c>
    </row>
    <row r="19" spans="2:5" x14ac:dyDescent="0.2">
      <c r="B19" s="54" t="s">
        <v>651</v>
      </c>
      <c r="C19" s="54" t="s">
        <v>632</v>
      </c>
      <c r="D19" s="54" t="s">
        <v>48</v>
      </c>
      <c r="E19" s="54" t="s">
        <v>48</v>
      </c>
    </row>
    <row r="21" spans="2:5" x14ac:dyDescent="0.2">
      <c r="B21" s="54" t="s">
        <v>652</v>
      </c>
      <c r="C21" s="54" t="s">
        <v>635</v>
      </c>
      <c r="D21" s="54" t="s">
        <v>48</v>
      </c>
      <c r="E21" s="54" t="s">
        <v>48</v>
      </c>
    </row>
    <row r="23" spans="2:5" x14ac:dyDescent="0.2">
      <c r="B23" s="54" t="s">
        <v>653</v>
      </c>
      <c r="C23" s="54" t="s">
        <v>638</v>
      </c>
      <c r="D23" s="54" t="s">
        <v>48</v>
      </c>
      <c r="E23" s="54" t="s">
        <v>48</v>
      </c>
    </row>
    <row r="25" spans="2:5" x14ac:dyDescent="0.2">
      <c r="B25" s="54" t="s">
        <v>654</v>
      </c>
      <c r="C25" s="54" t="s">
        <v>641</v>
      </c>
      <c r="D25" s="54" t="s">
        <v>48</v>
      </c>
      <c r="E25" s="54" t="s">
        <v>48</v>
      </c>
    </row>
    <row r="27" spans="2:5" x14ac:dyDescent="0.2">
      <c r="B27" s="54" t="s">
        <v>655</v>
      </c>
      <c r="C27" s="54" t="s">
        <v>644</v>
      </c>
      <c r="D27" s="54" t="s">
        <v>48</v>
      </c>
      <c r="E27" s="54" t="s">
        <v>48</v>
      </c>
    </row>
    <row r="29" spans="2:5" x14ac:dyDescent="0.2">
      <c r="B29" s="54" t="s">
        <v>656</v>
      </c>
      <c r="C29" s="54" t="s">
        <v>647</v>
      </c>
      <c r="D29" s="54" t="s">
        <v>48</v>
      </c>
      <c r="E29" s="54" t="s">
        <v>48</v>
      </c>
    </row>
    <row r="31" spans="2:5" x14ac:dyDescent="0.2">
      <c r="B31" s="54" t="s">
        <v>657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667</v>
      </c>
      <c r="C41" s="54" t="s">
        <v>48</v>
      </c>
      <c r="D41" s="54" t="s">
        <v>48</v>
      </c>
      <c r="E41" s="54" t="s">
        <v>48</v>
      </c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2023-07-24T10:58:50Z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