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7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W116" i="1"/>
  <c r="V116" i="1"/>
  <c r="W115" i="1"/>
  <c r="V115" i="1"/>
  <c r="W114" i="1"/>
  <c r="W118" i="1" s="1"/>
  <c r="V114" i="1"/>
  <c r="V118" i="1" s="1"/>
  <c r="M114" i="1"/>
  <c r="U111" i="1"/>
  <c r="W110" i="1"/>
  <c r="U110" i="1"/>
  <c r="W109" i="1"/>
  <c r="V109" i="1"/>
  <c r="V110" i="1" s="1"/>
  <c r="M109" i="1"/>
  <c r="U106" i="1"/>
  <c r="W105" i="1"/>
  <c r="U105" i="1"/>
  <c r="W104" i="1"/>
  <c r="V104" i="1"/>
  <c r="M104" i="1"/>
  <c r="W103" i="1"/>
  <c r="V103" i="1"/>
  <c r="V105" i="1" s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V91" i="1"/>
  <c r="U91" i="1"/>
  <c r="W90" i="1"/>
  <c r="V90" i="1"/>
  <c r="M90" i="1"/>
  <c r="W89" i="1"/>
  <c r="V89" i="1"/>
  <c r="M89" i="1"/>
  <c r="W88" i="1"/>
  <c r="W91" i="1" s="1"/>
  <c r="V88" i="1"/>
  <c r="V92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W84" i="1" s="1"/>
  <c r="V77" i="1"/>
  <c r="V84" i="1" s="1"/>
  <c r="M77" i="1"/>
  <c r="U74" i="1"/>
  <c r="W73" i="1"/>
  <c r="V73" i="1"/>
  <c r="U73" i="1"/>
  <c r="W72" i="1"/>
  <c r="V72" i="1"/>
  <c r="M72" i="1"/>
  <c r="W71" i="1"/>
  <c r="V71" i="1"/>
  <c r="V74" i="1" s="1"/>
  <c r="M71" i="1"/>
  <c r="V68" i="1"/>
  <c r="U68" i="1"/>
  <c r="W67" i="1"/>
  <c r="V67" i="1"/>
  <c r="U67" i="1"/>
  <c r="W66" i="1"/>
  <c r="V66" i="1"/>
  <c r="M66" i="1"/>
  <c r="V63" i="1"/>
  <c r="U63" i="1"/>
  <c r="V62" i="1"/>
  <c r="U62" i="1"/>
  <c r="W61" i="1"/>
  <c r="V61" i="1"/>
  <c r="M61" i="1"/>
  <c r="W60" i="1"/>
  <c r="W62" i="1" s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4" i="1" s="1"/>
  <c r="W23" i="1"/>
  <c r="W249" i="1" s="1"/>
  <c r="U23" i="1"/>
  <c r="U248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8" i="1" s="1"/>
  <c r="V119" i="1"/>
  <c r="V207" i="1"/>
  <c r="V246" i="1"/>
  <c r="F9" i="1"/>
  <c r="F10" i="1"/>
  <c r="V57" i="1"/>
  <c r="V85" i="1"/>
  <c r="V165" i="1"/>
  <c r="H9" i="1"/>
  <c r="V24" i="1"/>
  <c r="V47" i="1"/>
  <c r="V106" i="1"/>
  <c r="V111" i="1"/>
  <c r="V141" i="1"/>
  <c r="V200" i="1"/>
  <c r="V232" i="1"/>
  <c r="V238" i="1"/>
  <c r="V243" i="1"/>
  <c r="V245" i="1"/>
  <c r="V247" i="1" s="1"/>
  <c r="C257" i="1" l="1"/>
  <c r="B257" i="1"/>
  <c r="A257" i="1"/>
  <c r="V244" i="1"/>
</calcChain>
</file>

<file path=xl/sharedStrings.xml><?xml version="1.0" encoding="utf-8"?>
<sst xmlns="http://schemas.openxmlformats.org/spreadsheetml/2006/main" count="792" uniqueCount="330">
  <si>
    <t xml:space="preserve">  БЛАНК ЗАКАЗА </t>
  </si>
  <si>
    <t>ЗПФ</t>
  </si>
  <si>
    <t>на отгрузку продукции с ООО Трейд-Сервис с</t>
  </si>
  <si>
    <t>13.07.2023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</si>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</sst>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B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/>
      <c r="I5" s="329"/>
      <c r="J5" s="329"/>
      <c r="K5" s="327"/>
      <c r="M5" s="25" t="s">
        <v>9</v>
      </c>
      <c r="N5" s="322">
        <v>45135</v>
      </c>
      <c r="O5" s="300"/>
      <c r="Q5" s="330" t="s">
        <v>10</v>
      </c>
      <c r="R5" s="174"/>
      <c r="S5" s="331" t="s">
        <v>310</v>
      </c>
      <c r="T5" s="300"/>
      <c r="Y5" s="52"/>
      <c r="Z5" s="52"/>
      <c r="AA5" s="52"/>
    </row>
    <row r="6" spans="1:28" s="148" customFormat="1" ht="24" customHeight="1" x14ac:dyDescent="0.2">
      <c r="A6" s="305" t="s">
        <v>11</v>
      </c>
      <c r="B6" s="171"/>
      <c r="C6" s="172"/>
      <c r="D6" s="306" t="s">
        <v>311</v>
      </c>
      <c r="E6" s="307"/>
      <c r="F6" s="307"/>
      <c r="G6" s="307"/>
      <c r="H6" s="307"/>
      <c r="I6" s="307"/>
      <c r="J6" s="307"/>
      <c r="K6" s="300"/>
      <c r="M6" s="25" t="s">
        <v>12</v>
      </c>
      <c r="N6" s="308" t="str">
        <f>IF(N5=0," ",CHOOSE(WEEKDAY(N5,2),"Понедельник","Вторник","Среда","Четверг","Пятница","Суббота","Воскресенье"))</f>
        <v>Пятница</v>
      </c>
      <c r="O6" s="176"/>
      <c r="Q6" s="309" t="s">
        <v>13</v>
      </c>
      <c r="R6" s="174"/>
      <c r="S6" s="310" t="s">
        <v>14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15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16</v>
      </c>
      <c r="N8" s="299">
        <v>0.33333333333333331</v>
      </c>
      <c r="O8" s="300"/>
      <c r="Q8" s="168"/>
      <c r="R8" s="174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17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18</v>
      </c>
      <c r="N10" s="299"/>
      <c r="O10" s="300"/>
      <c r="R10" s="25" t="s">
        <v>19</v>
      </c>
      <c r="S10" s="301" t="s">
        <v>20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22</v>
      </c>
      <c r="N11" s="299"/>
      <c r="O11" s="300"/>
      <c r="R11" s="25" t="s">
        <v>23</v>
      </c>
      <c r="S11" s="282" t="s">
        <v>24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25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26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48" customFormat="1" ht="23.25" customHeight="1" x14ac:dyDescent="0.2">
      <c r="A13" s="281" t="s">
        <v>27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28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29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30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31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32</v>
      </c>
      <c r="B17" s="268" t="s">
        <v>33</v>
      </c>
      <c r="C17" s="289" t="s">
        <v>34</v>
      </c>
      <c r="D17" s="268" t="s">
        <v>35</v>
      </c>
      <c r="E17" s="290"/>
      <c r="F17" s="268" t="s">
        <v>36</v>
      </c>
      <c r="G17" s="268" t="s">
        <v>37</v>
      </c>
      <c r="H17" s="268" t="s">
        <v>38</v>
      </c>
      <c r="I17" s="268" t="s">
        <v>39</v>
      </c>
      <c r="J17" s="268" t="s">
        <v>40</v>
      </c>
      <c r="K17" s="268" t="s">
        <v>41</v>
      </c>
      <c r="L17" s="268" t="s">
        <v>42</v>
      </c>
      <c r="M17" s="268" t="s">
        <v>43</v>
      </c>
      <c r="N17" s="293"/>
      <c r="O17" s="293"/>
      <c r="P17" s="293"/>
      <c r="Q17" s="290"/>
      <c r="R17" s="288" t="s">
        <v>44</v>
      </c>
      <c r="S17" s="172"/>
      <c r="T17" s="268" t="s">
        <v>45</v>
      </c>
      <c r="U17" s="268" t="s">
        <v>46</v>
      </c>
      <c r="V17" s="270" t="s">
        <v>47</v>
      </c>
      <c r="W17" s="268" t="s">
        <v>48</v>
      </c>
      <c r="X17" s="272" t="s">
        <v>49</v>
      </c>
      <c r="Y17" s="272" t="s">
        <v>50</v>
      </c>
      <c r="Z17" s="272" t="s">
        <v>51</v>
      </c>
      <c r="AA17" s="274"/>
      <c r="AB17" s="275"/>
      <c r="AC17" s="279" t="s">
        <v>52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49" t="s">
        <v>53</v>
      </c>
      <c r="S18" s="149" t="s">
        <v>54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55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55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50"/>
      <c r="Y20" s="150"/>
    </row>
    <row r="21" spans="1:29" ht="14.25" customHeight="1" x14ac:dyDescent="0.25">
      <c r="A21" s="180" t="s">
        <v>56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1"/>
      <c r="Y21" s="151"/>
    </row>
    <row r="22" spans="1:29" ht="27" customHeight="1" x14ac:dyDescent="0.25">
      <c r="A22" s="55" t="s">
        <v>57</v>
      </c>
      <c r="B22" s="55" t="s">
        <v>58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59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60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61</v>
      </c>
      <c r="N23" s="165"/>
      <c r="O23" s="165"/>
      <c r="P23" s="165"/>
      <c r="Q23" s="165"/>
      <c r="R23" s="165"/>
      <c r="S23" s="166"/>
      <c r="T23" s="38" t="s">
        <v>60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61</v>
      </c>
      <c r="N24" s="165"/>
      <c r="O24" s="165"/>
      <c r="P24" s="165"/>
      <c r="Q24" s="165"/>
      <c r="R24" s="165"/>
      <c r="S24" s="166"/>
      <c r="T24" s="38" t="s">
        <v>62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63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64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50"/>
      <c r="Y26" s="150"/>
    </row>
    <row r="27" spans="1:29" ht="14.25" customHeight="1" x14ac:dyDescent="0.25">
      <c r="A27" s="180" t="s">
        <v>65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1"/>
      <c r="Y27" s="151"/>
    </row>
    <row r="28" spans="1:29" ht="27" customHeight="1" x14ac:dyDescent="0.25">
      <c r="A28" s="55" t="s">
        <v>66</v>
      </c>
      <c r="B28" s="55" t="s">
        <v>67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59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60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68</v>
      </c>
    </row>
    <row r="29" spans="1:29" ht="27" customHeight="1" x14ac:dyDescent="0.25">
      <c r="A29" s="55" t="s">
        <v>69</v>
      </c>
      <c r="B29" s="55" t="s">
        <v>70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59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60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68</v>
      </c>
    </row>
    <row r="30" spans="1:29" ht="27" customHeight="1" x14ac:dyDescent="0.25">
      <c r="A30" s="55" t="s">
        <v>71</v>
      </c>
      <c r="B30" s="55" t="s">
        <v>72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59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60</v>
      </c>
      <c r="U30" s="154">
        <v>80</v>
      </c>
      <c r="V30" s="155">
        <f>IFERROR(IF(U30="","",U30),"")</f>
        <v>80</v>
      </c>
      <c r="W30" s="37">
        <f>IFERROR(IF(U30="","",U30*0.00936),"")</f>
        <v>0.74880000000000002</v>
      </c>
      <c r="X30" s="57"/>
      <c r="Y30" s="58"/>
      <c r="AC30" s="65" t="s">
        <v>68</v>
      </c>
    </row>
    <row r="31" spans="1:29" ht="27" customHeight="1" x14ac:dyDescent="0.25">
      <c r="A31" s="55" t="s">
        <v>73</v>
      </c>
      <c r="B31" s="55" t="s">
        <v>74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59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60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68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61</v>
      </c>
      <c r="N32" s="165"/>
      <c r="O32" s="165"/>
      <c r="P32" s="165"/>
      <c r="Q32" s="165"/>
      <c r="R32" s="165"/>
      <c r="S32" s="166"/>
      <c r="T32" s="38" t="s">
        <v>60</v>
      </c>
      <c r="U32" s="156">
        <f>IFERROR(SUM(U28:U31),"0")</f>
        <v>80</v>
      </c>
      <c r="V32" s="156">
        <f>IFERROR(SUM(V28:V31),"0")</f>
        <v>80</v>
      </c>
      <c r="W32" s="156">
        <f>IFERROR(IF(W28="",0,W28),"0")+IFERROR(IF(W29="",0,W29),"0")+IFERROR(IF(W30="",0,W30),"0")+IFERROR(IF(W31="",0,W31),"0")</f>
        <v>0.74880000000000002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61</v>
      </c>
      <c r="N33" s="165"/>
      <c r="O33" s="165"/>
      <c r="P33" s="165"/>
      <c r="Q33" s="165"/>
      <c r="R33" s="165"/>
      <c r="S33" s="166"/>
      <c r="T33" s="38" t="s">
        <v>62</v>
      </c>
      <c r="U33" s="156">
        <f>IFERROR(SUMPRODUCT(U28:U31*H28:H31),"0")</f>
        <v>120</v>
      </c>
      <c r="V33" s="156">
        <f>IFERROR(SUMPRODUCT(V28:V31*H28:H31),"0")</f>
        <v>120</v>
      </c>
      <c r="W33" s="38"/>
      <c r="X33" s="157"/>
      <c r="Y33" s="157"/>
    </row>
    <row r="34" spans="1:29" ht="16.5" customHeight="1" x14ac:dyDescent="0.25">
      <c r="A34" s="179" t="s">
        <v>75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50"/>
      <c r="Y34" s="150"/>
    </row>
    <row r="35" spans="1:29" ht="14.25" customHeight="1" x14ac:dyDescent="0.25">
      <c r="A35" s="180" t="s">
        <v>56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1"/>
      <c r="Y35" s="151"/>
    </row>
    <row r="36" spans="1:29" ht="27" customHeight="1" x14ac:dyDescent="0.25">
      <c r="A36" s="55" t="s">
        <v>76</v>
      </c>
      <c r="B36" s="55" t="s">
        <v>77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59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60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78</v>
      </c>
      <c r="B37" s="55" t="s">
        <v>79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59</v>
      </c>
      <c r="L37" s="33">
        <v>180</v>
      </c>
      <c r="M37" s="262" t="s">
        <v>80</v>
      </c>
      <c r="N37" s="178"/>
      <c r="O37" s="178"/>
      <c r="P37" s="178"/>
      <c r="Q37" s="176"/>
      <c r="R37" s="35"/>
      <c r="S37" s="35"/>
      <c r="T37" s="36" t="s">
        <v>60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81</v>
      </c>
      <c r="B38" s="55" t="s">
        <v>82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59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60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83</v>
      </c>
      <c r="B39" s="55" t="s">
        <v>84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59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60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61</v>
      </c>
      <c r="N40" s="165"/>
      <c r="O40" s="165"/>
      <c r="P40" s="165"/>
      <c r="Q40" s="165"/>
      <c r="R40" s="165"/>
      <c r="S40" s="166"/>
      <c r="T40" s="38" t="s">
        <v>60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61</v>
      </c>
      <c r="N41" s="165"/>
      <c r="O41" s="165"/>
      <c r="P41" s="165"/>
      <c r="Q41" s="165"/>
      <c r="R41" s="165"/>
      <c r="S41" s="166"/>
      <c r="T41" s="38" t="s">
        <v>62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29" ht="16.5" customHeight="1" x14ac:dyDescent="0.25">
      <c r="A42" s="179" t="s">
        <v>85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50"/>
      <c r="Y42" s="150"/>
    </row>
    <row r="43" spans="1:29" ht="14.25" customHeight="1" x14ac:dyDescent="0.25">
      <c r="A43" s="180" t="s">
        <v>86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1"/>
      <c r="Y43" s="151"/>
    </row>
    <row r="44" spans="1:29" ht="27" customHeight="1" x14ac:dyDescent="0.25">
      <c r="A44" s="55" t="s">
        <v>87</v>
      </c>
      <c r="B44" s="55" t="s">
        <v>88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59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60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68</v>
      </c>
    </row>
    <row r="45" spans="1:29" ht="27" customHeight="1" x14ac:dyDescent="0.25">
      <c r="A45" s="55" t="s">
        <v>89</v>
      </c>
      <c r="B45" s="55" t="s">
        <v>90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59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60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68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61</v>
      </c>
      <c r="N46" s="165"/>
      <c r="O46" s="165"/>
      <c r="P46" s="165"/>
      <c r="Q46" s="165"/>
      <c r="R46" s="165"/>
      <c r="S46" s="166"/>
      <c r="T46" s="38" t="s">
        <v>60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61</v>
      </c>
      <c r="N47" s="165"/>
      <c r="O47" s="165"/>
      <c r="P47" s="165"/>
      <c r="Q47" s="165"/>
      <c r="R47" s="165"/>
      <c r="S47" s="166"/>
      <c r="T47" s="38" t="s">
        <v>62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91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50"/>
      <c r="Y48" s="150"/>
    </row>
    <row r="49" spans="1:29" ht="14.25" customHeight="1" x14ac:dyDescent="0.25">
      <c r="A49" s="180" t="s">
        <v>56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1"/>
      <c r="Y49" s="151"/>
    </row>
    <row r="50" spans="1:29" ht="27" customHeight="1" x14ac:dyDescent="0.25">
      <c r="A50" s="55" t="s">
        <v>92</v>
      </c>
      <c r="B50" s="55" t="s">
        <v>93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59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60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94</v>
      </c>
      <c r="B51" s="55" t="s">
        <v>95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59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60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96</v>
      </c>
      <c r="B52" s="55" t="s">
        <v>97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59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60</v>
      </c>
      <c r="U52" s="154">
        <v>40</v>
      </c>
      <c r="V52" s="155">
        <f t="shared" si="0"/>
        <v>40</v>
      </c>
      <c r="W52" s="37">
        <f t="shared" si="1"/>
        <v>0.62</v>
      </c>
      <c r="X52" s="57"/>
      <c r="Y52" s="58"/>
      <c r="AC52" s="75" t="s">
        <v>1</v>
      </c>
    </row>
    <row r="53" spans="1:29" ht="27" customHeight="1" x14ac:dyDescent="0.25">
      <c r="A53" s="55" t="s">
        <v>98</v>
      </c>
      <c r="B53" s="55" t="s">
        <v>99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59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60</v>
      </c>
      <c r="U53" s="154">
        <v>10</v>
      </c>
      <c r="V53" s="155">
        <f t="shared" si="0"/>
        <v>10</v>
      </c>
      <c r="W53" s="37">
        <f t="shared" si="1"/>
        <v>0.155</v>
      </c>
      <c r="X53" s="57"/>
      <c r="Y53" s="58"/>
      <c r="AC53" s="76" t="s">
        <v>1</v>
      </c>
    </row>
    <row r="54" spans="1:29" ht="27" customHeight="1" x14ac:dyDescent="0.25">
      <c r="A54" s="55" t="s">
        <v>100</v>
      </c>
      <c r="B54" s="55" t="s">
        <v>101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59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60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102</v>
      </c>
      <c r="B55" s="55" t="s">
        <v>103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59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60</v>
      </c>
      <c r="U55" s="154">
        <v>114</v>
      </c>
      <c r="V55" s="155">
        <f t="shared" si="0"/>
        <v>114</v>
      </c>
      <c r="W55" s="37">
        <f t="shared" si="1"/>
        <v>1.7669999999999999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61</v>
      </c>
      <c r="N56" s="165"/>
      <c r="O56" s="165"/>
      <c r="P56" s="165"/>
      <c r="Q56" s="165"/>
      <c r="R56" s="165"/>
      <c r="S56" s="166"/>
      <c r="T56" s="38" t="s">
        <v>60</v>
      </c>
      <c r="U56" s="156">
        <f>IFERROR(SUM(U50:U55),"0")</f>
        <v>164</v>
      </c>
      <c r="V56" s="156">
        <f>IFERROR(SUM(V50:V55),"0")</f>
        <v>164</v>
      </c>
      <c r="W56" s="156">
        <f>IFERROR(IF(W50="",0,W50),"0")+IFERROR(IF(W51="",0,W51),"0")+IFERROR(IF(W52="",0,W52),"0")+IFERROR(IF(W53="",0,W53),"0")+IFERROR(IF(W54="",0,W54),"0")+IFERROR(IF(W55="",0,W55),"0")</f>
        <v>2.5419999999999998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61</v>
      </c>
      <c r="N57" s="165"/>
      <c r="O57" s="165"/>
      <c r="P57" s="165"/>
      <c r="Q57" s="165"/>
      <c r="R57" s="165"/>
      <c r="S57" s="166"/>
      <c r="T57" s="38" t="s">
        <v>62</v>
      </c>
      <c r="U57" s="156">
        <f>IFERROR(SUMPRODUCT(U50:U55*H50:H55),"0")</f>
        <v>1168</v>
      </c>
      <c r="V57" s="156">
        <f>IFERROR(SUMPRODUCT(V50:V55*H50:H55),"0")</f>
        <v>1168</v>
      </c>
      <c r="W57" s="38"/>
      <c r="X57" s="157"/>
      <c r="Y57" s="157"/>
    </row>
    <row r="58" spans="1:29" ht="16.5" customHeight="1" x14ac:dyDescent="0.25">
      <c r="A58" s="179" t="s">
        <v>104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50"/>
      <c r="Y58" s="150"/>
    </row>
    <row r="59" spans="1:29" ht="14.25" customHeight="1" x14ac:dyDescent="0.25">
      <c r="A59" s="180" t="s">
        <v>56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1"/>
      <c r="Y59" s="151"/>
    </row>
    <row r="60" spans="1:29" ht="27" customHeight="1" x14ac:dyDescent="0.25">
      <c r="A60" s="55" t="s">
        <v>105</v>
      </c>
      <c r="B60" s="55" t="s">
        <v>106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59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60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107</v>
      </c>
      <c r="B61" s="55" t="s">
        <v>108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59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60</v>
      </c>
      <c r="U61" s="154">
        <v>80</v>
      </c>
      <c r="V61" s="155">
        <f>IFERROR(IF(U61="","",U61),"")</f>
        <v>80</v>
      </c>
      <c r="W61" s="37">
        <f>IFERROR(IF(U61="","",U61*0.00855),"")</f>
        <v>0.68400000000000005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61</v>
      </c>
      <c r="N62" s="165"/>
      <c r="O62" s="165"/>
      <c r="P62" s="165"/>
      <c r="Q62" s="165"/>
      <c r="R62" s="165"/>
      <c r="S62" s="166"/>
      <c r="T62" s="38" t="s">
        <v>60</v>
      </c>
      <c r="U62" s="156">
        <f>IFERROR(SUM(U60:U61),"0")</f>
        <v>80</v>
      </c>
      <c r="V62" s="156">
        <f>IFERROR(SUM(V60:V61),"0")</f>
        <v>80</v>
      </c>
      <c r="W62" s="156">
        <f>IFERROR(IF(W60="",0,W60),"0")+IFERROR(IF(W61="",0,W61),"0")</f>
        <v>0.68400000000000005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61</v>
      </c>
      <c r="N63" s="165"/>
      <c r="O63" s="165"/>
      <c r="P63" s="165"/>
      <c r="Q63" s="165"/>
      <c r="R63" s="165"/>
      <c r="S63" s="166"/>
      <c r="T63" s="38" t="s">
        <v>62</v>
      </c>
      <c r="U63" s="156">
        <f>IFERROR(SUMPRODUCT(U60:U61*H60:H61),"0")</f>
        <v>400</v>
      </c>
      <c r="V63" s="156">
        <f>IFERROR(SUMPRODUCT(V60:V61*H60:H61),"0")</f>
        <v>400</v>
      </c>
      <c r="W63" s="38"/>
      <c r="X63" s="157"/>
      <c r="Y63" s="157"/>
    </row>
    <row r="64" spans="1:29" ht="16.5" customHeight="1" x14ac:dyDescent="0.25">
      <c r="A64" s="179" t="s">
        <v>109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50"/>
      <c r="Y64" s="150"/>
    </row>
    <row r="65" spans="1:29" ht="14.25" customHeight="1" x14ac:dyDescent="0.25">
      <c r="A65" s="180" t="s">
        <v>110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1"/>
      <c r="Y65" s="151"/>
    </row>
    <row r="66" spans="1:29" ht="27" customHeight="1" x14ac:dyDescent="0.25">
      <c r="A66" s="55" t="s">
        <v>111</v>
      </c>
      <c r="B66" s="55" t="s">
        <v>112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59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60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68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61</v>
      </c>
      <c r="N67" s="165"/>
      <c r="O67" s="165"/>
      <c r="P67" s="165"/>
      <c r="Q67" s="165"/>
      <c r="R67" s="165"/>
      <c r="S67" s="166"/>
      <c r="T67" s="38" t="s">
        <v>60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61</v>
      </c>
      <c r="N68" s="165"/>
      <c r="O68" s="165"/>
      <c r="P68" s="165"/>
      <c r="Q68" s="165"/>
      <c r="R68" s="165"/>
      <c r="S68" s="166"/>
      <c r="T68" s="38" t="s">
        <v>62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113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50"/>
      <c r="Y69" s="150"/>
    </row>
    <row r="70" spans="1:29" ht="14.25" customHeight="1" x14ac:dyDescent="0.25">
      <c r="A70" s="180" t="s">
        <v>114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1"/>
      <c r="Y70" s="151"/>
    </row>
    <row r="71" spans="1:29" ht="27" customHeight="1" x14ac:dyDescent="0.25">
      <c r="A71" s="55" t="s">
        <v>115</v>
      </c>
      <c r="B71" s="55" t="s">
        <v>116</v>
      </c>
      <c r="C71" s="32">
        <v>4301131016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59</v>
      </c>
      <c r="L71" s="33">
        <v>180</v>
      </c>
      <c r="M71" s="246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60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68</v>
      </c>
    </row>
    <row r="72" spans="1:29" ht="27" customHeight="1" x14ac:dyDescent="0.25">
      <c r="A72" s="55" t="s">
        <v>117</v>
      </c>
      <c r="B72" s="55" t="s">
        <v>118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59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60</v>
      </c>
      <c r="U72" s="154">
        <v>15</v>
      </c>
      <c r="V72" s="155">
        <f>IFERROR(IF(U72="","",U72),"")</f>
        <v>15</v>
      </c>
      <c r="W72" s="37">
        <f>IFERROR(IF(U72="","",U72*0.01788),"")</f>
        <v>0.26819999999999999</v>
      </c>
      <c r="X72" s="57"/>
      <c r="Y72" s="58"/>
      <c r="AC72" s="83" t="s">
        <v>68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61</v>
      </c>
      <c r="N73" s="165"/>
      <c r="O73" s="165"/>
      <c r="P73" s="165"/>
      <c r="Q73" s="165"/>
      <c r="R73" s="165"/>
      <c r="S73" s="166"/>
      <c r="T73" s="38" t="s">
        <v>60</v>
      </c>
      <c r="U73" s="156">
        <f>IFERROR(SUM(U71:U72),"0")</f>
        <v>15</v>
      </c>
      <c r="V73" s="156">
        <f>IFERROR(SUM(V71:V72),"0")</f>
        <v>15</v>
      </c>
      <c r="W73" s="156">
        <f>IFERROR(IF(W71="",0,W71),"0")+IFERROR(IF(W72="",0,W72),"0")</f>
        <v>0.26819999999999999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61</v>
      </c>
      <c r="N74" s="165"/>
      <c r="O74" s="165"/>
      <c r="P74" s="165"/>
      <c r="Q74" s="165"/>
      <c r="R74" s="165"/>
      <c r="S74" s="166"/>
      <c r="T74" s="38" t="s">
        <v>62</v>
      </c>
      <c r="U74" s="156">
        <f>IFERROR(SUMPRODUCT(U71:U72*H71:H72),"0")</f>
        <v>54</v>
      </c>
      <c r="V74" s="156">
        <f>IFERROR(SUMPRODUCT(V71:V72*H71:H72),"0")</f>
        <v>54</v>
      </c>
      <c r="W74" s="38"/>
      <c r="X74" s="157"/>
      <c r="Y74" s="157"/>
    </row>
    <row r="75" spans="1:29" ht="16.5" customHeight="1" x14ac:dyDescent="0.25">
      <c r="A75" s="179" t="s">
        <v>119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50"/>
      <c r="Y75" s="150"/>
    </row>
    <row r="76" spans="1:29" ht="14.25" customHeight="1" x14ac:dyDescent="0.25">
      <c r="A76" s="180" t="s">
        <v>110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1"/>
      <c r="Y76" s="151"/>
    </row>
    <row r="77" spans="1:29" ht="27" customHeight="1" x14ac:dyDescent="0.25">
      <c r="A77" s="55" t="s">
        <v>120</v>
      </c>
      <c r="B77" s="55" t="s">
        <v>121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59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60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68</v>
      </c>
    </row>
    <row r="78" spans="1:29" ht="27" customHeight="1" x14ac:dyDescent="0.25">
      <c r="A78" s="55" t="s">
        <v>122</v>
      </c>
      <c r="B78" s="55" t="s">
        <v>123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59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60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68</v>
      </c>
    </row>
    <row r="79" spans="1:29" ht="16.5" customHeight="1" x14ac:dyDescent="0.25">
      <c r="A79" s="55" t="s">
        <v>124</v>
      </c>
      <c r="B79" s="55" t="s">
        <v>125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59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60</v>
      </c>
      <c r="U79" s="154">
        <v>15</v>
      </c>
      <c r="V79" s="155">
        <f t="shared" si="2"/>
        <v>15</v>
      </c>
      <c r="W79" s="37">
        <f t="shared" si="3"/>
        <v>0.26819999999999999</v>
      </c>
      <c r="X79" s="57"/>
      <c r="Y79" s="58"/>
      <c r="AC79" s="86" t="s">
        <v>68</v>
      </c>
    </row>
    <row r="80" spans="1:29" ht="27" customHeight="1" x14ac:dyDescent="0.25">
      <c r="A80" s="55" t="s">
        <v>126</v>
      </c>
      <c r="B80" s="55" t="s">
        <v>127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59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60</v>
      </c>
      <c r="U80" s="154">
        <v>132</v>
      </c>
      <c r="V80" s="155">
        <f t="shared" si="2"/>
        <v>132</v>
      </c>
      <c r="W80" s="37">
        <f t="shared" si="3"/>
        <v>2.36016</v>
      </c>
      <c r="X80" s="57"/>
      <c r="Y80" s="58"/>
      <c r="AC80" s="87" t="s">
        <v>68</v>
      </c>
    </row>
    <row r="81" spans="1:29" ht="27" customHeight="1" x14ac:dyDescent="0.25">
      <c r="A81" s="55" t="s">
        <v>128</v>
      </c>
      <c r="B81" s="55" t="s">
        <v>129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59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60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68</v>
      </c>
    </row>
    <row r="82" spans="1:29" ht="27" customHeight="1" x14ac:dyDescent="0.25">
      <c r="A82" s="55" t="s">
        <v>130</v>
      </c>
      <c r="B82" s="55" t="s">
        <v>131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59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60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68</v>
      </c>
    </row>
    <row r="83" spans="1:29" ht="27" customHeight="1" x14ac:dyDescent="0.25">
      <c r="A83" s="55" t="s">
        <v>132</v>
      </c>
      <c r="B83" s="55" t="s">
        <v>133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59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60</v>
      </c>
      <c r="U83" s="154">
        <v>174</v>
      </c>
      <c r="V83" s="155">
        <f t="shared" si="2"/>
        <v>174</v>
      </c>
      <c r="W83" s="37">
        <f t="shared" si="3"/>
        <v>3.1111200000000001</v>
      </c>
      <c r="X83" s="57"/>
      <c r="Y83" s="58"/>
      <c r="AC83" s="90" t="s">
        <v>68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61</v>
      </c>
      <c r="N84" s="165"/>
      <c r="O84" s="165"/>
      <c r="P84" s="165"/>
      <c r="Q84" s="165"/>
      <c r="R84" s="165"/>
      <c r="S84" s="166"/>
      <c r="T84" s="38" t="s">
        <v>60</v>
      </c>
      <c r="U84" s="156">
        <f>IFERROR(SUM(U77:U83),"0")</f>
        <v>321</v>
      </c>
      <c r="V84" s="156">
        <f>IFERROR(SUM(V77:V83),"0")</f>
        <v>321</v>
      </c>
      <c r="W84" s="156">
        <f>IFERROR(IF(W77="",0,W77),"0")+IFERROR(IF(W78="",0,W78),"0")+IFERROR(IF(W79="",0,W79),"0")+IFERROR(IF(W80="",0,W80),"0")+IFERROR(IF(W81="",0,W81),"0")+IFERROR(IF(W82="",0,W82),"0")+IFERROR(IF(W83="",0,W83),"0")</f>
        <v>5.7394800000000004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61</v>
      </c>
      <c r="N85" s="165"/>
      <c r="O85" s="165"/>
      <c r="P85" s="165"/>
      <c r="Q85" s="165"/>
      <c r="R85" s="165"/>
      <c r="S85" s="166"/>
      <c r="T85" s="38" t="s">
        <v>62</v>
      </c>
      <c r="U85" s="156">
        <f>IFERROR(SUMPRODUCT(U77:U83*H77:H83),"0")</f>
        <v>1155.5999999999999</v>
      </c>
      <c r="V85" s="156">
        <f>IFERROR(SUMPRODUCT(V77:V83*H77:H83),"0")</f>
        <v>1155.5999999999999</v>
      </c>
      <c r="W85" s="38"/>
      <c r="X85" s="157"/>
      <c r="Y85" s="157"/>
    </row>
    <row r="86" spans="1:29" ht="16.5" customHeight="1" x14ac:dyDescent="0.25">
      <c r="A86" s="179" t="s">
        <v>134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50"/>
      <c r="Y86" s="150"/>
    </row>
    <row r="87" spans="1:29" ht="14.25" customHeight="1" x14ac:dyDescent="0.25">
      <c r="A87" s="180" t="s">
        <v>134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1"/>
      <c r="Y87" s="151"/>
    </row>
    <row r="88" spans="1:29" ht="27" customHeight="1" x14ac:dyDescent="0.25">
      <c r="A88" s="55" t="s">
        <v>135</v>
      </c>
      <c r="B88" s="55" t="s">
        <v>136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59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60</v>
      </c>
      <c r="U88" s="154">
        <v>5</v>
      </c>
      <c r="V88" s="155">
        <f>IFERROR(IF(U88="","",U88),"")</f>
        <v>5</v>
      </c>
      <c r="W88" s="37">
        <f>IFERROR(IF(U88="","",U88*0.00936),"")</f>
        <v>4.6800000000000001E-2</v>
      </c>
      <c r="X88" s="57"/>
      <c r="Y88" s="58"/>
      <c r="AC88" s="91" t="s">
        <v>68</v>
      </c>
    </row>
    <row r="89" spans="1:29" ht="27" customHeight="1" x14ac:dyDescent="0.25">
      <c r="A89" s="55" t="s">
        <v>137</v>
      </c>
      <c r="B89" s="55" t="s">
        <v>138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59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60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68</v>
      </c>
    </row>
    <row r="90" spans="1:29" ht="16.5" customHeight="1" x14ac:dyDescent="0.25">
      <c r="A90" s="55" t="s">
        <v>139</v>
      </c>
      <c r="B90" s="55" t="s">
        <v>140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59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60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68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61</v>
      </c>
      <c r="N91" s="165"/>
      <c r="O91" s="165"/>
      <c r="P91" s="165"/>
      <c r="Q91" s="165"/>
      <c r="R91" s="165"/>
      <c r="S91" s="166"/>
      <c r="T91" s="38" t="s">
        <v>60</v>
      </c>
      <c r="U91" s="156">
        <f>IFERROR(SUM(U88:U90),"0")</f>
        <v>5</v>
      </c>
      <c r="V91" s="156">
        <f>IFERROR(SUM(V88:V90),"0")</f>
        <v>5</v>
      </c>
      <c r="W91" s="156">
        <f>IFERROR(IF(W88="",0,W88),"0")+IFERROR(IF(W89="",0,W89),"0")+IFERROR(IF(W90="",0,W90),"0")</f>
        <v>4.6800000000000001E-2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61</v>
      </c>
      <c r="N92" s="165"/>
      <c r="O92" s="165"/>
      <c r="P92" s="165"/>
      <c r="Q92" s="165"/>
      <c r="R92" s="165"/>
      <c r="S92" s="166"/>
      <c r="T92" s="38" t="s">
        <v>62</v>
      </c>
      <c r="U92" s="156">
        <f>IFERROR(SUMPRODUCT(U88:U90*H88:H90),"0")</f>
        <v>10.8</v>
      </c>
      <c r="V92" s="156">
        <f>IFERROR(SUMPRODUCT(V88:V90*H88:H90),"0")</f>
        <v>10.8</v>
      </c>
      <c r="W92" s="38"/>
      <c r="X92" s="157"/>
      <c r="Y92" s="157"/>
    </row>
    <row r="93" spans="1:29" ht="16.5" customHeight="1" x14ac:dyDescent="0.25">
      <c r="A93" s="179" t="s">
        <v>141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50"/>
      <c r="Y93" s="150"/>
    </row>
    <row r="94" spans="1:29" ht="14.25" customHeight="1" x14ac:dyDescent="0.25">
      <c r="A94" s="180" t="s">
        <v>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1"/>
      <c r="Y94" s="151"/>
    </row>
    <row r="95" spans="1:29" ht="27" customHeight="1" x14ac:dyDescent="0.25">
      <c r="A95" s="55" t="s">
        <v>142</v>
      </c>
      <c r="B95" s="55" t="s">
        <v>143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59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60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94" t="s">
        <v>1</v>
      </c>
    </row>
    <row r="96" spans="1:29" ht="27" customHeight="1" x14ac:dyDescent="0.25">
      <c r="A96" s="55" t="s">
        <v>144</v>
      </c>
      <c r="B96" s="55" t="s">
        <v>145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59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60</v>
      </c>
      <c r="U96" s="154">
        <v>255</v>
      </c>
      <c r="V96" s="155">
        <f>IFERROR(IF(U96="","",U96),"")</f>
        <v>255</v>
      </c>
      <c r="W96" s="37">
        <f>IFERROR(IF(U96="","",U96*0.0155),"")</f>
        <v>3.9525000000000001</v>
      </c>
      <c r="X96" s="57"/>
      <c r="Y96" s="58"/>
      <c r="AC96" s="95" t="s">
        <v>1</v>
      </c>
    </row>
    <row r="97" spans="1:29" ht="27" customHeight="1" x14ac:dyDescent="0.25">
      <c r="A97" s="55" t="s">
        <v>146</v>
      </c>
      <c r="B97" s="55" t="s">
        <v>147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59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60</v>
      </c>
      <c r="U97" s="154">
        <v>50</v>
      </c>
      <c r="V97" s="155">
        <f>IFERROR(IF(U97="","",U97),"")</f>
        <v>50</v>
      </c>
      <c r="W97" s="37">
        <f>IFERROR(IF(U97="","",U97*0.0155),"")</f>
        <v>0.77500000000000002</v>
      </c>
      <c r="X97" s="57"/>
      <c r="Y97" s="58"/>
      <c r="AC97" s="96" t="s">
        <v>1</v>
      </c>
    </row>
    <row r="98" spans="1:29" ht="27" customHeight="1" x14ac:dyDescent="0.25">
      <c r="A98" s="55" t="s">
        <v>148</v>
      </c>
      <c r="B98" s="55" t="s">
        <v>149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59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60</v>
      </c>
      <c r="U98" s="154">
        <v>400</v>
      </c>
      <c r="V98" s="155">
        <f>IFERROR(IF(U98="","",U98),"")</f>
        <v>400</v>
      </c>
      <c r="W98" s="37">
        <f>IFERROR(IF(U98="","",U98*0.0155),"")</f>
        <v>6.2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61</v>
      </c>
      <c r="N99" s="165"/>
      <c r="O99" s="165"/>
      <c r="P99" s="165"/>
      <c r="Q99" s="165"/>
      <c r="R99" s="165"/>
      <c r="S99" s="166"/>
      <c r="T99" s="38" t="s">
        <v>60</v>
      </c>
      <c r="U99" s="156">
        <f>IFERROR(SUM(U95:U98),"0")</f>
        <v>705</v>
      </c>
      <c r="V99" s="156">
        <f>IFERROR(SUM(V95:V98),"0")</f>
        <v>705</v>
      </c>
      <c r="W99" s="156">
        <f>IFERROR(IF(W95="",0,W95),"0")+IFERROR(IF(W96="",0,W96),"0")+IFERROR(IF(W97="",0,W97),"0")+IFERROR(IF(W98="",0,W98),"0")</f>
        <v>10.9275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61</v>
      </c>
      <c r="N100" s="165"/>
      <c r="O100" s="165"/>
      <c r="P100" s="165"/>
      <c r="Q100" s="165"/>
      <c r="R100" s="165"/>
      <c r="S100" s="166"/>
      <c r="T100" s="38" t="s">
        <v>62</v>
      </c>
      <c r="U100" s="156">
        <f>IFERROR(SUMPRODUCT(U95:U98*H95:H98),"0")</f>
        <v>5060</v>
      </c>
      <c r="V100" s="156">
        <f>IFERROR(SUMPRODUCT(V95:V98*H95:H98),"0")</f>
        <v>5060</v>
      </c>
      <c r="W100" s="38"/>
      <c r="X100" s="157"/>
      <c r="Y100" s="157"/>
    </row>
    <row r="101" spans="1:29" ht="16.5" customHeight="1" x14ac:dyDescent="0.25">
      <c r="A101" s="179" t="s">
        <v>150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50"/>
      <c r="Y101" s="150"/>
    </row>
    <row r="102" spans="1:29" ht="14.25" customHeight="1" x14ac:dyDescent="0.25">
      <c r="A102" s="180" t="s">
        <v>110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1"/>
      <c r="Y102" s="151"/>
    </row>
    <row r="103" spans="1:29" ht="27" customHeight="1" x14ac:dyDescent="0.25">
      <c r="A103" s="55" t="s">
        <v>151</v>
      </c>
      <c r="B103" s="55" t="s">
        <v>152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59</v>
      </c>
      <c r="L103" s="33">
        <v>180</v>
      </c>
      <c r="M103" s="230" t="s">
        <v>153</v>
      </c>
      <c r="N103" s="178"/>
      <c r="O103" s="178"/>
      <c r="P103" s="178"/>
      <c r="Q103" s="176"/>
      <c r="R103" s="35"/>
      <c r="S103" s="35"/>
      <c r="T103" s="36" t="s">
        <v>60</v>
      </c>
      <c r="U103" s="154">
        <v>184</v>
      </c>
      <c r="V103" s="155">
        <f>IFERROR(IF(U103="","",U103),"")</f>
        <v>184</v>
      </c>
      <c r="W103" s="37">
        <f>IFERROR(IF(U103="","",U103*0.01788),"")</f>
        <v>3.28992</v>
      </c>
      <c r="X103" s="57"/>
      <c r="Y103" s="58"/>
      <c r="AC103" s="98" t="s">
        <v>68</v>
      </c>
    </row>
    <row r="104" spans="1:29" ht="27" customHeight="1" x14ac:dyDescent="0.25">
      <c r="A104" s="55" t="s">
        <v>154</v>
      </c>
      <c r="B104" s="55" t="s">
        <v>155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59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60</v>
      </c>
      <c r="U104" s="154">
        <v>133</v>
      </c>
      <c r="V104" s="155">
        <f>IFERROR(IF(U104="","",U104),"")</f>
        <v>133</v>
      </c>
      <c r="W104" s="37">
        <f>IFERROR(IF(U104="","",U104*0.01788),"")</f>
        <v>2.3780399999999999</v>
      </c>
      <c r="X104" s="57"/>
      <c r="Y104" s="58"/>
      <c r="AC104" s="99" t="s">
        <v>68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61</v>
      </c>
      <c r="N105" s="165"/>
      <c r="O105" s="165"/>
      <c r="P105" s="165"/>
      <c r="Q105" s="165"/>
      <c r="R105" s="165"/>
      <c r="S105" s="166"/>
      <c r="T105" s="38" t="s">
        <v>60</v>
      </c>
      <c r="U105" s="156">
        <f>IFERROR(SUM(U103:U104),"0")</f>
        <v>317</v>
      </c>
      <c r="V105" s="156">
        <f>IFERROR(SUM(V103:V104),"0")</f>
        <v>317</v>
      </c>
      <c r="W105" s="156">
        <f>IFERROR(IF(W103="",0,W103),"0")+IFERROR(IF(W104="",0,W104),"0")</f>
        <v>5.6679599999999999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61</v>
      </c>
      <c r="N106" s="165"/>
      <c r="O106" s="165"/>
      <c r="P106" s="165"/>
      <c r="Q106" s="165"/>
      <c r="R106" s="165"/>
      <c r="S106" s="166"/>
      <c r="T106" s="38" t="s">
        <v>62</v>
      </c>
      <c r="U106" s="156">
        <f>IFERROR(SUMPRODUCT(U103:U104*H103:H104),"0")</f>
        <v>951</v>
      </c>
      <c r="V106" s="156">
        <f>IFERROR(SUMPRODUCT(V103:V104*H103:H104),"0")</f>
        <v>951</v>
      </c>
      <c r="W106" s="38"/>
      <c r="X106" s="157"/>
      <c r="Y106" s="157"/>
    </row>
    <row r="107" spans="1:29" ht="16.5" customHeight="1" x14ac:dyDescent="0.25">
      <c r="A107" s="179" t="s">
        <v>156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50"/>
      <c r="Y107" s="150"/>
    </row>
    <row r="108" spans="1:29" ht="14.25" customHeight="1" x14ac:dyDescent="0.25">
      <c r="A108" s="180" t="s">
        <v>110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1"/>
      <c r="Y108" s="151"/>
    </row>
    <row r="109" spans="1:29" ht="16.5" customHeight="1" x14ac:dyDescent="0.25">
      <c r="A109" s="55" t="s">
        <v>157</v>
      </c>
      <c r="B109" s="55" t="s">
        <v>158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59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60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100" t="s">
        <v>68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61</v>
      </c>
      <c r="N110" s="165"/>
      <c r="O110" s="165"/>
      <c r="P110" s="165"/>
      <c r="Q110" s="165"/>
      <c r="R110" s="165"/>
      <c r="S110" s="166"/>
      <c r="T110" s="38" t="s">
        <v>60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61</v>
      </c>
      <c r="N111" s="165"/>
      <c r="O111" s="165"/>
      <c r="P111" s="165"/>
      <c r="Q111" s="165"/>
      <c r="R111" s="165"/>
      <c r="S111" s="166"/>
      <c r="T111" s="38" t="s">
        <v>62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29" ht="16.5" customHeight="1" x14ac:dyDescent="0.25">
      <c r="A112" s="179" t="s">
        <v>159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50"/>
      <c r="Y112" s="150"/>
    </row>
    <row r="113" spans="1:29" ht="14.25" customHeight="1" x14ac:dyDescent="0.25">
      <c r="A113" s="180" t="s">
        <v>110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1"/>
      <c r="Y113" s="151"/>
    </row>
    <row r="114" spans="1:29" ht="27" customHeight="1" x14ac:dyDescent="0.25">
      <c r="A114" s="55" t="s">
        <v>160</v>
      </c>
      <c r="B114" s="55" t="s">
        <v>161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59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60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101" t="s">
        <v>68</v>
      </c>
    </row>
    <row r="115" spans="1:29" ht="27" customHeight="1" x14ac:dyDescent="0.25">
      <c r="A115" s="55" t="s">
        <v>163</v>
      </c>
      <c r="B115" s="55" t="s">
        <v>164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59</v>
      </c>
      <c r="L115" s="33">
        <v>180</v>
      </c>
      <c r="M115" s="226" t="s">
        <v>165</v>
      </c>
      <c r="N115" s="178"/>
      <c r="O115" s="178"/>
      <c r="P115" s="178"/>
      <c r="Q115" s="176"/>
      <c r="R115" s="35"/>
      <c r="S115" s="35"/>
      <c r="T115" s="36" t="s">
        <v>60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162</v>
      </c>
      <c r="Y115" s="58"/>
      <c r="AC115" s="102" t="s">
        <v>68</v>
      </c>
    </row>
    <row r="116" spans="1:29" ht="27" customHeight="1" x14ac:dyDescent="0.25">
      <c r="A116" s="55" t="s">
        <v>166</v>
      </c>
      <c r="B116" s="55" t="s">
        <v>167</v>
      </c>
      <c r="C116" s="32">
        <v>4301135164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3.28</v>
      </c>
      <c r="J116" s="33">
        <v>70</v>
      </c>
      <c r="K116" s="34" t="s">
        <v>59</v>
      </c>
      <c r="L116" s="33">
        <v>180</v>
      </c>
      <c r="M116" s="227" t="s">
        <v>168</v>
      </c>
      <c r="N116" s="178"/>
      <c r="O116" s="178"/>
      <c r="P116" s="178"/>
      <c r="Q116" s="176"/>
      <c r="R116" s="35"/>
      <c r="S116" s="35"/>
      <c r="T116" s="36" t="s">
        <v>60</v>
      </c>
      <c r="U116" s="154">
        <v>55</v>
      </c>
      <c r="V116" s="155">
        <f>IFERROR(IF(U116="","",U116),"")</f>
        <v>55</v>
      </c>
      <c r="W116" s="37">
        <f>IFERROR(IF(U116="","",U116*0.01788),"")</f>
        <v>0.98340000000000005</v>
      </c>
      <c r="X116" s="57"/>
      <c r="Y116" s="58"/>
      <c r="AC116" s="103" t="s">
        <v>68</v>
      </c>
    </row>
    <row r="117" spans="1:29" ht="27" customHeight="1" x14ac:dyDescent="0.25">
      <c r="A117" s="55" t="s">
        <v>169</v>
      </c>
      <c r="B117" s="55" t="s">
        <v>170</v>
      </c>
      <c r="C117" s="32">
        <v>4301135165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3.28</v>
      </c>
      <c r="J117" s="33">
        <v>70</v>
      </c>
      <c r="K117" s="34" t="s">
        <v>59</v>
      </c>
      <c r="L117" s="33">
        <v>180</v>
      </c>
      <c r="M117" s="228" t="s">
        <v>171</v>
      </c>
      <c r="N117" s="178"/>
      <c r="O117" s="178"/>
      <c r="P117" s="178"/>
      <c r="Q117" s="176"/>
      <c r="R117" s="35"/>
      <c r="S117" s="35"/>
      <c r="T117" s="36" t="s">
        <v>60</v>
      </c>
      <c r="U117" s="154">
        <v>215</v>
      </c>
      <c r="V117" s="155">
        <f>IFERROR(IF(U117="","",U117),"")</f>
        <v>215</v>
      </c>
      <c r="W117" s="37">
        <f>IFERROR(IF(U117="","",U117*0.01788),"")</f>
        <v>3.8441999999999998</v>
      </c>
      <c r="X117" s="57"/>
      <c r="Y117" s="58"/>
      <c r="AC117" s="104" t="s">
        <v>68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61</v>
      </c>
      <c r="N118" s="165"/>
      <c r="O118" s="165"/>
      <c r="P118" s="165"/>
      <c r="Q118" s="165"/>
      <c r="R118" s="165"/>
      <c r="S118" s="166"/>
      <c r="T118" s="38" t="s">
        <v>60</v>
      </c>
      <c r="U118" s="156">
        <f>IFERROR(SUM(U114:U117),"0")</f>
        <v>270</v>
      </c>
      <c r="V118" s="156">
        <f>IFERROR(SUM(V114:V117),"0")</f>
        <v>270</v>
      </c>
      <c r="W118" s="156">
        <f>IFERROR(IF(W114="",0,W114),"0")+IFERROR(IF(W115="",0,W115),"0")+IFERROR(IF(W116="",0,W116),"0")+IFERROR(IF(W117="",0,W117),"0")</f>
        <v>4.8276000000000003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61</v>
      </c>
      <c r="N119" s="165"/>
      <c r="O119" s="165"/>
      <c r="P119" s="165"/>
      <c r="Q119" s="165"/>
      <c r="R119" s="165"/>
      <c r="S119" s="166"/>
      <c r="T119" s="38" t="s">
        <v>62</v>
      </c>
      <c r="U119" s="156">
        <f>IFERROR(SUMPRODUCT(U114:U117*H114:H117),"0")</f>
        <v>810</v>
      </c>
      <c r="V119" s="156">
        <f>IFERROR(SUMPRODUCT(V114:V117*H114:H117),"0")</f>
        <v>810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50"/>
      <c r="Y120" s="150"/>
    </row>
    <row r="121" spans="1:29" ht="14.25" customHeight="1" x14ac:dyDescent="0.25">
      <c r="A121" s="180" t="s">
        <v>110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59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60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68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61</v>
      </c>
      <c r="N123" s="165"/>
      <c r="O123" s="165"/>
      <c r="P123" s="165"/>
      <c r="Q123" s="165"/>
      <c r="R123" s="165"/>
      <c r="S123" s="166"/>
      <c r="T123" s="38" t="s">
        <v>60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61</v>
      </c>
      <c r="N124" s="165"/>
      <c r="O124" s="165"/>
      <c r="P124" s="165"/>
      <c r="Q124" s="165"/>
      <c r="R124" s="165"/>
      <c r="S124" s="166"/>
      <c r="T124" s="38" t="s">
        <v>62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50"/>
      <c r="Y125" s="150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59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60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68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59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60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68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61</v>
      </c>
      <c r="N129" s="165"/>
      <c r="O129" s="165"/>
      <c r="P129" s="165"/>
      <c r="Q129" s="165"/>
      <c r="R129" s="165"/>
      <c r="S129" s="166"/>
      <c r="T129" s="38" t="s">
        <v>60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61</v>
      </c>
      <c r="N130" s="165"/>
      <c r="O130" s="165"/>
      <c r="P130" s="165"/>
      <c r="Q130" s="165"/>
      <c r="R130" s="165"/>
      <c r="S130" s="166"/>
      <c r="T130" s="38" t="s">
        <v>62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50"/>
      <c r="Y131" s="150"/>
    </row>
    <row r="132" spans="1:29" ht="14.25" customHeight="1" x14ac:dyDescent="0.25">
      <c r="A132" s="180" t="s">
        <v>110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59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60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68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61</v>
      </c>
      <c r="N134" s="165"/>
      <c r="O134" s="165"/>
      <c r="P134" s="165"/>
      <c r="Q134" s="165"/>
      <c r="R134" s="165"/>
      <c r="S134" s="166"/>
      <c r="T134" s="38" t="s">
        <v>60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61</v>
      </c>
      <c r="N135" s="165"/>
      <c r="O135" s="165"/>
      <c r="P135" s="165"/>
      <c r="Q135" s="165"/>
      <c r="R135" s="165"/>
      <c r="S135" s="166"/>
      <c r="T135" s="38" t="s">
        <v>62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50"/>
      <c r="Y137" s="150"/>
    </row>
    <row r="138" spans="1:29" ht="14.25" customHeight="1" x14ac:dyDescent="0.25">
      <c r="A138" s="180" t="s">
        <v>114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59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60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68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61</v>
      </c>
      <c r="N140" s="165"/>
      <c r="O140" s="165"/>
      <c r="P140" s="165"/>
      <c r="Q140" s="165"/>
      <c r="R140" s="165"/>
      <c r="S140" s="166"/>
      <c r="T140" s="38" t="s">
        <v>60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61</v>
      </c>
      <c r="N141" s="165"/>
      <c r="O141" s="165"/>
      <c r="P141" s="165"/>
      <c r="Q141" s="165"/>
      <c r="R141" s="165"/>
      <c r="S141" s="166"/>
      <c r="T141" s="38" t="s">
        <v>62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180" t="s">
        <v>65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59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60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110" t="s">
        <v>68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61</v>
      </c>
      <c r="N144" s="165"/>
      <c r="O144" s="165"/>
      <c r="P144" s="165"/>
      <c r="Q144" s="165"/>
      <c r="R144" s="165"/>
      <c r="S144" s="166"/>
      <c r="T144" s="38" t="s">
        <v>60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61</v>
      </c>
      <c r="N145" s="165"/>
      <c r="O145" s="165"/>
      <c r="P145" s="165"/>
      <c r="Q145" s="165"/>
      <c r="R145" s="165"/>
      <c r="S145" s="166"/>
      <c r="T145" s="38" t="s">
        <v>62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29" ht="14.25" customHeight="1" x14ac:dyDescent="0.25">
      <c r="A146" s="180" t="s">
        <v>134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59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60</v>
      </c>
      <c r="U147" s="154">
        <v>63</v>
      </c>
      <c r="V147" s="155">
        <f>IFERROR(IF(U147="","",U147),"")</f>
        <v>63</v>
      </c>
      <c r="W147" s="37">
        <f>IFERROR(IF(U147="","",U147*0.00936),"")</f>
        <v>0.58967999999999998</v>
      </c>
      <c r="X147" s="57"/>
      <c r="Y147" s="58"/>
      <c r="AC147" s="111" t="s">
        <v>68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59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60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68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59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60</v>
      </c>
      <c r="U149" s="154">
        <v>110</v>
      </c>
      <c r="V149" s="155">
        <f>IFERROR(IF(U149="","",U149),"")</f>
        <v>110</v>
      </c>
      <c r="W149" s="37">
        <f>IFERROR(IF(U149="","",U149*0.0155),"")</f>
        <v>1.7050000000000001</v>
      </c>
      <c r="X149" s="57"/>
      <c r="Y149" s="58"/>
      <c r="AC149" s="113" t="s">
        <v>68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59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60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68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61</v>
      </c>
      <c r="N151" s="165"/>
      <c r="O151" s="165"/>
      <c r="P151" s="165"/>
      <c r="Q151" s="165"/>
      <c r="R151" s="165"/>
      <c r="S151" s="166"/>
      <c r="T151" s="38" t="s">
        <v>60</v>
      </c>
      <c r="U151" s="156">
        <f>IFERROR(SUM(U147:U150),"0")</f>
        <v>173</v>
      </c>
      <c r="V151" s="156">
        <f>IFERROR(SUM(V147:V150),"0")</f>
        <v>173</v>
      </c>
      <c r="W151" s="156">
        <f>IFERROR(IF(W147="",0,W147),"0")+IFERROR(IF(W148="",0,W148),"0")+IFERROR(IF(W149="",0,W149),"0")+IFERROR(IF(W150="",0,W150),"0")</f>
        <v>2.2946800000000001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61</v>
      </c>
      <c r="N152" s="165"/>
      <c r="O152" s="165"/>
      <c r="P152" s="165"/>
      <c r="Q152" s="165"/>
      <c r="R152" s="165"/>
      <c r="S152" s="166"/>
      <c r="T152" s="38" t="s">
        <v>62</v>
      </c>
      <c r="U152" s="156">
        <f>IFERROR(SUMPRODUCT(U147:U150*H147:H150),"0")</f>
        <v>720.1</v>
      </c>
      <c r="V152" s="156">
        <f>IFERROR(SUMPRODUCT(V147:V150*H147:H150),"0")</f>
        <v>720.1</v>
      </c>
      <c r="W152" s="38"/>
      <c r="X152" s="157"/>
      <c r="Y152" s="157"/>
    </row>
    <row r="153" spans="1:29" ht="14.25" customHeight="1" x14ac:dyDescent="0.25">
      <c r="A153" s="180" t="s">
        <v>110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59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60</v>
      </c>
      <c r="U154" s="154">
        <v>50</v>
      </c>
      <c r="V154" s="155">
        <f t="shared" ref="V154:V163" si="4">IFERROR(IF(U154="","",U154),"")</f>
        <v>50</v>
      </c>
      <c r="W154" s="37">
        <f t="shared" ref="W154:W159" si="5">IFERROR(IF(U154="","",U154*0.00936),"")</f>
        <v>0.46800000000000003</v>
      </c>
      <c r="X154" s="57"/>
      <c r="Y154" s="58"/>
      <c r="AC154" s="115" t="s">
        <v>68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59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60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68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59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60</v>
      </c>
      <c r="U156" s="154">
        <v>173</v>
      </c>
      <c r="V156" s="155">
        <f t="shared" si="4"/>
        <v>173</v>
      </c>
      <c r="W156" s="37">
        <f t="shared" si="5"/>
        <v>1.6192800000000001</v>
      </c>
      <c r="X156" s="57"/>
      <c r="Y156" s="58"/>
      <c r="AC156" s="117" t="s">
        <v>68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59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60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68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59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60</v>
      </c>
      <c r="U158" s="154">
        <v>51</v>
      </c>
      <c r="V158" s="155">
        <f t="shared" si="4"/>
        <v>51</v>
      </c>
      <c r="W158" s="37">
        <f t="shared" si="5"/>
        <v>0.47736000000000001</v>
      </c>
      <c r="X158" s="57"/>
      <c r="Y158" s="58"/>
      <c r="AC158" s="119" t="s">
        <v>68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59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60</v>
      </c>
      <c r="U159" s="154">
        <v>32</v>
      </c>
      <c r="V159" s="155">
        <f t="shared" si="4"/>
        <v>32</v>
      </c>
      <c r="W159" s="37">
        <f t="shared" si="5"/>
        <v>0.29952000000000001</v>
      </c>
      <c r="X159" s="57"/>
      <c r="Y159" s="58"/>
      <c r="AC159" s="120" t="s">
        <v>68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59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60</v>
      </c>
      <c r="U160" s="154">
        <v>27</v>
      </c>
      <c r="V160" s="155">
        <f t="shared" si="4"/>
        <v>27</v>
      </c>
      <c r="W160" s="37">
        <f>IFERROR(IF(U160="","",U160*0.0155),"")</f>
        <v>0.41849999999999998</v>
      </c>
      <c r="X160" s="57"/>
      <c r="Y160" s="58"/>
      <c r="AC160" s="121" t="s">
        <v>68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59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60</v>
      </c>
      <c r="U161" s="154">
        <v>8</v>
      </c>
      <c r="V161" s="155">
        <f t="shared" si="4"/>
        <v>8</v>
      </c>
      <c r="W161" s="37">
        <f>IFERROR(IF(U161="","",U161*0.00936),"")</f>
        <v>7.4880000000000002E-2</v>
      </c>
      <c r="X161" s="57"/>
      <c r="Y161" s="58"/>
      <c r="AC161" s="122" t="s">
        <v>68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59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60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68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59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60</v>
      </c>
      <c r="U163" s="154">
        <v>40</v>
      </c>
      <c r="V163" s="155">
        <f t="shared" si="4"/>
        <v>40</v>
      </c>
      <c r="W163" s="37">
        <f>IFERROR(IF(U163="","",U163*0.00936),"")</f>
        <v>0.37440000000000001</v>
      </c>
      <c r="X163" s="57"/>
      <c r="Y163" s="58"/>
      <c r="AC163" s="124" t="s">
        <v>68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61</v>
      </c>
      <c r="N164" s="165"/>
      <c r="O164" s="165"/>
      <c r="P164" s="165"/>
      <c r="Q164" s="165"/>
      <c r="R164" s="165"/>
      <c r="S164" s="166"/>
      <c r="T164" s="38" t="s">
        <v>60</v>
      </c>
      <c r="U164" s="156">
        <f>IFERROR(SUM(U154:U163),"0")</f>
        <v>381</v>
      </c>
      <c r="V164" s="156">
        <f>IFERROR(SUM(V154:V163),"0")</f>
        <v>381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3.7319399999999998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61</v>
      </c>
      <c r="N165" s="165"/>
      <c r="O165" s="165"/>
      <c r="P165" s="165"/>
      <c r="Q165" s="165"/>
      <c r="R165" s="165"/>
      <c r="S165" s="166"/>
      <c r="T165" s="38" t="s">
        <v>62</v>
      </c>
      <c r="U165" s="156">
        <f>IFERROR(SUMPRODUCT(U154:U163*H154:H163),"0")</f>
        <v>1393.7</v>
      </c>
      <c r="V165" s="156">
        <f>IFERROR(SUMPRODUCT(V154:V163*H154:H163),"0")</f>
        <v>1393.7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50"/>
      <c r="Y166" s="150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59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60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68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61</v>
      </c>
      <c r="N169" s="165"/>
      <c r="O169" s="165"/>
      <c r="P169" s="165"/>
      <c r="Q169" s="165"/>
      <c r="R169" s="165"/>
      <c r="S169" s="166"/>
      <c r="T169" s="38" t="s">
        <v>60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61</v>
      </c>
      <c r="N170" s="165"/>
      <c r="O170" s="165"/>
      <c r="P170" s="165"/>
      <c r="Q170" s="165"/>
      <c r="R170" s="165"/>
      <c r="S170" s="166"/>
      <c r="T170" s="38" t="s">
        <v>62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50"/>
      <c r="Y171" s="150"/>
    </row>
    <row r="172" spans="1:29" ht="14.25" customHeight="1" x14ac:dyDescent="0.25">
      <c r="A172" s="180" t="s">
        <v>56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59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60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59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60</v>
      </c>
      <c r="U174" s="154">
        <v>24</v>
      </c>
      <c r="V174" s="155">
        <f>IFERROR(IF(U174="","",U174),"")</f>
        <v>24</v>
      </c>
      <c r="W174" s="37">
        <f>IFERROR(IF(U174="","",U174*0.00866),"")</f>
        <v>0.20783999999999997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59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60</v>
      </c>
      <c r="U175" s="154">
        <v>0</v>
      </c>
      <c r="V175" s="155">
        <f>IFERROR(IF(U175="","",U175),"")</f>
        <v>0</v>
      </c>
      <c r="W175" s="37">
        <f>IFERROR(IF(U175="","",U175*0.00866),"")</f>
        <v>0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59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60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61</v>
      </c>
      <c r="N177" s="165"/>
      <c r="O177" s="165"/>
      <c r="P177" s="165"/>
      <c r="Q177" s="165"/>
      <c r="R177" s="165"/>
      <c r="S177" s="166"/>
      <c r="T177" s="38" t="s">
        <v>60</v>
      </c>
      <c r="U177" s="156">
        <f>IFERROR(SUM(U173:U176),"0")</f>
        <v>24</v>
      </c>
      <c r="V177" s="156">
        <f>IFERROR(SUM(V173:V176),"0")</f>
        <v>24</v>
      </c>
      <c r="W177" s="156">
        <f>IFERROR(IF(W173="",0,W173),"0")+IFERROR(IF(W174="",0,W174),"0")+IFERROR(IF(W175="",0,W175),"0")+IFERROR(IF(W176="",0,W176),"0")</f>
        <v>0.20783999999999997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61</v>
      </c>
      <c r="N178" s="165"/>
      <c r="O178" s="165"/>
      <c r="P178" s="165"/>
      <c r="Q178" s="165"/>
      <c r="R178" s="165"/>
      <c r="S178" s="166"/>
      <c r="T178" s="38" t="s">
        <v>62</v>
      </c>
      <c r="U178" s="156">
        <f>IFERROR(SUMPRODUCT(U173:U176*H173:H176),"0")</f>
        <v>120</v>
      </c>
      <c r="V178" s="156">
        <f>IFERROR(SUMPRODUCT(V173:V176*H173:H176),"0")</f>
        <v>120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59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60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59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60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61</v>
      </c>
      <c r="N182" s="165"/>
      <c r="O182" s="165"/>
      <c r="P182" s="165"/>
      <c r="Q182" s="165"/>
      <c r="R182" s="165"/>
      <c r="S182" s="166"/>
      <c r="T182" s="38" t="s">
        <v>60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61</v>
      </c>
      <c r="N183" s="165"/>
      <c r="O183" s="165"/>
      <c r="P183" s="165"/>
      <c r="Q183" s="165"/>
      <c r="R183" s="165"/>
      <c r="S183" s="166"/>
      <c r="T183" s="38" t="s">
        <v>62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50"/>
      <c r="Y185" s="150"/>
    </row>
    <row r="186" spans="1:29" ht="14.25" customHeight="1" x14ac:dyDescent="0.25">
      <c r="A186" s="180" t="s">
        <v>65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59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60</v>
      </c>
      <c r="U187" s="154">
        <v>220</v>
      </c>
      <c r="V187" s="155">
        <f>IFERROR(IF(U187="","",U187),"")</f>
        <v>220</v>
      </c>
      <c r="W187" s="37">
        <f>IFERROR(IF(U187="","",U187*0.01788),"")</f>
        <v>3.9336000000000002</v>
      </c>
      <c r="X187" s="57"/>
      <c r="Y187" s="58"/>
      <c r="AC187" s="132" t="s">
        <v>68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59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60</v>
      </c>
      <c r="U188" s="154">
        <v>200</v>
      </c>
      <c r="V188" s="155">
        <f>IFERROR(IF(U188="","",U188),"")</f>
        <v>200</v>
      </c>
      <c r="W188" s="37">
        <f>IFERROR(IF(U188="","",U188*0.01788),"")</f>
        <v>3.5760000000000001</v>
      </c>
      <c r="X188" s="57"/>
      <c r="Y188" s="58"/>
      <c r="AC188" s="133" t="s">
        <v>68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61</v>
      </c>
      <c r="N189" s="165"/>
      <c r="O189" s="165"/>
      <c r="P189" s="165"/>
      <c r="Q189" s="165"/>
      <c r="R189" s="165"/>
      <c r="S189" s="166"/>
      <c r="T189" s="38" t="s">
        <v>60</v>
      </c>
      <c r="U189" s="156">
        <f>IFERROR(SUM(U187:U188),"0")</f>
        <v>420</v>
      </c>
      <c r="V189" s="156">
        <f>IFERROR(SUM(V187:V188),"0")</f>
        <v>420</v>
      </c>
      <c r="W189" s="156">
        <f>IFERROR(IF(W187="",0,W187),"0")+IFERROR(IF(W188="",0,W188),"0")</f>
        <v>7.5096000000000007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61</v>
      </c>
      <c r="N190" s="165"/>
      <c r="O190" s="165"/>
      <c r="P190" s="165"/>
      <c r="Q190" s="165"/>
      <c r="R190" s="165"/>
      <c r="S190" s="166"/>
      <c r="T190" s="38" t="s">
        <v>62</v>
      </c>
      <c r="U190" s="156">
        <f>IFERROR(SUMPRODUCT(U187:U188*H187:H188),"0")</f>
        <v>1260</v>
      </c>
      <c r="V190" s="156">
        <f>IFERROR(SUMPRODUCT(V187:V188*H187:H188),"0")</f>
        <v>1260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50"/>
      <c r="Y191" s="150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59</v>
      </c>
      <c r="L193" s="33">
        <v>180</v>
      </c>
      <c r="M193" s="19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60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68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61</v>
      </c>
      <c r="N194" s="165"/>
      <c r="O194" s="165"/>
      <c r="P194" s="165"/>
      <c r="Q194" s="165"/>
      <c r="R194" s="165"/>
      <c r="S194" s="166"/>
      <c r="T194" s="38" t="s">
        <v>60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61</v>
      </c>
      <c r="N195" s="165"/>
      <c r="O195" s="165"/>
      <c r="P195" s="165"/>
      <c r="Q195" s="165"/>
      <c r="R195" s="165"/>
      <c r="S195" s="166"/>
      <c r="T195" s="38" t="s">
        <v>62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50"/>
      <c r="Y196" s="150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60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61</v>
      </c>
      <c r="N199" s="165"/>
      <c r="O199" s="165"/>
      <c r="P199" s="165"/>
      <c r="Q199" s="165"/>
      <c r="R199" s="165"/>
      <c r="S199" s="166"/>
      <c r="T199" s="38" t="s">
        <v>60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61</v>
      </c>
      <c r="N200" s="165"/>
      <c r="O200" s="165"/>
      <c r="P200" s="165"/>
      <c r="Q200" s="165"/>
      <c r="R200" s="165"/>
      <c r="S200" s="166"/>
      <c r="T200" s="38" t="s">
        <v>62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50"/>
      <c r="Y202" s="150"/>
    </row>
    <row r="203" spans="1:29" ht="14.25" customHeight="1" x14ac:dyDescent="0.25">
      <c r="A203" s="180" t="s">
        <v>56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59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60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59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60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61</v>
      </c>
      <c r="N206" s="165"/>
      <c r="O206" s="165"/>
      <c r="P206" s="165"/>
      <c r="Q206" s="165"/>
      <c r="R206" s="165"/>
      <c r="S206" s="166"/>
      <c r="T206" s="38" t="s">
        <v>60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61</v>
      </c>
      <c r="N207" s="165"/>
      <c r="O207" s="165"/>
      <c r="P207" s="165"/>
      <c r="Q207" s="165"/>
      <c r="R207" s="165"/>
      <c r="S207" s="166"/>
      <c r="T207" s="38" t="s">
        <v>62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50"/>
      <c r="Y208" s="150"/>
    </row>
    <row r="209" spans="1:29" ht="14.25" customHeight="1" x14ac:dyDescent="0.25">
      <c r="A209" s="180" t="s">
        <v>56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59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60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59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60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59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60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59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60</v>
      </c>
      <c r="U213" s="154">
        <v>0</v>
      </c>
      <c r="V213" s="155">
        <f>IFERROR(IF(U213="","",U213),"")</f>
        <v>0</v>
      </c>
      <c r="W213" s="37">
        <f>IFERROR(IF(U213="","",U213*0.0155),"")</f>
        <v>0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61</v>
      </c>
      <c r="N214" s="165"/>
      <c r="O214" s="165"/>
      <c r="P214" s="165"/>
      <c r="Q214" s="165"/>
      <c r="R214" s="165"/>
      <c r="S214" s="166"/>
      <c r="T214" s="38" t="s">
        <v>60</v>
      </c>
      <c r="U214" s="156">
        <f>IFERROR(SUM(U210:U213),"0")</f>
        <v>0</v>
      </c>
      <c r="V214" s="156">
        <f>IFERROR(SUM(V210:V213),"0")</f>
        <v>0</v>
      </c>
      <c r="W214" s="156">
        <f>IFERROR(IF(W210="",0,W210),"0")+IFERROR(IF(W211="",0,W211),"0")+IFERROR(IF(W212="",0,W212),"0")+IFERROR(IF(W213="",0,W213),"0")</f>
        <v>0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61</v>
      </c>
      <c r="N215" s="165"/>
      <c r="O215" s="165"/>
      <c r="P215" s="165"/>
      <c r="Q215" s="165"/>
      <c r="R215" s="165"/>
      <c r="S215" s="166"/>
      <c r="T215" s="38" t="s">
        <v>62</v>
      </c>
      <c r="U215" s="156">
        <f>IFERROR(SUMPRODUCT(U210:U213*H210:H213),"0")</f>
        <v>0</v>
      </c>
      <c r="V215" s="156">
        <f>IFERROR(SUMPRODUCT(V210:V213*H210:H213),"0")</f>
        <v>0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50"/>
      <c r="Y216" s="150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60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61</v>
      </c>
      <c r="N219" s="165"/>
      <c r="O219" s="165"/>
      <c r="P219" s="165"/>
      <c r="Q219" s="165"/>
      <c r="R219" s="165"/>
      <c r="S219" s="166"/>
      <c r="T219" s="38" t="s">
        <v>60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61</v>
      </c>
      <c r="N220" s="165"/>
      <c r="O220" s="165"/>
      <c r="P220" s="165"/>
      <c r="Q220" s="165"/>
      <c r="R220" s="165"/>
      <c r="S220" s="166"/>
      <c r="T220" s="38" t="s">
        <v>62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50"/>
      <c r="Y221" s="150"/>
    </row>
    <row r="222" spans="1:29" ht="14.25" customHeight="1" x14ac:dyDescent="0.25">
      <c r="A222" s="180" t="s">
        <v>56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59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60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59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60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61</v>
      </c>
      <c r="N225" s="165"/>
      <c r="O225" s="165"/>
      <c r="P225" s="165"/>
      <c r="Q225" s="165"/>
      <c r="R225" s="165"/>
      <c r="S225" s="166"/>
      <c r="T225" s="38" t="s">
        <v>60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61</v>
      </c>
      <c r="N226" s="165"/>
      <c r="O226" s="165"/>
      <c r="P226" s="165"/>
      <c r="Q226" s="165"/>
      <c r="R226" s="165"/>
      <c r="S226" s="166"/>
      <c r="T226" s="38" t="s">
        <v>62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50"/>
      <c r="Y228" s="150"/>
    </row>
    <row r="229" spans="1:29" ht="14.25" customHeight="1" x14ac:dyDescent="0.25">
      <c r="A229" s="180" t="s">
        <v>56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59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60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61</v>
      </c>
      <c r="N231" s="165"/>
      <c r="O231" s="165"/>
      <c r="P231" s="165"/>
      <c r="Q231" s="165"/>
      <c r="R231" s="165"/>
      <c r="S231" s="166"/>
      <c r="T231" s="38" t="s">
        <v>60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61</v>
      </c>
      <c r="N232" s="165"/>
      <c r="O232" s="165"/>
      <c r="P232" s="165"/>
      <c r="Q232" s="165"/>
      <c r="R232" s="165"/>
      <c r="S232" s="166"/>
      <c r="T232" s="38" t="s">
        <v>62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50"/>
      <c r="Y234" s="150"/>
    </row>
    <row r="235" spans="1:29" ht="14.25" customHeight="1" x14ac:dyDescent="0.25">
      <c r="A235" s="180" t="s">
        <v>56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59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60</v>
      </c>
      <c r="U236" s="154">
        <v>0</v>
      </c>
      <c r="V236" s="155">
        <f>IFERROR(IF(U236="","",U236),"")</f>
        <v>0</v>
      </c>
      <c r="W236" s="37">
        <f>IFERROR(IF(U236="","",U236*0.0155),"")</f>
        <v>0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61</v>
      </c>
      <c r="N237" s="165"/>
      <c r="O237" s="165"/>
      <c r="P237" s="165"/>
      <c r="Q237" s="165"/>
      <c r="R237" s="165"/>
      <c r="S237" s="166"/>
      <c r="T237" s="38" t="s">
        <v>60</v>
      </c>
      <c r="U237" s="156">
        <f>IFERROR(SUM(U236:U236),"0")</f>
        <v>0</v>
      </c>
      <c r="V237" s="156">
        <f>IFERROR(SUM(V236:V236),"0")</f>
        <v>0</v>
      </c>
      <c r="W237" s="156">
        <f>IFERROR(IF(W236="",0,W236),"0")</f>
        <v>0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61</v>
      </c>
      <c r="N238" s="165"/>
      <c r="O238" s="165"/>
      <c r="P238" s="165"/>
      <c r="Q238" s="165"/>
      <c r="R238" s="165"/>
      <c r="S238" s="166"/>
      <c r="T238" s="38" t="s">
        <v>62</v>
      </c>
      <c r="U238" s="156">
        <f>IFERROR(SUMPRODUCT(U236:U236*H236:H236),"0")</f>
        <v>0</v>
      </c>
      <c r="V238" s="156">
        <f>IFERROR(SUMPRODUCT(V236:V236*H236:H236),"0")</f>
        <v>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50"/>
      <c r="Y239" s="150"/>
    </row>
    <row r="240" spans="1:29" ht="14.25" customHeight="1" x14ac:dyDescent="0.25">
      <c r="A240" s="180" t="s">
        <v>56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59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60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61</v>
      </c>
      <c r="N242" s="165"/>
      <c r="O242" s="165"/>
      <c r="P242" s="165"/>
      <c r="Q242" s="165"/>
      <c r="R242" s="165"/>
      <c r="S242" s="166"/>
      <c r="T242" s="38" t="s">
        <v>60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61</v>
      </c>
      <c r="N243" s="165"/>
      <c r="O243" s="165"/>
      <c r="P243" s="165"/>
      <c r="Q243" s="165"/>
      <c r="R243" s="165"/>
      <c r="S243" s="166"/>
      <c r="T243" s="38" t="s">
        <v>62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62</v>
      </c>
      <c r="U244" s="156">
        <f>IFERROR(U24+U33+U41+U47+U57+U63+U68+U74+U85+U92+U100+U106+U111+U119+U124+U130+U135+U141+U145+U152+U165+U170+U178+U183+U190+U195+U200+U207+U215+U220+U226+U232+U238+U243,"0")</f>
        <v>13223.2</v>
      </c>
      <c r="V244" s="156">
        <f>IFERROR(V24+V33+V41+V47+V57+V63+V68+V74+V85+V92+V100+V106+V111+V119+V124+V130+V135+V141+V145+V152+V165+V170+V178+V183+V190+V195+V200+V207+V215+V220+V226+V232+V238+V243,"0")</f>
        <v>13223.2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62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14339.851600000002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14339.851600000002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37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37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62</v>
      </c>
      <c r="U247" s="156">
        <f>GrossWeightTotal+PalletQtyTotal*25</f>
        <v>15264.851600000002</v>
      </c>
      <c r="V247" s="156">
        <f>GrossWeightTotalR+PalletQtyTotalR*25</f>
        <v>15264.851600000002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2955</v>
      </c>
      <c r="V248" s="156">
        <f>IFERROR(V23+V32+V40+V46+V56+V62+V67+V73+V84+V91+V99+V105+V110+V118+V123+V129+V134+V140+V144+V151+V164+V169+V177+V182+V189+V194+V199+V206+V214+V219+V225+V231+V237+V242,"0")</f>
        <v>2955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45.196400000000004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55</v>
      </c>
      <c r="C251" s="158" t="s">
        <v>63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52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55</v>
      </c>
      <c r="C252" s="158" t="s">
        <v>64</v>
      </c>
      <c r="D252" s="158" t="s">
        <v>75</v>
      </c>
      <c r="E252" s="158" t="s">
        <v>85</v>
      </c>
      <c r="F252" s="158" t="s">
        <v>91</v>
      </c>
      <c r="G252" s="158" t="s">
        <v>104</v>
      </c>
      <c r="H252" s="158" t="s">
        <v>109</v>
      </c>
      <c r="I252" s="158" t="s">
        <v>113</v>
      </c>
      <c r="J252" s="158" t="s">
        <v>119</v>
      </c>
      <c r="K252" s="158" t="s">
        <v>134</v>
      </c>
      <c r="L252" s="158" t="s">
        <v>141</v>
      </c>
      <c r="M252" s="158" t="s">
        <v>150</v>
      </c>
      <c r="N252" s="158" t="s">
        <v>156</v>
      </c>
      <c r="O252" s="158" t="s">
        <v>159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120</v>
      </c>
      <c r="D254" s="47">
        <f>IFERROR(U36*H36,"0")+IFERROR(U37*H37,"0")+IFERROR(U38*H38,"0")+IFERROR(U39*H39,"0")</f>
        <v>0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1168</v>
      </c>
      <c r="G254" s="47">
        <f>IFERROR(U60*H60,"0")+IFERROR(U61*H61,"0")</f>
        <v>400</v>
      </c>
      <c r="H254" s="47">
        <f>IFERROR(U66*H66,"0")</f>
        <v>0</v>
      </c>
      <c r="I254" s="47">
        <f>IFERROR(U71*H71,"0")+IFERROR(U72*H72,"0")</f>
        <v>54</v>
      </c>
      <c r="J254" s="47">
        <f>IFERROR(U77*H77,"0")+IFERROR(U78*H78,"0")+IFERROR(U79*H79,"0")+IFERROR(U80*H80,"0")+IFERROR(U81*H81,"0")+IFERROR(U82*H82,"0")+IFERROR(U83*H83,"0")</f>
        <v>1155.5999999999999</v>
      </c>
      <c r="K254" s="47">
        <f>IFERROR(U88*H88,"0")+IFERROR(U89*H89,"0")+IFERROR(U90*H90,"0")</f>
        <v>10.8</v>
      </c>
      <c r="L254" s="47">
        <f>IFERROR(U95*H95,"0")+IFERROR(U96*H96,"0")+IFERROR(U97*H97,"0")+IFERROR(U98*H98,"0")</f>
        <v>5060</v>
      </c>
      <c r="M254" s="47">
        <f>IFERROR(U103*H103,"0")+IFERROR(U104*H104,"0")</f>
        <v>951</v>
      </c>
      <c r="N254" s="47">
        <f>IFERROR(U109*H109,"0")</f>
        <v>0</v>
      </c>
      <c r="O254" s="47">
        <f>IFERROR(U114*H114,"0")+IFERROR(U115*H115,"0")+IFERROR(U116*H116,"0")+IFERROR(U117*H117,"0")</f>
        <v>810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2113.8000000000002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120</v>
      </c>
      <c r="V254" s="47">
        <f>IFERROR(U187*H187,"0")+IFERROR(U188*H188,"0")</f>
        <v>1260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0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SUMPRODUCT(--(AC:AC="ЗПФ"),H:H,V:V)</f>
        <v>6748</v>
      </c>
      <c r="B257" s="61">
        <f>SUMPRODUCT(--(AC:AC="ПГП"),H:H,V:V)</f>
        <v>6475.1999999999989</v>
      </c>
      <c r="C257" s="61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310</v>
      </c>
      <c r="C4" s="48"/>
      <c r="D4" s="48"/>
      <c r="E4" s="48"/>
    </row>
    <row r="6" spans="2:8" x14ac:dyDescent="0.2">
      <c r="B6" s="48" t="s">
        <v>311</v>
      </c>
      <c r="C6" s="48" t="s">
        <v>312</v>
      </c>
      <c r="D6" s="48" t="s">
        <v>313</v>
      </c>
      <c r="E6" s="48"/>
    </row>
    <row r="7" spans="2:8" x14ac:dyDescent="0.2">
      <c r="B7" s="48" t="s">
        <v>314</v>
      </c>
      <c r="C7" s="48" t="s">
        <v>315</v>
      </c>
      <c r="D7" s="48" t="s">
        <v>316</v>
      </c>
      <c r="E7" s="48"/>
    </row>
    <row r="9" spans="2:8" x14ac:dyDescent="0.2">
      <c r="B9" s="48" t="s">
        <v>317</v>
      </c>
      <c r="C9" s="48" t="s">
        <v>312</v>
      </c>
      <c r="D9" s="48"/>
      <c r="E9" s="48"/>
    </row>
    <row r="11" spans="2:8" x14ac:dyDescent="0.2">
      <c r="B11" s="48" t="s">
        <v>318</v>
      </c>
      <c r="C11" s="48" t="s">
        <v>315</v>
      </c>
      <c r="D11" s="48"/>
      <c r="E11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  <row r="21" spans="2:5" x14ac:dyDescent="0.2">
      <c r="B21" s="48" t="s">
        <v>327</v>
      </c>
      <c r="C21" s="48"/>
      <c r="D21" s="48"/>
      <c r="E21" s="48"/>
    </row>
    <row r="22" spans="2:5" x14ac:dyDescent="0.2">
      <c r="B22" s="48" t="s">
        <v>328</v>
      </c>
      <c r="C22" s="48"/>
      <c r="D22" s="48"/>
      <c r="E22" s="48"/>
    </row>
    <row r="23" spans="2:5" x14ac:dyDescent="0.2">
      <c r="B23" s="48" t="s">
        <v>329</v>
      </c>
      <c r="C23" s="48"/>
      <c r="D23" s="48"/>
      <c r="E23" s="48"/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2023-07-26T11:19:53Z</dcterms:modified>
</cp:coreProperties>
</file>